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'прил.'!$11:$16</definedName>
    <definedName name="_xlnm.Print_Area" localSheetId="0">'прил.'!$A$1:$R$495</definedName>
  </definedNames>
  <calcPr fullCalcOnLoad="1"/>
</workbook>
</file>

<file path=xl/sharedStrings.xml><?xml version="1.0" encoding="utf-8"?>
<sst xmlns="http://schemas.openxmlformats.org/spreadsheetml/2006/main" count="776" uniqueCount="421">
  <si>
    <t>№ п/п</t>
  </si>
  <si>
    <t>Вид работ</t>
  </si>
  <si>
    <t>ПИР</t>
  </si>
  <si>
    <t>СМР</t>
  </si>
  <si>
    <t>Строительство ул. Степановской в г. Томске</t>
  </si>
  <si>
    <t>Реконструкция ул.Д.Ключевской от ул.Пушкина до ул.Р.Люксембург</t>
  </si>
  <si>
    <t>Капитальный ремонт ул. Смирнова</t>
  </si>
  <si>
    <t>Капитальный ремонт ул. Герцена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</si>
  <si>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</si>
  <si>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</si>
  <si>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Реконструкция ул. Московский тракт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</si>
  <si>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</si>
  <si>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</si>
  <si>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Протяженность, км</t>
  </si>
  <si>
    <t>Строительство автодорожного моста  через р.Ушайка с подходами по ул. Петропавловская.</t>
  </si>
  <si>
    <t>Строительство ул. Елизаровых от ул. Шевченко до ул. Клюева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</si>
  <si>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</si>
  <si>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</si>
  <si>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Амурской, пер. Камский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</si>
  <si>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</si>
  <si>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</si>
  <si>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</si>
  <si>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</si>
  <si>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Строительство ул. Ю. Ковалева от ул. Обручева до ул. Герасименко</t>
  </si>
  <si>
    <t>Капитальный ремонт путепровода на автомобильной дороге от ул. Мичурина до Кузовлевского тракта в направлении ТНХК</t>
  </si>
  <si>
    <t>Капитальный ремонт объектов улично-дорожной сети в пос. Степановка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</si>
  <si>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</si>
  <si>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</si>
  <si>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</si>
  <si>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</si>
  <si>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</si>
  <si>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</si>
  <si>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</si>
  <si>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</si>
  <si>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</si>
  <si>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</si>
  <si>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</si>
  <si>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</si>
  <si>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</si>
  <si>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</si>
  <si>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</si>
  <si>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</si>
  <si>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</si>
  <si>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</si>
  <si>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</si>
  <si>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</si>
  <si>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</si>
  <si>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</si>
  <si>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</si>
  <si>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Капитальный ремонт ул. Дружбы, ул. Депутатской</t>
  </si>
  <si>
    <t>Капитальный ремонт ул. Героев Чубаровцев</t>
  </si>
  <si>
    <t>Срок исполнения</t>
  </si>
  <si>
    <t>потребность</t>
  </si>
  <si>
    <t>утверждено</t>
  </si>
  <si>
    <t>Объем финансирования 
(тыс. рублей)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</si>
  <si>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</si>
  <si>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</si>
  <si>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</si>
  <si>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</si>
  <si>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1.1.</t>
  </si>
  <si>
    <t>Всего</t>
  </si>
  <si>
    <t>Строительство объектов улично-дорожной сети, в том числе:</t>
  </si>
  <si>
    <t>1.1.21</t>
  </si>
  <si>
    <t>1.1.22</t>
  </si>
  <si>
    <t>1.1.23</t>
  </si>
  <si>
    <t>1.1.24</t>
  </si>
  <si>
    <t>1.1.1</t>
  </si>
  <si>
    <t>1.1.2</t>
  </si>
  <si>
    <t>1.1.4</t>
  </si>
  <si>
    <t>1.1.5</t>
  </si>
  <si>
    <t>1.1.6</t>
  </si>
  <si>
    <t>1.1.7</t>
  </si>
  <si>
    <t>Реконструкция объектов улично-дорожной сети, в том числе:</t>
  </si>
  <si>
    <t>Капитальный ремонт объектов улично-дорожной сети, в том числе:</t>
  </si>
  <si>
    <t>ИТОГО по задаче 1, в том числе:</t>
  </si>
  <si>
    <t>Капитальный ремонт ул. Бердской от пр. Ленина до ул. Мельничная</t>
  </si>
  <si>
    <t>Капитальный ремонт ул. Водяная</t>
  </si>
  <si>
    <t>Строительство ул. Обручева от ул. Беринга до ул. Клюева в г. Томске.</t>
  </si>
  <si>
    <t>Строительно-монтажные работы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</si>
  <si>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</si>
  <si>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(10 шт.)</t>
  </si>
  <si>
    <t>В том числе, за счет средств</t>
  </si>
  <si>
    <t>Наименование целей, задач, мероприятий  подпрограммы</t>
  </si>
  <si>
    <t>Строительство транспортной развязки в 2-х уровнях на пересечении пр. Комсомольского и ул. Пушкина - 2 этап.</t>
  </si>
  <si>
    <t>1.4 км. - работы по объекту выполнены. Дорога открыта для движения.</t>
  </si>
  <si>
    <t>1.1.3</t>
  </si>
  <si>
    <t>Капитальный ремонт ул. Советской от пл. Батенькова до пр. Кирова</t>
  </si>
  <si>
    <t>Задача 2 подпрограммы: Приведение улично-дорожной сети  в нормативное состояние</t>
  </si>
  <si>
    <t xml:space="preserve">Цель подпрограммы: Повышение доступности и безопасности улично-дорожной сети </t>
  </si>
  <si>
    <t xml:space="preserve">Задача 1 подпрограммы: Развитие улично-дорожной сети </t>
  </si>
  <si>
    <t>Капитальный ремонт ул. Советской от пр. Кирова до ул. Нахимова</t>
  </si>
  <si>
    <t>Капитальный ремонт пер. Плеханова от пр. Ленина до ул. Красноармейская</t>
  </si>
  <si>
    <t>Капитальный ремонт ул. Лебедева от  ул. Красноармейская до ул. Колхозная</t>
  </si>
  <si>
    <t xml:space="preserve">Капитальный ремонт пр.Фрунзе от пр. Ленина до ул. Елизаровых </t>
  </si>
  <si>
    <t>Капитальный ремонт пр. Кирова</t>
  </si>
  <si>
    <t>Капитальный ремонт ул. Энергетиков</t>
  </si>
  <si>
    <t>Капитальный ремонт тротуаров вдоль линий жилой застройки около школы № 66 по адресам: г. Томск, ул. Сплавная, 56, д. Эушта, ул. Школьная, 3</t>
  </si>
  <si>
    <t>1.1.11</t>
  </si>
  <si>
    <t>1.1.12</t>
  </si>
  <si>
    <t>1.1.14</t>
  </si>
  <si>
    <t>1.1.15</t>
  </si>
  <si>
    <t>1.1.17</t>
  </si>
  <si>
    <t>1.1.18</t>
  </si>
  <si>
    <t>ПЕРЕЧЕНЬ МЕРОПРИЯТИЙ И РЕСУРСНОЕ ОБЕСПЕЧЕНИЕ ПОДПРОГРАММЫ 
"Развитие улично-дорожной сети"</t>
  </si>
  <si>
    <t>ИТОГО по задаче 2, в том числе:</t>
  </si>
  <si>
    <t>ИТОГО по задачам 1, 2, в том числе:</t>
  </si>
  <si>
    <t>2.2.1</t>
  </si>
  <si>
    <t>2</t>
  </si>
  <si>
    <t>Капитальный ремонт ул. Тимакова в г. Томске (от ул. Карпова до дома № 31а по ул. Тимакова)</t>
  </si>
  <si>
    <t>Средства предусмотрены в целях приварки заградительных решеток на вводах на автомагистрали по ул. Елизаровых от ул. Шевченко до ул. Клюева в г. Томске в районе г. Томск, ул. Кулагина, ½, строение 2; по уста-новлению на автомагистрали по ул. Елизаровых от ул. Шевченко до ул. Клюева в г. Томске, ул. Кулагина, ½, строение 2 в отстойнике водоотведения покрытия в виде решетки из арматуры размером 100х100 мм диаметром 12 мм в соответствии с проектом строительства автомагистрали; удалению загиба на выводе водоотводящей трубы, проходящей через автомагистраль ул. Елизаровых в г. Томске от ул. Шевченко до ул. Клюева в районе г. Томске, ул. Кулагина, ½, строение 2, разработке и выполнению его съемного крепления и укладке поверх лотка и канавы съемной решетки</t>
  </si>
  <si>
    <t>Потребность на вводные мероприятия и корректировку проектной документации</t>
  </si>
  <si>
    <t>Стоимость строительно-монтажных работ будет уточнена после получения положительного заключения о достоверности определения сметной стоимости</t>
  </si>
  <si>
    <t>Капитальный ремонт моста через р. Ушайку по ул. Красноармейской</t>
  </si>
  <si>
    <t>Строительство транспортной развязки с ж.д. Тайга  - Томск на 76 км</t>
  </si>
  <si>
    <t>Реконструкция ул. Гоголя от ул. Никитина до ул. Алтайская</t>
  </si>
  <si>
    <t>Капитальный ремонт ул. Бакунина</t>
  </si>
  <si>
    <t>Капитальный ремонт объектов улично-дорожной сети в мкр. Каменка</t>
  </si>
  <si>
    <t xml:space="preserve">Капитальный ремонт пер. Маринского </t>
  </si>
  <si>
    <t>Капитальный ремонт ул. Ново-Киевской</t>
  </si>
  <si>
    <t>Строительство нового автодорожного моста через р. Ушайку в районе пер. Б. Хмельницкого</t>
  </si>
  <si>
    <t>Капитальный ремонт трубы на оз. Керепеть на ул. Трудовая</t>
  </si>
  <si>
    <t>Разработка эскизного проекта</t>
  </si>
  <si>
    <t>Дорога открыта для движения.</t>
  </si>
  <si>
    <t>на вводные мероприятия (комплекс кадастровых работ по уточнению границ двух земельных участков)</t>
  </si>
  <si>
    <t>На проведение государственной экспертизы преоктной документации</t>
  </si>
  <si>
    <t>Разработка проектной и изыскательской документации</t>
  </si>
  <si>
    <t>Капитальный ремонт объектов улично-дорожной сети в пос. 2-ой ЛПК</t>
  </si>
  <si>
    <t>1.1.8</t>
  </si>
  <si>
    <t>1.1.13</t>
  </si>
  <si>
    <t>1.1.19</t>
  </si>
  <si>
    <t>Капитальный ремонт тротуара на участке ул. Энтузиастов от ул. В. Болдырева до бассейна "Звездный"</t>
  </si>
  <si>
    <t>Капитальный ремонт тротуаров по пер. Урожайному от ул. Б. Подгорная до дома № 27Б в г. Томске</t>
  </si>
  <si>
    <t>Капитальный ремонт моста-трубы на р. Ушайка по пр. Ленина у магазина "1000 мелочей" в г. Томске</t>
  </si>
  <si>
    <t>Капитальный ремонт моста-трубы на р. Ушайка по пр. Комсомольскому в г. Томске</t>
  </si>
  <si>
    <t>Капитальный ремонт моста-трубы в псо. Свечном по ул. Смирнова в г. Томске</t>
  </si>
  <si>
    <t>Реконструкция моста длиной 35.1 м через р. Ушайка в п. Заварзино по ул. Мостовая в г. Томске со строительством подходов к мосту, устройством освещения</t>
  </si>
  <si>
    <t>Капитальный ремонт моста через р. Ушайку по ул. Мостовой в пос. Заварзино в г. Томске</t>
  </si>
  <si>
    <t>Строительство автомобильной дороги по 
пер. Еловый в с. Дзержинское</t>
  </si>
  <si>
    <t>1.1.10</t>
  </si>
  <si>
    <t>Строительство улиц в ж/д Копылово</t>
  </si>
  <si>
    <t>1.1.25</t>
  </si>
  <si>
    <t>1.1.26</t>
  </si>
  <si>
    <t>1.1.27</t>
  </si>
  <si>
    <t>Строительсвто автомобильной дороги по 
ул. Бутакова от ул. Добровидова до 
ул. Большакова в г. Томске</t>
  </si>
  <si>
    <t>Строительство транспортной развязки в двух уровнях на пересечении пр. Комсомольского с 
ул. Пушкина в г. Томске - 2 этап.</t>
  </si>
  <si>
    <t>Тех. присоединение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</si>
  <si>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</si>
  <si>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</si>
  <si>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В целях проведения комплекса топографо-геодезических работ, землеустроительных работ, кадастровых работ</t>
  </si>
  <si>
    <t>Реконструкция автодорожного мсота через 
р. Ушайку в пос. Восточный</t>
  </si>
  <si>
    <t>в целях выполнения топосъемки, технической инвентаризации, изготовления технических паспортов</t>
  </si>
  <si>
    <t>Строительство автодорожного моста через 
р. Ушайку по ул. Короленко в пос. Степановка</t>
  </si>
  <si>
    <t>Капитальный ремонт моста через р. Ушайку и путепровод через ж.д. пути на ул. Балтийской</t>
  </si>
  <si>
    <t>ПИР, тех. инвентаризация</t>
  </si>
  <si>
    <t>Строительство надземных пешеходных переходов по пр. Фрунзе и по ул. Елизаровых г. Томска</t>
  </si>
  <si>
    <t>Строительство объектов улично-дорожной сети в 
д. Киргизка</t>
  </si>
  <si>
    <t>Оценка пожарных рисков</t>
  </si>
  <si>
    <t>2.1.2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</si>
  <si>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</t>
  </si>
  <si>
    <t>Код бюджетной классификации
(КЦСР, КВР)</t>
  </si>
  <si>
    <t>10 1 01 4П960 414
10 1 01 40010 414</t>
  </si>
  <si>
    <t>10 1 01 40010 414</t>
  </si>
  <si>
    <t>10 1 01 60099 243</t>
  </si>
  <si>
    <t>10 1 01 20420 243</t>
  </si>
  <si>
    <t>Основное мероприятие: Повышение доступности и безопасности улично-дорожной сети</t>
  </si>
  <si>
    <t>10 1 01 40010 414
10 1 01 4П960 414
10 1 01 60099 243
10 1 01 20420 243</t>
  </si>
  <si>
    <t xml:space="preserve">Капитальный ремонт металлических пешеходных ограждений, расположенных на разделительной полосе пр. Комсомольского в 80 метрах от здания 
№ 44 по пер. Мариинскому
</t>
  </si>
  <si>
    <t>2.1.</t>
  </si>
  <si>
    <t>2.1.1.</t>
  </si>
  <si>
    <t>2.1.3</t>
  </si>
  <si>
    <t>2.1.5</t>
  </si>
  <si>
    <t>2.1.9</t>
  </si>
  <si>
    <t>2.1.10</t>
  </si>
  <si>
    <t>2.1.13</t>
  </si>
  <si>
    <t>2.1.14</t>
  </si>
  <si>
    <t>2.1.15</t>
  </si>
  <si>
    <t>2.2.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</si>
  <si>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</si>
  <si>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</si>
  <si>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</si>
  <si>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</si>
  <si>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</si>
  <si>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</si>
  <si>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</si>
  <si>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</si>
  <si>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</si>
  <si>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2.2.12</t>
  </si>
  <si>
    <t>2.2.11</t>
  </si>
  <si>
    <t>2.2.18</t>
  </si>
  <si>
    <t>2.2.19</t>
  </si>
  <si>
    <t>2.2.20</t>
  </si>
  <si>
    <t>2.2.26</t>
  </si>
  <si>
    <t>2.2.27</t>
  </si>
  <si>
    <t>2.2.28</t>
  </si>
  <si>
    <t>2.2.29</t>
  </si>
  <si>
    <t>2.2.31</t>
  </si>
  <si>
    <t>2.2.33</t>
  </si>
  <si>
    <t>2.2.34</t>
  </si>
  <si>
    <t>2.2.36</t>
  </si>
  <si>
    <t>2.2.38</t>
  </si>
  <si>
    <t>2.2.40</t>
  </si>
  <si>
    <t>2.2.41</t>
  </si>
  <si>
    <t>2.2.43</t>
  </si>
  <si>
    <t>2.2.48</t>
  </si>
  <si>
    <t>2.2.49</t>
  </si>
  <si>
    <t>2.2.51</t>
  </si>
  <si>
    <t>2.2.52</t>
  </si>
  <si>
    <t>2.2.53</t>
  </si>
  <si>
    <t>2.2.54</t>
  </si>
  <si>
    <t>2.2.59</t>
  </si>
  <si>
    <t>2.2.63</t>
  </si>
  <si>
    <t>2.2.65</t>
  </si>
  <si>
    <t>2.2.66</t>
  </si>
  <si>
    <t>2.2.67</t>
  </si>
  <si>
    <t>2.2.69</t>
  </si>
  <si>
    <t>2.2.70</t>
  </si>
  <si>
    <t>2.2.72</t>
  </si>
  <si>
    <t>2.2.73</t>
  </si>
  <si>
    <t>2.2.74</t>
  </si>
  <si>
    <t>2.3</t>
  </si>
  <si>
    <t>2.3.1</t>
  </si>
  <si>
    <t>Консервация объектов</t>
  </si>
  <si>
    <t>1.2</t>
  </si>
  <si>
    <t>1.2.1</t>
  </si>
  <si>
    <t>Консервация объекта</t>
  </si>
  <si>
    <t>Консервация объекта "Строительство левобережной объездной автодороги г. Томска в Томской области (вторая очередь строительства)"</t>
  </si>
  <si>
    <t>10 1 01 99990 244</t>
  </si>
  <si>
    <t>Консервация</t>
  </si>
  <si>
    <t>Положительное заключение о достоверности определения сметной стоимости от 10.07.2015 
№ 6-2-1-0340-15</t>
  </si>
  <si>
    <t>Положительное заключение о достоверности определения сметной стоимости от 26.12.2014 
№ 6-2-1-0872-14</t>
  </si>
  <si>
    <t xml:space="preserve">Положительное заключение государственной экспертизы № 70-1-5-0236-14 от 24.10.2014 г. </t>
  </si>
  <si>
    <t>Пположительное заключение о проверке достоверности определения сметной стоимости № 70-1-6-0101-14 от 10.11.2014 г.</t>
  </si>
  <si>
    <t>Строительство ул. Пастера в г. Томске</t>
  </si>
  <si>
    <t>10 1 01 SП960 414
10 1 01 40010 414</t>
  </si>
  <si>
    <t>Реконструкция ул. Континентальной в г. Томске (ПСД)</t>
  </si>
  <si>
    <t>Ответственный исполнитель, соисполнители</t>
  </si>
  <si>
    <t>Департамент капитального строительства администрации Города Томска</t>
  </si>
  <si>
    <t>Строительство объекта "Улицы № 1 и № 2 в микрорайоне № 13 жилого района "Восточный" в 
г. Томске"</t>
  </si>
  <si>
    <t>10 1 01 40010 414
10 1 01 SИ995 414</t>
  </si>
  <si>
    <t>10 1 01 20420 243
10 1 01 40010 414
10 1 01 99990 244
10 1 01 SП960 414
10 1 01 SИ995 414
10 1 01 53901 414</t>
  </si>
  <si>
    <t>10 1 01 53901 414</t>
  </si>
  <si>
    <t>Реконструкция ул. Травяная, ул. Тенистая, ул. Приветливая (п. Степановка)</t>
  </si>
  <si>
    <t>1.1.20</t>
  </si>
  <si>
    <t>1.1.28</t>
  </si>
  <si>
    <t>2.1.12</t>
  </si>
  <si>
    <t>2.1.4</t>
  </si>
  <si>
    <t>2.2.14</t>
  </si>
  <si>
    <t>2.2.17</t>
  </si>
  <si>
    <t>2.2.30</t>
  </si>
  <si>
    <t>2.2.39</t>
  </si>
  <si>
    <t>2.2.47</t>
  </si>
  <si>
    <t>2.2.50</t>
  </si>
  <si>
    <t>2.2.55</t>
  </si>
  <si>
    <t>2.2.56</t>
  </si>
  <si>
    <t>2.2.57</t>
  </si>
  <si>
    <t>2.2.58</t>
  </si>
  <si>
    <t>2.2.60</t>
  </si>
  <si>
    <t>2.2.61</t>
  </si>
  <si>
    <t>2.2.62</t>
  </si>
  <si>
    <t>2.2.64</t>
  </si>
  <si>
    <t>Капитальный ремонт ул. Пролетарской</t>
  </si>
  <si>
    <t>Строительство левобережной объездной автодороги г. Томска в Томской области (вторая очередь строительства)</t>
  </si>
  <si>
    <t>В целях проведения кадастровых работ, технической инвентаризации, работ по изготовлению технического плана и постановке на кадастровый учет</t>
  </si>
  <si>
    <t>Строительство транспортной развязки в 2-х уровнях на пересечении пр. Комсомольского с ул. Пушкина в г. Томске. 1 этап 2 этапа</t>
  </si>
  <si>
    <t xml:space="preserve">В целях выполнения кадастровых работ и технической инвентаризации </t>
  </si>
  <si>
    <t>1.1.30</t>
  </si>
  <si>
    <t>Капитальный ремонт ул. Вершинина на участке от ул. Герцена до пер. Нечевский</t>
  </si>
  <si>
    <t>2.1.11</t>
  </si>
  <si>
    <t>Реконструкция моста через р. Басандайка в п. Аникино</t>
  </si>
  <si>
    <t>2.1.16</t>
  </si>
  <si>
    <t>Реконструкция железнодорожного переезда в пос. Степановка в районе ул. Шевченко в г. Томске</t>
  </si>
  <si>
    <t>Капитальный ремонт ул. Нижне-Луговая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</si>
  <si>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гражданки С.Ю. Баклашовы в адрес Прокурора г. Томска)</t>
  </si>
  <si>
    <t xml:space="preserve">Капитальный ремонт ул. Ивановского в г. Томске от дома № 8 до дома № 20 </t>
  </si>
  <si>
    <t>Стоимость строительно-монтажных работ будет определена после получения положительного заключения государственной экспертизы
(Обращение главы администрации Октябрьского района от 24.07.2017 № 2118/1430 )</t>
  </si>
  <si>
    <t xml:space="preserve">Капитальный ремонт ул. Гамалеи от ул. Мечникова до ул. Ивановского в г. Томске </t>
  </si>
  <si>
    <t>Реконструкция ул. Мечникова в г. Томске</t>
  </si>
  <si>
    <t>2.1.17</t>
  </si>
  <si>
    <t>2.1.18</t>
  </si>
  <si>
    <t>Строительство ул. Нарочанская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</si>
  <si>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гражданки Утешевой Т.Г.)</t>
  </si>
  <si>
    <t>Строительство ул. Вьюжная в мкр. Наука г. Томска</t>
  </si>
  <si>
    <t>Стоимость строительно-монтажных работ будет определена после получения заключения о достоверности определения сметной стоимости
(Обращение гражданина Гоглова А.С.)</t>
  </si>
  <si>
    <t>Капитальный ремонт лестничного схода, расположенного на ул. Тимакова в районе дома по адресу: ул. Тимакова, 29</t>
  </si>
  <si>
    <t>2.2.13</t>
  </si>
  <si>
    <t>2.2.15</t>
  </si>
  <si>
    <t>2.2.16</t>
  </si>
  <si>
    <t>2.2.23</t>
  </si>
  <si>
    <t>2.2.24</t>
  </si>
  <si>
    <t>2.2.25</t>
  </si>
  <si>
    <t>2.2.42</t>
  </si>
  <si>
    <t>Капитальный ремонт ул. Карла Маркса в г. Томске от дома № 21 до дома № 23а</t>
  </si>
  <si>
    <t>Обращение начальника департамента образования администрации Города Томска О.В. Васильевой от 19.09.2017 № 01-22/3492</t>
  </si>
  <si>
    <t>Реконструкция автомобильной дороги по ул. Вилюйская в г. Томске</t>
  </si>
  <si>
    <t>Поручение заместителя Мэра Города Томска - Руководителя аппарата администрации Города А.И. Цымбалюка, в соответствии с предписаниями Отдела ГИБДД УМВД России по городу Томску</t>
  </si>
  <si>
    <t>Реконструкция автомобильной дороги по ул. Макарова в г. Томске</t>
  </si>
  <si>
    <t>Реконструкция автомобильной дороги по ул. Витимская в г. Томске</t>
  </si>
  <si>
    <t>2.1.19</t>
  </si>
  <si>
    <t>2.1.20</t>
  </si>
  <si>
    <t>2.1.21</t>
  </si>
  <si>
    <t>Строительство дороги по пер. 1-ый Басандайский г. Томска</t>
  </si>
  <si>
    <t>Обращение департамента архитектуры и градостроительства администрации Города Томска</t>
  </si>
  <si>
    <t>Строительство улиц в мкр. пос. Светлый г. Томска</t>
  </si>
  <si>
    <t>Обращения граждан</t>
  </si>
  <si>
    <t>По результатам отчета ООО "ЗАПСИБ-МОСТ" даны рекомендации о необходимости демонтажа искусственного сооружения (моста), не отвечающего действующим нормативным требованиям по надежности и безопасности</t>
  </si>
  <si>
    <t>Бюджетные ассигнования в сумме 2.2 тыс. руб. предусмотрены на проведение проверки достоверности определения сметной стоимости</t>
  </si>
  <si>
    <t>1.625 км. - работы по объекту выполнены. Дорога открыта для движения в 2013 году. Разрешение на ввод объекта в эксплуатацию от 29.03.2017 
№ 70-301000-021-2017 О</t>
  </si>
  <si>
    <t>2,778 км. - работы по объекту выполнены. Дорога открыта для движения в 2010 году. Разрешение на ввод объекта в эксплуатацию от 13.04.2017 
№ 70-301000-030-2017 С</t>
  </si>
  <si>
    <r>
      <t xml:space="preserve">В целях ввода в эксплуатацию объекта, необходимо выполнить работы по исследованию акустического режима на территории, прилегающей к ул. Балтийской и оценке фактической эффективности построенного шумозащитного экрана высотой 3 м
</t>
    </r>
    <r>
      <rPr>
        <u val="single"/>
        <sz val="10"/>
        <color indexed="12"/>
        <rFont val="Times New Roman"/>
        <family val="1"/>
      </rPr>
      <t>Справочно:</t>
    </r>
    <r>
      <rPr>
        <sz val="10"/>
        <color indexed="12"/>
        <rFont val="Times New Roman"/>
        <family val="1"/>
      </rPr>
      <t xml:space="preserve"> 6,077 км. - работы по объекту выполнены. Дорога открыта для движения в 2010 году. Разрешение на ввод объекта в эксплуатацию от 29.09.2017 
№ 70-301000-064-2017</t>
    </r>
  </si>
  <si>
    <t>1,3 км. - работы по объекту выполнены. Дорога открыта для движения в 2013 году. Разрешение на ввод объекта в эксплуатацию от 22.11.2017 
№ 70-301000-077-2017</t>
  </si>
  <si>
    <t>Строительство улиц в пос. Озерки в г. Томске 
(вблизи пос. Росинка)</t>
  </si>
  <si>
    <t>Реконструкция автомобильной дороги по ул. Чапаева в г. Томске</t>
  </si>
  <si>
    <t>Обращение Правления Томской региональной организации "Российский Союз ветеранов Афганистана"</t>
  </si>
  <si>
    <t>Строительство искусственного сооружения (моста) по ул. Облепиховая в пос. Заварзино г. Томска</t>
  </si>
  <si>
    <t>Реконструкция пер. Зырянский в г. Томске</t>
  </si>
  <si>
    <t>Капитальный ремонт коммунального моста через р. Томь в г. Томске</t>
  </si>
  <si>
    <t>Реконструкция ул. Кутузова, ул. Асиновская, 
ул. Алеутская</t>
  </si>
  <si>
    <t>1.1.9</t>
  </si>
  <si>
    <t>Положительное заключение государственной экспертизы от 25.06.2013 
№ 70-1-5-0114-13</t>
  </si>
  <si>
    <t>Положительное заключение о достоверности определения сметной стоимости от 29.07.2015
№ 6-2-1-0417-15</t>
  </si>
  <si>
    <t xml:space="preserve"> СМР</t>
  </si>
  <si>
    <t>В целях выполнения топосъемки, технической инвентаризации, изготовления технических паспортов</t>
  </si>
  <si>
    <t>план</t>
  </si>
  <si>
    <t>1.1.16</t>
  </si>
  <si>
    <t>1.1.29</t>
  </si>
  <si>
    <t>1.1.31</t>
  </si>
  <si>
    <t>2.1.6</t>
  </si>
  <si>
    <t>2.1.7</t>
  </si>
  <si>
    <t>2.1.8</t>
  </si>
  <si>
    <t>2.2.35</t>
  </si>
  <si>
    <t>2.2.44</t>
  </si>
  <si>
    <t>2.2.45</t>
  </si>
  <si>
    <t>2.2.46</t>
  </si>
  <si>
    <t xml:space="preserve">Строительство транспортной развязки в разных уровнях на площади Транспортной в г. Томске </t>
  </si>
  <si>
    <t>Строительство дороги к зданию Центра ядерной медицины (ПЭТ-центр), расположенного по ул. Мичурина, 105</t>
  </si>
  <si>
    <t>1.1.32</t>
  </si>
  <si>
    <t>Строительство левобережной объездной автодороги г.Томска в Томской области. Вторая очередь строительства. Корректировка. 1 этап</t>
  </si>
  <si>
    <t>1.1.33</t>
  </si>
  <si>
    <t>Левобережная объездная автодорога в г. Томске Томской области (вторая очередь строительства). Корректировка. Путепроводы на 2-уровневых транспортных развязках ПК 35-90, ПК123+51 (2 этап)</t>
  </si>
  <si>
    <t>Реконструкция участка автомобильной дороги от 
ул. Д. Бедного до п. Родионово</t>
  </si>
  <si>
    <t>Стоимость строительно-монтажных работ будет определена после получения положительного заключения государственной экспертизы
( Коллективные обращения жителей п. Родионово )</t>
  </si>
  <si>
    <t>Строительство улиц в пос. Родионово
(ул. Заварзинская, ул. Российская, ул. 1000 лет Руси, ул. Окружная)</t>
  </si>
  <si>
    <t>Стоимость строительно-монтажных работ будет определена после получения заключения о достоверности определения сметной стоимости
(Коллективные обращения жителей п. Родионово)</t>
  </si>
  <si>
    <t>1.1.34</t>
  </si>
  <si>
    <t>Строительство участка автомобильной дороги от моста через р. Малая Ушайка до п. Родионово</t>
  </si>
  <si>
    <t>10 1 01 00499 414
10 1 01 40010 414</t>
  </si>
  <si>
    <t>10 1 01 20420 243
10 1 01 40010 414
10 1 01 00499 414
10 1 01 53901 414</t>
  </si>
  <si>
    <t>Капитальный ремонт лестничного схода, расположенного на ул. Тимакова в районе дома по адресу: г. Томск, ул. Тимакова, 29</t>
  </si>
  <si>
    <t>Положительное заключение о достоверности определения сметной стоимости от 24.11.2017
№ 6-2-1-0635-17</t>
  </si>
  <si>
    <t>Реконструкция ул. Любы Шевцовой в г. Томске</t>
  </si>
  <si>
    <t>2.1.22</t>
  </si>
  <si>
    <t>1.1.35</t>
  </si>
  <si>
    <t>Строительство ул. Андрея Крячкова в г. Томске</t>
  </si>
  <si>
    <t>Обращение заместителя начальника департамента архитектуры и градостроительства администрации Города Томска от 06.03.2018 № 01-01-21/1134</t>
  </si>
  <si>
    <t>Строительство ул. Шахова в мкр. Наука г. Томска</t>
  </si>
  <si>
    <t>1.1.36</t>
  </si>
  <si>
    <t>Обращение главы советского района от 10.05.2018 № 2136</t>
  </si>
  <si>
    <t>Жилая улица № 1 в жилом микрорайоне по ул. Береговая, 2д в г. Томске. Корректировка</t>
  </si>
  <si>
    <t>Департамент управления муниципальной собственностью администрации Города Томска</t>
  </si>
  <si>
    <t>В целях выделения средств из федерального бюджета на реализацию данных мероприятий департаментом капитального строительства администрации Города Томска в адрес Департамент транспорта, дорожной деятельности и связи Администрации Томской области была нправлена информация о потребности в средствах по данным объектам, в целях включения объектов муниципального образования «Город Томск» в проект плана перспективного развития дорожного хозяйства на 2019 – 2025 годы по включению объектов строительства и реконструкции обходов городов Российской Федерации численностью свыше 100 тыс. человек, формируемого Росавтодром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</si>
  <si>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 транспорта, дорожной деятельности и связи Администрации Томской области была нправлена бюджетная заявка на финансирование из областного бюджета объектов капитального строительства.</t>
  </si>
  <si>
    <t>ПРИОБРЕТЕНИЕ.
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</si>
  <si>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</si>
  <si>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2.1.23</t>
  </si>
  <si>
    <t>Реконструкция ул. Ижевская</t>
  </si>
  <si>
    <t>Реконструкция ул. Строевая</t>
  </si>
  <si>
    <t>Реконструкция пер. Карский</t>
  </si>
  <si>
    <t>2.2.76</t>
  </si>
  <si>
    <t>Капитальный ремонт ул. Профсоюзная</t>
  </si>
  <si>
    <t>2.2.77</t>
  </si>
  <si>
    <t>2.2.78</t>
  </si>
  <si>
    <t>Капитальный ремонт ул. О. Кошевого</t>
  </si>
  <si>
    <t>Капитальный ремонт ул. Мичурина</t>
  </si>
  <si>
    <t>Капитальный ремонт ул. И.Черных</t>
  </si>
  <si>
    <t>Капитальный ремонт ул. Большая Подгорная</t>
  </si>
  <si>
    <t>Капитальный ремонт ул. Парковой, ул.Айвозовского, ул. Междугородней, ул. Грузинской, ул. Е. Пугачева</t>
  </si>
  <si>
    <t>2022 (10 шт)</t>
  </si>
  <si>
    <t>1.1.37</t>
  </si>
  <si>
    <t>2.2.22</t>
  </si>
  <si>
    <t>2.2.32</t>
  </si>
  <si>
    <t>2.2.37</t>
  </si>
  <si>
    <t>2.2.68</t>
  </si>
  <si>
    <t>2.2.75</t>
  </si>
  <si>
    <t>Капитальный ремонт ул. 5-ой Армии</t>
  </si>
  <si>
    <t>Приложение 2
к подпрограмме
"Развитие улично-дорожной сети"</t>
  </si>
  <si>
    <r>
      <t xml:space="preserve">Согласно Соглашению о предоставлении иного межбюджетного трансферта на финансовое обеспечение дорожной деятельности в рамках основного мероприятия «Содействие развитию автомобильных дорог регионального межмуниципального и местного значения» государственной программы Российской Федерации «Развитие транспортной системы» бюджету Томской области из федерального бюджета г. Москва от 26.04.2018 № 108-17-2018-049, заключенного между Федеральным дорожным агентством и Администрацией Томской области, </t>
    </r>
    <r>
      <rPr>
        <b/>
        <u val="single"/>
        <sz val="10"/>
        <color indexed="8"/>
        <rFont val="Times New Roman"/>
        <family val="1"/>
      </rPr>
      <t xml:space="preserve">показатели, характеризующие использование иного межбюджетного трансферта не установлен. </t>
    </r>
    <r>
      <rPr>
        <sz val="10"/>
        <color indexed="8"/>
        <rFont val="Times New Roman"/>
        <family val="1"/>
      </rPr>
      <t xml:space="preserve">
Технико-экономические показатели, позволяющие охарактеризовать строительство объекта указаны в положительном заключении государственной экспертизы от 10.11.2014 № 70-1-6-0101-14. </t>
    </r>
    <r>
      <rPr>
        <b/>
        <u val="single"/>
        <sz val="10"/>
        <color indexed="8"/>
        <rFont val="Times New Roman"/>
        <family val="1"/>
      </rPr>
      <t>Достижение данных показателей возможно только по окончании строительства объекта.</t>
    </r>
    <r>
      <rPr>
        <sz val="10"/>
        <color indexed="8"/>
        <rFont val="Times New Roman"/>
        <family val="1"/>
      </rPr>
      <t xml:space="preserve">
</t>
    </r>
  </si>
  <si>
    <t>Строительство объекта начато в 2015 году и завершено в 2016 году. Сметная стоимость объекта в ценах 2015 года составляет 281 399,5 тыс. руб. В 2015 году выполнены и оплачены работы на сумму 10 100,00 тыс. руб., финансирование работ осуществлялось в рамках муниципальной программы «Энергосбережение и повышение энергетической эффективности на 2015-2020 годы». В 2016 году стоимость выполненных и оплаченных работ составила 147 998,9 тыс. руб., финансирование работ осуществлялось вне рамок муниципальных программ. Общий объем финансирования по состоянию на 01.01.2017 г. составил 158 098,9 тыс. руб. В бюджете муниципального образования «Город Томск» в 2017 году на реализацию указанного объекта были  предусмотрены бюджетные ассигнования в сумме 33 000,0 тыс. руб., в том числе за счет средств областного бюджета – 30 000,0 тыс. руб., за счет средств местного бюджета – 3 000,00 тыс. руб. Таким образом, с учетом предусмотренного финансирования остаток потребности в средствах составляет 90 300,6 тыс. руб. (281 399,5 – 10 100,0 – 147 998,9 – 33 000,0).
В целях выделения средств на реализацию  мероприятий по данному объекту, департаментом капитального строительства администрации Города Томска в адрес Департамента архитектуры и строительства Томской области была нправлена бюджетная заявка на финансирование из областного бюджета объектов капитального строительства.</t>
  </si>
  <si>
    <t>Реконструкция ул. Баумана в г. Томске</t>
  </si>
  <si>
    <t>2.1.24</t>
  </si>
  <si>
    <t>Стоимость строительно-монтажных работ будет определена после получения положительного заключения государственной экспертизы
( Обращение Ю.О. Сапуновой )</t>
  </si>
  <si>
    <t>2.1.25</t>
  </si>
  <si>
    <t>Стоимость строительно-монтажных работ будет определена после получения положительного заключения государственной экспертизы.
Решение Советского районного суда г. Томска от 08.06.2018 № 2а-1547/2018</t>
  </si>
  <si>
    <t>Реконструкция ул. Стрелочная в г. Томске</t>
  </si>
  <si>
    <t>Реконструкция ул. Барнаульский проезд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</si>
  <si>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Обращения жителей мкр. Каштак</t>
  </si>
  <si>
    <t>2.1.26</t>
  </si>
  <si>
    <t>2.1.27</t>
  </si>
  <si>
    <t>Строительство моста, расположенного по адресу: г. Томск, пос. Степановка, ул. Богдана Хмельницкого, в районе д. 60/3</t>
  </si>
  <si>
    <t>Стоимость строительно-монтажных работ будет определена после получения положительного заключения государственной экспертизы
Обращение департамента дорожной деятельности и благоустройства администрации Города Томска</t>
  </si>
  <si>
    <t>1.1.38</t>
  </si>
  <si>
    <t>Реконструкция ул. Тимакова на участке от ул. Ленина до ул. Карпова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</si>
  <si>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Обращения Томского политехнического университета</t>
  </si>
  <si>
    <t>2.1.28</t>
  </si>
  <si>
    <t>Обращение главы администрации Города Томска Кировского района В.А. Денисович, в связи с обращением жителя с. Дзержинское Исаханян А.З. в прокуратуру Кировского района Города Томска</t>
  </si>
  <si>
    <t>1.1.39</t>
  </si>
  <si>
    <t>Реконструкция ул. Демьяна Бедного в г. Томске</t>
  </si>
  <si>
    <t>Стоимость строительно-монтажных работ будет определена после получения положительного заключения государственной экспертизы.
Обращение главы администрации Октябрьского района Города Томска</t>
  </si>
  <si>
    <t>2.1.29</t>
  </si>
  <si>
    <t>Строительство ул. Вешняя в мкр. Наука г. Томска</t>
  </si>
  <si>
    <t>Обращение жетеля мкр. Наука</t>
  </si>
  <si>
    <t>1.1.40</t>
  </si>
  <si>
    <t>Строительство автомобильной дороги по ул. Светлая в с. Дзержинское</t>
  </si>
  <si>
    <t>Строительство автомобильной дороги по пер. Полынный в с. Дзержинское</t>
  </si>
  <si>
    <t>1.1.41</t>
  </si>
  <si>
    <t>Капитальный ремонт ул. Петропавловской
(решение суда)</t>
  </si>
  <si>
    <t>10 1 01 20420 243
10 1 01 40010 414</t>
  </si>
  <si>
    <t>Обращение администрации Ленинского района Города Томска. Распоряжение администрации Города Томска от 28.12.2018 № р 1739 "О принятии мер по проведению реконструкции автомобильной дороги и обустройства тротуаров по ул. Чапаева в муниципальном образовании "Город Томск"</t>
  </si>
  <si>
    <t>Реконструкция пер. Нечевский (решение суда)</t>
  </si>
  <si>
    <t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Автомобильные дороги" (ПИР). Софинансирование.</t>
  </si>
  <si>
    <t xml:space="preserve">Реконструкция ул. Нефтяная в г. Томске </t>
  </si>
  <si>
    <t>Строительство улицы Ивана Черных 
от ул. Мичурина до ул. Б. Куна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</si>
</sst>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  <numFmt numFmtId="175" formatCode="#,##0.0_ ;\-#,##0.0\ "/>
    <numFmt numFmtId="176" formatCode="_-* #,##0.0_р_._-;\-* #,##0.0_р_._-;_-* &quot;-&quot;??_р_._-;_-@_-"/>
    <numFmt numFmtId="177" formatCode="0.0"/>
    <numFmt numFmtId="178" formatCode="[$-FC19]d\ mmmm\ yyyy\ &quot;г.&quot;"/>
    <numFmt numFmtId="179" formatCode="#,##0_ ;\-#,##0\ "/>
    <numFmt numFmtId="180" formatCode="0.000"/>
    <numFmt numFmtId="181" formatCode="#.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0000"/>
    <numFmt numFmtId="190" formatCode="#,##0.00000"/>
    <numFmt numFmtId="191" formatCode="#,##0.0000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b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8"/>
      <color indexed="56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63"/>
      <name val="Times New Roman"/>
      <family val="1"/>
    </font>
    <font>
      <sz val="10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2"/>
      <color theme="1" tint="0.04998999834060669"/>
      <name val="Arial Cyr"/>
      <family val="0"/>
    </font>
    <font>
      <sz val="18"/>
      <color theme="1" tint="0.04998999834060669"/>
      <name val="Times New Roman"/>
      <family val="1"/>
    </font>
    <font>
      <sz val="18"/>
      <color theme="1" tint="0.04998999834060669"/>
      <name val="Arial Cyr"/>
      <family val="0"/>
    </font>
    <font>
      <b/>
      <sz val="12"/>
      <color theme="1" tint="0.04998999834060669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8"/>
      <color rgb="FF002060"/>
      <name val="Times New Roman"/>
      <family val="1"/>
    </font>
    <font>
      <b/>
      <sz val="18"/>
      <color theme="1" tint="0.04998999834060669"/>
      <name val="Times New Roman"/>
      <family val="1"/>
    </font>
    <font>
      <sz val="10"/>
      <color theme="1" tint="0.04998999834060669"/>
      <name val="Arial Cyr"/>
      <family val="0"/>
    </font>
    <font>
      <sz val="10"/>
      <color theme="1" tint="0.04998999834060669"/>
      <name val="Times New Roman"/>
      <family val="1"/>
    </font>
    <font>
      <sz val="12"/>
      <color theme="1" tint="0.15000000596046448"/>
      <name val="Times New Roman"/>
      <family val="1"/>
    </font>
    <font>
      <sz val="10"/>
      <color rgb="FF0000FF"/>
      <name val="Times New Roman"/>
      <family val="1"/>
    </font>
    <font>
      <sz val="10"/>
      <color rgb="FFCC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1" fontId="55" fillId="32" borderId="10" xfId="0" applyNumberFormat="1" applyFont="1" applyFill="1" applyBorder="1" applyAlignment="1">
      <alignment horizontal="center" vertical="center" wrapText="1"/>
    </xf>
    <xf numFmtId="0" fontId="56" fillId="32" borderId="0" xfId="0" applyFont="1" applyFill="1" applyAlignment="1">
      <alignment/>
    </xf>
    <xf numFmtId="4" fontId="55" fillId="32" borderId="0" xfId="0" applyNumberFormat="1" applyFont="1" applyFill="1" applyBorder="1" applyAlignment="1">
      <alignment horizontal="center" vertical="center" wrapText="1"/>
    </xf>
    <xf numFmtId="175" fontId="56" fillId="32" borderId="0" xfId="0" applyNumberFormat="1" applyFont="1" applyFill="1" applyAlignment="1">
      <alignment/>
    </xf>
    <xf numFmtId="172" fontId="56" fillId="32" borderId="0" xfId="0" applyNumberFormat="1" applyFont="1" applyFill="1" applyAlignment="1">
      <alignment/>
    </xf>
    <xf numFmtId="0" fontId="56" fillId="32" borderId="0" xfId="0" applyFont="1" applyFill="1" applyAlignment="1">
      <alignment horizontal="centerContinuous"/>
    </xf>
    <xf numFmtId="0" fontId="56" fillId="32" borderId="0" xfId="0" applyFont="1" applyFill="1" applyAlignment="1">
      <alignment horizontal="centerContinuous" wrapText="1"/>
    </xf>
    <xf numFmtId="0" fontId="56" fillId="32" borderId="10" xfId="0" applyFont="1" applyFill="1" applyBorder="1" applyAlignment="1">
      <alignment horizontal="center"/>
    </xf>
    <xf numFmtId="174" fontId="57" fillId="32" borderId="10" xfId="61" applyNumberFormat="1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left" vertical="center" wrapText="1"/>
    </xf>
    <xf numFmtId="0" fontId="58" fillId="32" borderId="0" xfId="0" applyFont="1" applyFill="1" applyAlignment="1">
      <alignment/>
    </xf>
    <xf numFmtId="1" fontId="59" fillId="32" borderId="10" xfId="0" applyNumberFormat="1" applyFont="1" applyFill="1" applyBorder="1" applyAlignment="1">
      <alignment horizontal="center" vertical="center" wrapText="1"/>
    </xf>
    <xf numFmtId="175" fontId="59" fillId="32" borderId="10" xfId="61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left" vertical="center" wrapText="1"/>
    </xf>
    <xf numFmtId="0" fontId="55" fillId="32" borderId="11" xfId="0" applyFont="1" applyFill="1" applyBorder="1" applyAlignment="1">
      <alignment vertical="top" wrapText="1"/>
    </xf>
    <xf numFmtId="175" fontId="55" fillId="32" borderId="10" xfId="61" applyNumberFormat="1" applyFont="1" applyFill="1" applyBorder="1" applyAlignment="1">
      <alignment horizontal="center" vertical="center" wrapText="1"/>
    </xf>
    <xf numFmtId="173" fontId="55" fillId="32" borderId="10" xfId="61" applyNumberFormat="1" applyFont="1" applyFill="1" applyBorder="1" applyAlignment="1">
      <alignment horizontal="center" vertical="center" wrapText="1"/>
    </xf>
    <xf numFmtId="173" fontId="55" fillId="32" borderId="10" xfId="0" applyNumberFormat="1" applyFont="1" applyFill="1" applyBorder="1" applyAlignment="1">
      <alignment horizontal="center" vertical="center" wrapText="1"/>
    </xf>
    <xf numFmtId="1" fontId="59" fillId="32" borderId="0" xfId="0" applyNumberFormat="1" applyFont="1" applyFill="1" applyBorder="1" applyAlignment="1">
      <alignment horizontal="center" vertical="center" wrapText="1"/>
    </xf>
    <xf numFmtId="174" fontId="59" fillId="32" borderId="0" xfId="61" applyNumberFormat="1" applyFont="1" applyFill="1" applyBorder="1" applyAlignment="1">
      <alignment horizontal="center" vertical="center" wrapText="1"/>
    </xf>
    <xf numFmtId="0" fontId="55" fillId="32" borderId="0" xfId="0" applyFont="1" applyFill="1" applyBorder="1" applyAlignment="1">
      <alignment horizontal="center" vertical="center" wrapText="1"/>
    </xf>
    <xf numFmtId="0" fontId="56" fillId="32" borderId="0" xfId="0" applyFont="1" applyFill="1" applyBorder="1" applyAlignment="1">
      <alignment/>
    </xf>
    <xf numFmtId="1" fontId="55" fillId="32" borderId="0" xfId="0" applyNumberFormat="1" applyFont="1" applyFill="1" applyBorder="1" applyAlignment="1">
      <alignment horizontal="center" vertical="center" wrapText="1"/>
    </xf>
    <xf numFmtId="174" fontId="55" fillId="32" borderId="0" xfId="61" applyNumberFormat="1" applyFont="1" applyFill="1" applyBorder="1" applyAlignment="1">
      <alignment horizontal="center" vertical="center" wrapText="1"/>
    </xf>
    <xf numFmtId="175" fontId="55" fillId="32" borderId="0" xfId="61" applyNumberFormat="1" applyFont="1" applyFill="1" applyBorder="1" applyAlignment="1">
      <alignment horizontal="center" vertical="center" wrapText="1"/>
    </xf>
    <xf numFmtId="175" fontId="59" fillId="32" borderId="0" xfId="61" applyNumberFormat="1" applyFont="1" applyFill="1" applyBorder="1" applyAlignment="1">
      <alignment horizontal="center" vertical="center" wrapText="1"/>
    </xf>
    <xf numFmtId="177" fontId="55" fillId="32" borderId="0" xfId="0" applyNumberFormat="1" applyFont="1" applyFill="1" applyBorder="1" applyAlignment="1">
      <alignment horizontal="center" vertical="center" wrapText="1"/>
    </xf>
    <xf numFmtId="0" fontId="58" fillId="32" borderId="0" xfId="0" applyFont="1" applyFill="1" applyBorder="1" applyAlignment="1">
      <alignment/>
    </xf>
    <xf numFmtId="49" fontId="56" fillId="32" borderId="0" xfId="0" applyNumberFormat="1" applyFont="1" applyFill="1" applyAlignment="1">
      <alignment horizontal="center" vertical="center" wrapText="1"/>
    </xf>
    <xf numFmtId="0" fontId="56" fillId="32" borderId="0" xfId="0" applyFont="1" applyFill="1" applyAlignment="1">
      <alignment horizontal="center" vertical="center" wrapText="1"/>
    </xf>
    <xf numFmtId="172" fontId="56" fillId="32" borderId="0" xfId="0" applyNumberFormat="1" applyFont="1" applyFill="1" applyAlignment="1">
      <alignment horizontal="center" vertical="center" wrapText="1"/>
    </xf>
    <xf numFmtId="49" fontId="56" fillId="32" borderId="0" xfId="0" applyNumberFormat="1" applyFont="1" applyFill="1" applyAlignment="1">
      <alignment/>
    </xf>
    <xf numFmtId="2" fontId="56" fillId="32" borderId="0" xfId="0" applyNumberFormat="1" applyFont="1" applyFill="1" applyAlignment="1">
      <alignment/>
    </xf>
    <xf numFmtId="175" fontId="55" fillId="32" borderId="12" xfId="61" applyNumberFormat="1" applyFont="1" applyFill="1" applyBorder="1" applyAlignment="1">
      <alignment horizontal="center" vertical="center" wrapText="1"/>
    </xf>
    <xf numFmtId="173" fontId="55" fillId="32" borderId="12" xfId="0" applyNumberFormat="1" applyFont="1" applyFill="1" applyBorder="1" applyAlignment="1">
      <alignment horizontal="center" vertical="center" wrapText="1"/>
    </xf>
    <xf numFmtId="1" fontId="60" fillId="32" borderId="10" xfId="0" applyNumberFormat="1" applyFont="1" applyFill="1" applyBorder="1" applyAlignment="1">
      <alignment horizontal="center" vertical="center" wrapText="1"/>
    </xf>
    <xf numFmtId="175" fontId="60" fillId="32" borderId="10" xfId="61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left" vertical="center" wrapText="1"/>
    </xf>
    <xf numFmtId="1" fontId="61" fillId="32" borderId="10" xfId="0" applyNumberFormat="1" applyFont="1" applyFill="1" applyBorder="1" applyAlignment="1">
      <alignment horizontal="center" vertical="center" wrapText="1"/>
    </xf>
    <xf numFmtId="175" fontId="61" fillId="32" borderId="10" xfId="61" applyNumberFormat="1" applyFont="1" applyFill="1" applyBorder="1" applyAlignment="1">
      <alignment horizontal="center" vertical="center" wrapText="1"/>
    </xf>
    <xf numFmtId="1" fontId="57" fillId="32" borderId="10" xfId="0" applyNumberFormat="1" applyFont="1" applyFill="1" applyBorder="1" applyAlignment="1">
      <alignment horizontal="center" vertical="center" wrapText="1"/>
    </xf>
    <xf numFmtId="1" fontId="62" fillId="32" borderId="10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vertical="top" wrapText="1"/>
    </xf>
    <xf numFmtId="175" fontId="56" fillId="32" borderId="0" xfId="0" applyNumberFormat="1" applyFont="1" applyFill="1" applyBorder="1" applyAlignment="1">
      <alignment/>
    </xf>
    <xf numFmtId="172" fontId="56" fillId="32" borderId="0" xfId="0" applyNumberFormat="1" applyFont="1" applyFill="1" applyBorder="1" applyAlignment="1">
      <alignment/>
    </xf>
    <xf numFmtId="4" fontId="56" fillId="32" borderId="0" xfId="0" applyNumberFormat="1" applyFont="1" applyFill="1" applyBorder="1" applyAlignment="1">
      <alignment/>
    </xf>
    <xf numFmtId="172" fontId="55" fillId="32" borderId="10" xfId="0" applyNumberFormat="1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left" vertical="center" wrapText="1"/>
    </xf>
    <xf numFmtId="0" fontId="64" fillId="32" borderId="10" xfId="0" applyFont="1" applyFill="1" applyBorder="1" applyAlignment="1">
      <alignment horizontal="left" vertical="center" wrapText="1"/>
    </xf>
    <xf numFmtId="0" fontId="55" fillId="32" borderId="13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vertical="top" wrapText="1"/>
    </xf>
    <xf numFmtId="1" fontId="57" fillId="32" borderId="14" xfId="0" applyNumberFormat="1" applyFont="1" applyFill="1" applyBorder="1" applyAlignment="1">
      <alignment vertical="center" wrapText="1"/>
    </xf>
    <xf numFmtId="1" fontId="57" fillId="32" borderId="0" xfId="0" applyNumberFormat="1" applyFont="1" applyFill="1" applyBorder="1" applyAlignment="1">
      <alignment vertical="center" wrapText="1"/>
    </xf>
    <xf numFmtId="173" fontId="57" fillId="32" borderId="0" xfId="0" applyNumberFormat="1" applyFont="1" applyFill="1" applyBorder="1" applyAlignment="1">
      <alignment vertical="center" wrapText="1"/>
    </xf>
    <xf numFmtId="49" fontId="55" fillId="32" borderId="10" xfId="0" applyNumberFormat="1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left" vertical="center" wrapText="1"/>
    </xf>
    <xf numFmtId="175" fontId="55" fillId="33" borderId="10" xfId="61" applyNumberFormat="1" applyFont="1" applyFill="1" applyBorder="1" applyAlignment="1">
      <alignment horizontal="center" vertical="center" wrapText="1"/>
    </xf>
    <xf numFmtId="173" fontId="55" fillId="33" borderId="10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49" fontId="55" fillId="32" borderId="12" xfId="0" applyNumberFormat="1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 vertical="center" wrapText="1"/>
    </xf>
    <xf numFmtId="1" fontId="57" fillId="32" borderId="0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2" borderId="15" xfId="0" applyFont="1" applyFill="1" applyBorder="1" applyAlignment="1">
      <alignment horizontal="center" vertical="center" wrapText="1"/>
    </xf>
    <xf numFmtId="1" fontId="62" fillId="32" borderId="14" xfId="0" applyNumberFormat="1" applyFont="1" applyFill="1" applyBorder="1" applyAlignment="1">
      <alignment horizontal="center" vertical="center" wrapText="1"/>
    </xf>
    <xf numFmtId="1" fontId="62" fillId="32" borderId="0" xfId="0" applyNumberFormat="1" applyFont="1" applyFill="1" applyBorder="1" applyAlignment="1">
      <alignment horizontal="center" vertical="center" wrapText="1"/>
    </xf>
    <xf numFmtId="1" fontId="62" fillId="32" borderId="16" xfId="0" applyNumberFormat="1" applyFont="1" applyFill="1" applyBorder="1" applyAlignment="1">
      <alignment horizontal="center" vertical="center" wrapText="1"/>
    </xf>
    <xf numFmtId="0" fontId="65" fillId="32" borderId="15" xfId="0" applyFont="1" applyFill="1" applyBorder="1" applyAlignment="1">
      <alignment horizontal="left" vertical="center" wrapText="1"/>
    </xf>
    <xf numFmtId="0" fontId="65" fillId="32" borderId="12" xfId="0" applyFont="1" applyFill="1" applyBorder="1" applyAlignment="1">
      <alignment horizontal="left" vertical="center" wrapText="1"/>
    </xf>
    <xf numFmtId="0" fontId="65" fillId="33" borderId="15" xfId="0" applyFont="1" applyFill="1" applyBorder="1" applyAlignment="1">
      <alignment horizontal="left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4" fontId="55" fillId="32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5" fillId="32" borderId="15" xfId="0" applyFont="1" applyFill="1" applyBorder="1" applyAlignment="1">
      <alignment vertical="center" wrapText="1"/>
    </xf>
    <xf numFmtId="0" fontId="65" fillId="32" borderId="10" xfId="0" applyFont="1" applyFill="1" applyBorder="1" applyAlignment="1">
      <alignment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5" fillId="32" borderId="17" xfId="0" applyFont="1" applyFill="1" applyBorder="1" applyAlignment="1">
      <alignment horizontal="center" vertical="center" wrapText="1"/>
    </xf>
    <xf numFmtId="173" fontId="66" fillId="33" borderId="10" xfId="0" applyNumberFormat="1" applyFont="1" applyFill="1" applyBorder="1" applyAlignment="1">
      <alignment horizontal="center" vertical="center" wrapText="1"/>
    </xf>
    <xf numFmtId="0" fontId="66" fillId="32" borderId="10" xfId="0" applyFont="1" applyFill="1" applyBorder="1" applyAlignment="1">
      <alignment horizontal="center" vertical="center" wrapText="1"/>
    </xf>
    <xf numFmtId="175" fontId="55" fillId="33" borderId="12" xfId="61" applyNumberFormat="1" applyFont="1" applyFill="1" applyBorder="1" applyAlignment="1">
      <alignment horizontal="center" vertical="center" wrapText="1"/>
    </xf>
    <xf numFmtId="173" fontId="55" fillId="33" borderId="12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top" wrapText="1"/>
    </xf>
    <xf numFmtId="0" fontId="56" fillId="33" borderId="0" xfId="0" applyFont="1" applyFill="1" applyAlignment="1">
      <alignment/>
    </xf>
    <xf numFmtId="0" fontId="55" fillId="33" borderId="10" xfId="0" applyFont="1" applyFill="1" applyBorder="1" applyAlignment="1">
      <alignment vertical="top" wrapText="1"/>
    </xf>
    <xf numFmtId="0" fontId="55" fillId="33" borderId="15" xfId="0" applyFont="1" applyFill="1" applyBorder="1" applyAlignment="1">
      <alignment horizontal="center" vertical="center" wrapText="1"/>
    </xf>
    <xf numFmtId="49" fontId="55" fillId="32" borderId="15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55" fillId="32" borderId="15" xfId="0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 vertical="center" wrapText="1"/>
    </xf>
    <xf numFmtId="0" fontId="67" fillId="32" borderId="15" xfId="0" applyFont="1" applyFill="1" applyBorder="1" applyAlignment="1">
      <alignment horizontal="left" vertical="center" wrapText="1"/>
    </xf>
    <xf numFmtId="0" fontId="67" fillId="32" borderId="11" xfId="0" applyFont="1" applyFill="1" applyBorder="1" applyAlignment="1">
      <alignment horizontal="left" vertical="center" wrapText="1"/>
    </xf>
    <xf numFmtId="0" fontId="67" fillId="32" borderId="12" xfId="0" applyFont="1" applyFill="1" applyBorder="1" applyAlignment="1">
      <alignment horizontal="left" vertical="center" wrapText="1"/>
    </xf>
    <xf numFmtId="0" fontId="68" fillId="32" borderId="15" xfId="0" applyFont="1" applyFill="1" applyBorder="1" applyAlignment="1">
      <alignment horizontal="left" vertical="center" wrapText="1"/>
    </xf>
    <xf numFmtId="0" fontId="68" fillId="32" borderId="11" xfId="0" applyFont="1" applyFill="1" applyBorder="1" applyAlignment="1">
      <alignment horizontal="left" vertical="center" wrapText="1"/>
    </xf>
    <xf numFmtId="0" fontId="68" fillId="32" borderId="12" xfId="0" applyFont="1" applyFill="1" applyBorder="1" applyAlignment="1">
      <alignment horizontal="left" vertical="center" wrapText="1"/>
    </xf>
    <xf numFmtId="1" fontId="57" fillId="32" borderId="18" xfId="0" applyNumberFormat="1" applyFont="1" applyFill="1" applyBorder="1" applyAlignment="1">
      <alignment horizontal="center" vertical="center" wrapText="1"/>
    </xf>
    <xf numFmtId="1" fontId="57" fillId="32" borderId="19" xfId="0" applyNumberFormat="1" applyFont="1" applyFill="1" applyBorder="1" applyAlignment="1">
      <alignment horizontal="center" vertical="center" wrapText="1"/>
    </xf>
    <xf numFmtId="1" fontId="57" fillId="32" borderId="13" xfId="0" applyNumberFormat="1" applyFont="1" applyFill="1" applyBorder="1" applyAlignment="1">
      <alignment horizontal="center" vertical="center" wrapText="1"/>
    </xf>
    <xf numFmtId="1" fontId="57" fillId="32" borderId="14" xfId="0" applyNumberFormat="1" applyFont="1" applyFill="1" applyBorder="1" applyAlignment="1">
      <alignment horizontal="center" vertical="center" wrapText="1"/>
    </xf>
    <xf numFmtId="1" fontId="57" fillId="32" borderId="0" xfId="0" applyNumberFormat="1" applyFont="1" applyFill="1" applyBorder="1" applyAlignment="1">
      <alignment horizontal="center" vertical="center" wrapText="1"/>
    </xf>
    <xf numFmtId="1" fontId="57" fillId="32" borderId="16" xfId="0" applyNumberFormat="1" applyFont="1" applyFill="1" applyBorder="1" applyAlignment="1">
      <alignment horizontal="center" vertical="center" wrapText="1"/>
    </xf>
    <xf numFmtId="1" fontId="57" fillId="32" borderId="20" xfId="0" applyNumberFormat="1" applyFont="1" applyFill="1" applyBorder="1" applyAlignment="1">
      <alignment horizontal="center" vertical="center" wrapText="1"/>
    </xf>
    <xf numFmtId="1" fontId="57" fillId="32" borderId="21" xfId="0" applyNumberFormat="1" applyFont="1" applyFill="1" applyBorder="1" applyAlignment="1">
      <alignment horizontal="center" vertical="center" wrapText="1"/>
    </xf>
    <xf numFmtId="1" fontId="57" fillId="32" borderId="22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left" vertical="center" wrapText="1"/>
    </xf>
    <xf numFmtId="49" fontId="55" fillId="32" borderId="11" xfId="0" applyNumberFormat="1" applyFont="1" applyFill="1" applyBorder="1" applyAlignment="1">
      <alignment horizontal="center" vertical="center" wrapText="1"/>
    </xf>
    <xf numFmtId="49" fontId="55" fillId="32" borderId="12" xfId="0" applyNumberFormat="1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center" wrapText="1"/>
    </xf>
    <xf numFmtId="0" fontId="65" fillId="32" borderId="15" xfId="0" applyFont="1" applyFill="1" applyBorder="1" applyAlignment="1">
      <alignment horizontal="left" vertical="center" wrapText="1"/>
    </xf>
    <xf numFmtId="0" fontId="65" fillId="32" borderId="11" xfId="0" applyFont="1" applyFill="1" applyBorder="1" applyAlignment="1">
      <alignment horizontal="left" vertical="center" wrapText="1"/>
    </xf>
    <xf numFmtId="0" fontId="65" fillId="32" borderId="12" xfId="0" applyFont="1" applyFill="1" applyBorder="1" applyAlignment="1">
      <alignment horizontal="left" vertical="center" wrapText="1"/>
    </xf>
    <xf numFmtId="1" fontId="57" fillId="32" borderId="15" xfId="0" applyNumberFormat="1" applyFont="1" applyFill="1" applyBorder="1" applyAlignment="1">
      <alignment horizontal="center" vertical="center" wrapText="1"/>
    </xf>
    <xf numFmtId="1" fontId="57" fillId="32" borderId="11" xfId="0" applyNumberFormat="1" applyFont="1" applyFill="1" applyBorder="1" applyAlignment="1">
      <alignment horizontal="center" vertical="center" wrapText="1"/>
    </xf>
    <xf numFmtId="1" fontId="57" fillId="32" borderId="12" xfId="0" applyNumberFormat="1" applyFont="1" applyFill="1" applyBorder="1" applyAlignment="1">
      <alignment horizontal="center" vertical="center" wrapText="1"/>
    </xf>
    <xf numFmtId="1" fontId="57" fillId="32" borderId="10" xfId="0" applyNumberFormat="1" applyFont="1" applyFill="1" applyBorder="1" applyAlignment="1">
      <alignment horizontal="left" vertical="center" wrapText="1"/>
    </xf>
    <xf numFmtId="4" fontId="55" fillId="32" borderId="15" xfId="0" applyNumberFormat="1" applyFont="1" applyFill="1" applyBorder="1" applyAlignment="1">
      <alignment horizontal="center" vertical="center" wrapText="1"/>
    </xf>
    <xf numFmtId="4" fontId="55" fillId="32" borderId="11" xfId="0" applyNumberFormat="1" applyFont="1" applyFill="1" applyBorder="1" applyAlignment="1">
      <alignment horizontal="center" vertical="center" wrapText="1"/>
    </xf>
    <xf numFmtId="4" fontId="55" fillId="32" borderId="12" xfId="0" applyNumberFormat="1" applyFont="1" applyFill="1" applyBorder="1" applyAlignment="1">
      <alignment horizontal="center" vertical="center" wrapText="1"/>
    </xf>
    <xf numFmtId="172" fontId="55" fillId="32" borderId="15" xfId="0" applyNumberFormat="1" applyFont="1" applyFill="1" applyBorder="1" applyAlignment="1">
      <alignment horizontal="center" vertical="center" wrapText="1"/>
    </xf>
    <xf numFmtId="172" fontId="55" fillId="32" borderId="12" xfId="0" applyNumberFormat="1" applyFont="1" applyFill="1" applyBorder="1" applyAlignment="1">
      <alignment horizontal="center" vertical="center" wrapText="1"/>
    </xf>
    <xf numFmtId="0" fontId="56" fillId="32" borderId="0" xfId="0" applyFont="1" applyFill="1" applyAlignment="1">
      <alignment horizontal="right" wrapText="1"/>
    </xf>
    <xf numFmtId="4" fontId="55" fillId="32" borderId="10" xfId="0" applyNumberFormat="1" applyFont="1" applyFill="1" applyBorder="1" applyAlignment="1">
      <alignment horizontal="center" vertical="center" wrapText="1"/>
    </xf>
    <xf numFmtId="1" fontId="62" fillId="32" borderId="18" xfId="0" applyNumberFormat="1" applyFont="1" applyFill="1" applyBorder="1" applyAlignment="1">
      <alignment horizontal="center" vertical="center" wrapText="1"/>
    </xf>
    <xf numFmtId="1" fontId="62" fillId="32" borderId="19" xfId="0" applyNumberFormat="1" applyFont="1" applyFill="1" applyBorder="1" applyAlignment="1">
      <alignment horizontal="center" vertical="center" wrapText="1"/>
    </xf>
    <xf numFmtId="1" fontId="62" fillId="32" borderId="13" xfId="0" applyNumberFormat="1" applyFont="1" applyFill="1" applyBorder="1" applyAlignment="1">
      <alignment horizontal="center" vertical="center" wrapText="1"/>
    </xf>
    <xf numFmtId="1" fontId="62" fillId="32" borderId="14" xfId="0" applyNumberFormat="1" applyFont="1" applyFill="1" applyBorder="1" applyAlignment="1">
      <alignment horizontal="center" vertical="center" wrapText="1"/>
    </xf>
    <xf numFmtId="1" fontId="62" fillId="32" borderId="0" xfId="0" applyNumberFormat="1" applyFont="1" applyFill="1" applyBorder="1" applyAlignment="1">
      <alignment horizontal="center" vertical="center" wrapText="1"/>
    </xf>
    <xf numFmtId="1" fontId="62" fillId="32" borderId="16" xfId="0" applyNumberFormat="1" applyFont="1" applyFill="1" applyBorder="1" applyAlignment="1">
      <alignment horizontal="center" vertical="center" wrapText="1"/>
    </xf>
    <xf numFmtId="49" fontId="62" fillId="32" borderId="15" xfId="0" applyNumberFormat="1" applyFont="1" applyFill="1" applyBorder="1" applyAlignment="1">
      <alignment horizontal="center" vertical="center" wrapText="1"/>
    </xf>
    <xf numFmtId="49" fontId="62" fillId="32" borderId="11" xfId="0" applyNumberFormat="1" applyFont="1" applyFill="1" applyBorder="1" applyAlignment="1">
      <alignment horizontal="center" vertical="center" wrapText="1"/>
    </xf>
    <xf numFmtId="49" fontId="62" fillId="32" borderId="12" xfId="0" applyNumberFormat="1" applyFont="1" applyFill="1" applyBorder="1" applyAlignment="1">
      <alignment horizontal="center" vertical="center" wrapText="1"/>
    </xf>
    <xf numFmtId="1" fontId="62" fillId="32" borderId="20" xfId="0" applyNumberFormat="1" applyFont="1" applyFill="1" applyBorder="1" applyAlignment="1">
      <alignment horizontal="center" vertical="center" wrapText="1"/>
    </xf>
    <xf numFmtId="1" fontId="62" fillId="32" borderId="21" xfId="0" applyNumberFormat="1" applyFont="1" applyFill="1" applyBorder="1" applyAlignment="1">
      <alignment horizontal="center" vertical="center" wrapText="1"/>
    </xf>
    <xf numFmtId="1" fontId="62" fillId="32" borderId="22" xfId="0" applyNumberFormat="1" applyFont="1" applyFill="1" applyBorder="1" applyAlignment="1">
      <alignment horizontal="center" vertical="center" wrapText="1"/>
    </xf>
    <xf numFmtId="0" fontId="55" fillId="32" borderId="11" xfId="0" applyFont="1" applyFill="1" applyBorder="1" applyAlignment="1">
      <alignment horizontal="center" vertical="top" wrapText="1"/>
    </xf>
    <xf numFmtId="0" fontId="64" fillId="32" borderId="15" xfId="0" applyFont="1" applyFill="1" applyBorder="1" applyAlignment="1">
      <alignment horizontal="left" vertical="center" wrapText="1"/>
    </xf>
    <xf numFmtId="0" fontId="64" fillId="32" borderId="12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49" fontId="57" fillId="32" borderId="15" xfId="0" applyNumberFormat="1" applyFont="1" applyFill="1" applyBorder="1" applyAlignment="1">
      <alignment horizontal="center" vertical="center" wrapText="1"/>
    </xf>
    <xf numFmtId="49" fontId="57" fillId="32" borderId="11" xfId="0" applyNumberFormat="1" applyFont="1" applyFill="1" applyBorder="1" applyAlignment="1">
      <alignment horizontal="center" vertical="center" wrapText="1"/>
    </xf>
    <xf numFmtId="49" fontId="57" fillId="32" borderId="12" xfId="0" applyNumberFormat="1" applyFont="1" applyFill="1" applyBorder="1" applyAlignment="1">
      <alignment horizontal="center" vertical="center" wrapText="1"/>
    </xf>
    <xf numFmtId="49" fontId="55" fillId="33" borderId="15" xfId="0" applyNumberFormat="1" applyFont="1" applyFill="1" applyBorder="1" applyAlignment="1">
      <alignment horizontal="center" vertical="center" wrapText="1"/>
    </xf>
    <xf numFmtId="49" fontId="55" fillId="33" borderId="12" xfId="0" applyNumberFormat="1" applyFont="1" applyFill="1" applyBorder="1" applyAlignment="1">
      <alignment horizontal="center" vertical="center" wrapText="1"/>
    </xf>
    <xf numFmtId="49" fontId="55" fillId="32" borderId="10" xfId="0" applyNumberFormat="1" applyFont="1" applyFill="1" applyBorder="1" applyAlignment="1">
      <alignment horizontal="center" vertical="center" wrapText="1"/>
    </xf>
    <xf numFmtId="49" fontId="62" fillId="32" borderId="10" xfId="0" applyNumberFormat="1" applyFont="1" applyFill="1" applyBorder="1" applyAlignment="1">
      <alignment horizontal="center" vertical="center" wrapText="1"/>
    </xf>
    <xf numFmtId="0" fontId="63" fillId="32" borderId="15" xfId="0" applyFont="1" applyFill="1" applyBorder="1" applyAlignment="1">
      <alignment horizontal="left" vertical="center" wrapText="1"/>
    </xf>
    <xf numFmtId="0" fontId="63" fillId="32" borderId="12" xfId="0" applyFont="1" applyFill="1" applyBorder="1" applyAlignment="1">
      <alignment horizontal="left" vertical="center" wrapText="1"/>
    </xf>
    <xf numFmtId="1" fontId="62" fillId="32" borderId="15" xfId="0" applyNumberFormat="1" applyFont="1" applyFill="1" applyBorder="1" applyAlignment="1">
      <alignment horizontal="center" vertical="center" wrapText="1"/>
    </xf>
    <xf numFmtId="1" fontId="62" fillId="32" borderId="11" xfId="0" applyNumberFormat="1" applyFont="1" applyFill="1" applyBorder="1" applyAlignment="1">
      <alignment horizontal="center" vertical="center" wrapText="1"/>
    </xf>
    <xf numFmtId="1" fontId="62" fillId="32" borderId="12" xfId="0" applyNumberFormat="1" applyFont="1" applyFill="1" applyBorder="1" applyAlignment="1">
      <alignment horizontal="center" vertical="center" wrapText="1"/>
    </xf>
    <xf numFmtId="0" fontId="55" fillId="32" borderId="15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2"/>
  <sheetViews>
    <sheetView tabSelected="1" zoomScale="70" zoomScaleNormal="70" zoomScalePageLayoutView="0" workbookViewId="0" topLeftCell="A1">
      <pane xSplit="2" ySplit="15" topLeftCell="C4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I432" sqref="I432"/>
    </sheetView>
  </sheetViews>
  <sheetFormatPr defaultColWidth="9.00390625" defaultRowHeight="12.75"/>
  <cols>
    <col min="1" max="1" width="12.625" style="2" bestFit="1" customWidth="1"/>
    <col min="2" max="2" width="54.375" style="2" customWidth="1"/>
    <col min="3" max="3" width="11.00390625" style="2" customWidth="1"/>
    <col min="4" max="4" width="14.125" style="2" bestFit="1" customWidth="1"/>
    <col min="5" max="5" width="22.125" style="2" customWidth="1"/>
    <col min="6" max="6" width="14.625" style="2" customWidth="1"/>
    <col min="7" max="7" width="16.375" style="2" customWidth="1"/>
    <col min="8" max="8" width="15.125" style="2" customWidth="1"/>
    <col min="9" max="10" width="23.125" style="2" customWidth="1"/>
    <col min="11" max="11" width="21.875" style="2" customWidth="1"/>
    <col min="12" max="12" width="21.25390625" style="2" customWidth="1"/>
    <col min="13" max="13" width="21.875" style="2" customWidth="1"/>
    <col min="14" max="14" width="21.25390625" style="2" customWidth="1"/>
    <col min="15" max="15" width="21.875" style="2" customWidth="1"/>
    <col min="16" max="16" width="21.25390625" style="2" customWidth="1"/>
    <col min="17" max="17" width="47.75390625" style="2" customWidth="1"/>
    <col min="18" max="18" width="19.00390625" style="2" customWidth="1"/>
    <col min="19" max="19" width="9.125" style="2" customWidth="1"/>
    <col min="20" max="20" width="21.375" style="2" customWidth="1"/>
    <col min="21" max="16384" width="9.125" style="2" customWidth="1"/>
  </cols>
  <sheetData>
    <row r="1" spans="9:10" ht="15">
      <c r="I1" s="4"/>
      <c r="J1" s="4"/>
    </row>
    <row r="2" spans="3:18" ht="50.25" customHeight="1">
      <c r="C2" s="22"/>
      <c r="D2" s="3"/>
      <c r="E2" s="3"/>
      <c r="F2" s="22"/>
      <c r="G2" s="44"/>
      <c r="I2" s="5"/>
      <c r="J2" s="5"/>
      <c r="K2" s="4"/>
      <c r="M2" s="4"/>
      <c r="N2" s="4"/>
      <c r="P2" s="126" t="s">
        <v>384</v>
      </c>
      <c r="Q2" s="126"/>
      <c r="R2" s="126"/>
    </row>
    <row r="3" spans="3:7" ht="15">
      <c r="C3" s="22"/>
      <c r="D3" s="45"/>
      <c r="E3" s="45"/>
      <c r="F3" s="22"/>
      <c r="G3" s="22"/>
    </row>
    <row r="4" spans="3:7" ht="15">
      <c r="C4" s="22"/>
      <c r="D4" s="46"/>
      <c r="E4" s="46"/>
      <c r="F4" s="22"/>
      <c r="G4" s="22"/>
    </row>
    <row r="5" spans="3:7" ht="15">
      <c r="C5" s="22"/>
      <c r="D5" s="22"/>
      <c r="E5" s="22"/>
      <c r="F5" s="22"/>
      <c r="G5" s="22"/>
    </row>
    <row r="6" spans="3:7" ht="15">
      <c r="C6" s="22"/>
      <c r="D6" s="22"/>
      <c r="E6" s="22"/>
      <c r="F6" s="22"/>
      <c r="G6" s="22"/>
    </row>
    <row r="7" spans="1:17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30">
      <c r="A8" s="7" t="s">
        <v>103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1" spans="1:18" ht="15.75" customHeight="1">
      <c r="A11" s="127" t="s">
        <v>0</v>
      </c>
      <c r="B11" s="127" t="s">
        <v>82</v>
      </c>
      <c r="C11" s="127" t="s">
        <v>13</v>
      </c>
      <c r="D11" s="127" t="s">
        <v>1</v>
      </c>
      <c r="E11" s="121" t="s">
        <v>159</v>
      </c>
      <c r="F11" s="127" t="s">
        <v>51</v>
      </c>
      <c r="G11" s="127" t="s">
        <v>54</v>
      </c>
      <c r="H11" s="127"/>
      <c r="I11" s="108" t="s">
        <v>81</v>
      </c>
      <c r="J11" s="108"/>
      <c r="K11" s="108"/>
      <c r="L11" s="108"/>
      <c r="M11" s="108"/>
      <c r="N11" s="108"/>
      <c r="O11" s="108"/>
      <c r="P11" s="108"/>
      <c r="Q11" s="91" t="s">
        <v>8</v>
      </c>
      <c r="R11" s="91" t="s">
        <v>235</v>
      </c>
    </row>
    <row r="12" spans="1:18" ht="14.25" customHeight="1">
      <c r="A12" s="127"/>
      <c r="B12" s="127"/>
      <c r="C12" s="127"/>
      <c r="D12" s="127"/>
      <c r="E12" s="122"/>
      <c r="F12" s="127"/>
      <c r="G12" s="127"/>
      <c r="H12" s="127"/>
      <c r="I12" s="108"/>
      <c r="J12" s="108"/>
      <c r="K12" s="108"/>
      <c r="L12" s="108"/>
      <c r="M12" s="108"/>
      <c r="N12" s="108"/>
      <c r="O12" s="108"/>
      <c r="P12" s="108"/>
      <c r="Q12" s="113"/>
      <c r="R12" s="113"/>
    </row>
    <row r="13" spans="1:18" ht="29.25" customHeight="1">
      <c r="A13" s="127"/>
      <c r="B13" s="127"/>
      <c r="C13" s="127"/>
      <c r="D13" s="127"/>
      <c r="E13" s="122"/>
      <c r="F13" s="127"/>
      <c r="G13" s="127"/>
      <c r="H13" s="127"/>
      <c r="I13" s="108" t="s">
        <v>55</v>
      </c>
      <c r="J13" s="108"/>
      <c r="K13" s="108" t="s">
        <v>57</v>
      </c>
      <c r="L13" s="108"/>
      <c r="M13" s="108" t="s">
        <v>56</v>
      </c>
      <c r="N13" s="108"/>
      <c r="O13" s="108" t="s">
        <v>58</v>
      </c>
      <c r="P13" s="108"/>
      <c r="Q13" s="113"/>
      <c r="R13" s="113"/>
    </row>
    <row r="14" spans="1:18" ht="3" customHeight="1">
      <c r="A14" s="127"/>
      <c r="B14" s="127"/>
      <c r="C14" s="127"/>
      <c r="D14" s="127"/>
      <c r="E14" s="122"/>
      <c r="F14" s="127"/>
      <c r="G14" s="127"/>
      <c r="H14" s="127"/>
      <c r="I14" s="108"/>
      <c r="J14" s="108"/>
      <c r="K14" s="108"/>
      <c r="L14" s="108"/>
      <c r="M14" s="108"/>
      <c r="N14" s="108"/>
      <c r="O14" s="108"/>
      <c r="P14" s="108"/>
      <c r="Q14" s="113"/>
      <c r="R14" s="113"/>
    </row>
    <row r="15" spans="1:18" ht="51.75" customHeight="1">
      <c r="A15" s="127"/>
      <c r="B15" s="127"/>
      <c r="C15" s="127"/>
      <c r="D15" s="127"/>
      <c r="E15" s="123"/>
      <c r="F15" s="127"/>
      <c r="G15" s="74" t="s">
        <v>52</v>
      </c>
      <c r="H15" s="74" t="s">
        <v>53</v>
      </c>
      <c r="I15" s="74" t="s">
        <v>52</v>
      </c>
      <c r="J15" s="74" t="s">
        <v>53</v>
      </c>
      <c r="K15" s="74" t="s">
        <v>52</v>
      </c>
      <c r="L15" s="74" t="s">
        <v>53</v>
      </c>
      <c r="M15" s="74" t="s">
        <v>52</v>
      </c>
      <c r="N15" s="74" t="s">
        <v>53</v>
      </c>
      <c r="O15" s="74" t="s">
        <v>52</v>
      </c>
      <c r="P15" s="74" t="s">
        <v>322</v>
      </c>
      <c r="Q15" s="92"/>
      <c r="R15" s="92"/>
    </row>
    <row r="16" spans="1:18" ht="15.75" customHeight="1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14</v>
      </c>
      <c r="O16" s="1">
        <v>15</v>
      </c>
      <c r="P16" s="1">
        <v>16</v>
      </c>
      <c r="Q16" s="73">
        <v>17</v>
      </c>
      <c r="R16" s="8">
        <v>18</v>
      </c>
    </row>
    <row r="17" spans="1:18" s="11" customFormat="1" ht="72" customHeight="1">
      <c r="A17" s="120" t="s">
        <v>88</v>
      </c>
      <c r="B17" s="120"/>
      <c r="C17" s="120"/>
      <c r="D17" s="120"/>
      <c r="E17" s="120"/>
      <c r="F17" s="120"/>
      <c r="G17" s="9"/>
      <c r="H17" s="9"/>
      <c r="I17" s="41"/>
      <c r="J17" s="41"/>
      <c r="K17" s="41"/>
      <c r="L17" s="41"/>
      <c r="M17" s="41"/>
      <c r="N17" s="41"/>
      <c r="O17" s="41"/>
      <c r="P17" s="41"/>
      <c r="Q17" s="10"/>
      <c r="R17" s="157" t="s">
        <v>236</v>
      </c>
    </row>
    <row r="18" spans="1:18" ht="19.5" customHeight="1">
      <c r="A18" s="134"/>
      <c r="B18" s="128" t="s">
        <v>164</v>
      </c>
      <c r="C18" s="129"/>
      <c r="D18" s="130"/>
      <c r="E18" s="42"/>
      <c r="F18" s="36" t="s">
        <v>60</v>
      </c>
      <c r="G18" s="37">
        <f>I18+K18+M18+O18</f>
        <v>11279194.700000001</v>
      </c>
      <c r="H18" s="37">
        <f aca="true" t="shared" si="0" ref="G18:H24">J18+L18+N18+P18</f>
        <v>1058358.5</v>
      </c>
      <c r="I18" s="37">
        <f>I19+I20+I21+I22+I23+I24+I25+I26+I27+I28+I29</f>
        <v>5442144.899999999</v>
      </c>
      <c r="J18" s="37">
        <f aca="true" t="shared" si="1" ref="J18:P18">J19+J20+J21+J22+J23+J24+J25+J26+J27+J28+J29</f>
        <v>641611.6</v>
      </c>
      <c r="K18" s="37">
        <f t="shared" si="1"/>
        <v>4680869.4</v>
      </c>
      <c r="L18" s="37">
        <f t="shared" si="1"/>
        <v>364130</v>
      </c>
      <c r="M18" s="37">
        <f t="shared" si="1"/>
        <v>1156180.4000000001</v>
      </c>
      <c r="N18" s="37">
        <f t="shared" si="1"/>
        <v>52616.9</v>
      </c>
      <c r="O18" s="37">
        <f t="shared" si="1"/>
        <v>0</v>
      </c>
      <c r="P18" s="37">
        <f t="shared" si="1"/>
        <v>0</v>
      </c>
      <c r="Q18" s="38"/>
      <c r="R18" s="140"/>
    </row>
    <row r="19" spans="1:18" ht="22.5" customHeight="1">
      <c r="A19" s="135"/>
      <c r="B19" s="131"/>
      <c r="C19" s="132"/>
      <c r="D19" s="133"/>
      <c r="E19" s="42"/>
      <c r="F19" s="39">
        <v>2015</v>
      </c>
      <c r="G19" s="40">
        <f t="shared" si="0"/>
        <v>123108.90000000002</v>
      </c>
      <c r="H19" s="40">
        <f t="shared" si="0"/>
        <v>123108.90000000002</v>
      </c>
      <c r="I19" s="40">
        <f aca="true" t="shared" si="2" ref="I19:I29">I449</f>
        <v>116641.80000000002</v>
      </c>
      <c r="J19" s="40">
        <f aca="true" t="shared" si="3" ref="J19:P19">J449</f>
        <v>116641.80000000002</v>
      </c>
      <c r="K19" s="40">
        <f t="shared" si="3"/>
        <v>0</v>
      </c>
      <c r="L19" s="40">
        <f t="shared" si="3"/>
        <v>0</v>
      </c>
      <c r="M19" s="40">
        <f t="shared" si="3"/>
        <v>6467.1</v>
      </c>
      <c r="N19" s="40">
        <f t="shared" si="3"/>
        <v>6467.1</v>
      </c>
      <c r="O19" s="40">
        <f t="shared" si="3"/>
        <v>0</v>
      </c>
      <c r="P19" s="40">
        <f t="shared" si="3"/>
        <v>0</v>
      </c>
      <c r="Q19" s="38"/>
      <c r="R19" s="140"/>
    </row>
    <row r="20" spans="1:18" ht="79.5" customHeight="1">
      <c r="A20" s="135"/>
      <c r="B20" s="131"/>
      <c r="C20" s="132"/>
      <c r="D20" s="133"/>
      <c r="E20" s="39" t="s">
        <v>165</v>
      </c>
      <c r="F20" s="39">
        <v>2016</v>
      </c>
      <c r="G20" s="40">
        <f t="shared" si="0"/>
        <v>103625.10000000002</v>
      </c>
      <c r="H20" s="40">
        <f t="shared" si="0"/>
        <v>103625.10000000002</v>
      </c>
      <c r="I20" s="40">
        <f t="shared" si="2"/>
        <v>94153.30000000002</v>
      </c>
      <c r="J20" s="40">
        <f aca="true" t="shared" si="4" ref="J20:P24">J450</f>
        <v>94153.30000000002</v>
      </c>
      <c r="K20" s="40">
        <f t="shared" si="4"/>
        <v>0</v>
      </c>
      <c r="L20" s="40">
        <f t="shared" si="4"/>
        <v>0</v>
      </c>
      <c r="M20" s="40">
        <f t="shared" si="4"/>
        <v>9471.8</v>
      </c>
      <c r="N20" s="40">
        <f t="shared" si="4"/>
        <v>9471.8</v>
      </c>
      <c r="O20" s="40">
        <f t="shared" si="4"/>
        <v>0</v>
      </c>
      <c r="P20" s="40">
        <f t="shared" si="4"/>
        <v>0</v>
      </c>
      <c r="Q20" s="38"/>
      <c r="R20" s="140"/>
    </row>
    <row r="21" spans="1:18" ht="107.25" customHeight="1">
      <c r="A21" s="135"/>
      <c r="B21" s="131"/>
      <c r="C21" s="132"/>
      <c r="D21" s="133"/>
      <c r="E21" s="39" t="s">
        <v>239</v>
      </c>
      <c r="F21" s="39">
        <v>2017</v>
      </c>
      <c r="G21" s="40">
        <f t="shared" si="0"/>
        <v>312674.4</v>
      </c>
      <c r="H21" s="40">
        <f>J21+L21+N21+P21</f>
        <v>312674.4</v>
      </c>
      <c r="I21" s="40">
        <f t="shared" si="2"/>
        <v>179335.4</v>
      </c>
      <c r="J21" s="40">
        <f>J451</f>
        <v>179335.4</v>
      </c>
      <c r="K21" s="40">
        <f t="shared" si="4"/>
        <v>100000</v>
      </c>
      <c r="L21" s="40">
        <f t="shared" si="4"/>
        <v>100000</v>
      </c>
      <c r="M21" s="40">
        <f t="shared" si="4"/>
        <v>33339</v>
      </c>
      <c r="N21" s="40">
        <f t="shared" si="4"/>
        <v>33339</v>
      </c>
      <c r="O21" s="40">
        <f t="shared" si="4"/>
        <v>0</v>
      </c>
      <c r="P21" s="40">
        <f t="shared" si="4"/>
        <v>0</v>
      </c>
      <c r="Q21" s="38"/>
      <c r="R21" s="15"/>
    </row>
    <row r="22" spans="1:18" ht="78" customHeight="1">
      <c r="A22" s="135"/>
      <c r="B22" s="131"/>
      <c r="C22" s="132"/>
      <c r="D22" s="133"/>
      <c r="E22" s="39" t="s">
        <v>346</v>
      </c>
      <c r="F22" s="39">
        <v>2018</v>
      </c>
      <c r="G22" s="40">
        <f t="shared" si="0"/>
        <v>268653.4</v>
      </c>
      <c r="H22" s="40">
        <f t="shared" si="0"/>
        <v>268653.4</v>
      </c>
      <c r="I22" s="40">
        <f t="shared" si="2"/>
        <v>1184.4</v>
      </c>
      <c r="J22" s="40">
        <f t="shared" si="4"/>
        <v>1184.4</v>
      </c>
      <c r="K22" s="40">
        <f t="shared" si="4"/>
        <v>264130</v>
      </c>
      <c r="L22" s="40">
        <f t="shared" si="4"/>
        <v>264130</v>
      </c>
      <c r="M22" s="40">
        <f t="shared" si="4"/>
        <v>3339</v>
      </c>
      <c r="N22" s="40">
        <f t="shared" si="4"/>
        <v>3339</v>
      </c>
      <c r="O22" s="40">
        <f t="shared" si="4"/>
        <v>0</v>
      </c>
      <c r="P22" s="40">
        <f t="shared" si="4"/>
        <v>0</v>
      </c>
      <c r="Q22" s="38"/>
      <c r="R22" s="15"/>
    </row>
    <row r="23" spans="1:18" ht="35.25" customHeight="1">
      <c r="A23" s="135"/>
      <c r="B23" s="131"/>
      <c r="C23" s="132"/>
      <c r="D23" s="133"/>
      <c r="E23" s="39" t="s">
        <v>415</v>
      </c>
      <c r="F23" s="39">
        <v>2019</v>
      </c>
      <c r="G23" s="40">
        <f t="shared" si="0"/>
        <v>2995376.3</v>
      </c>
      <c r="H23" s="40">
        <f t="shared" si="0"/>
        <v>77836.6</v>
      </c>
      <c r="I23" s="40">
        <f t="shared" si="2"/>
        <v>518586.29999999993</v>
      </c>
      <c r="J23" s="40">
        <f t="shared" si="4"/>
        <v>77836.6</v>
      </c>
      <c r="K23" s="40">
        <f t="shared" si="4"/>
        <v>1882930.7000000002</v>
      </c>
      <c r="L23" s="40">
        <f t="shared" si="4"/>
        <v>0</v>
      </c>
      <c r="M23" s="40">
        <f t="shared" si="4"/>
        <v>593859.3</v>
      </c>
      <c r="N23" s="40">
        <f t="shared" si="4"/>
        <v>0</v>
      </c>
      <c r="O23" s="40">
        <f t="shared" si="4"/>
        <v>0</v>
      </c>
      <c r="P23" s="40">
        <f t="shared" si="4"/>
        <v>0</v>
      </c>
      <c r="Q23" s="38"/>
      <c r="R23" s="15"/>
    </row>
    <row r="24" spans="1:18" ht="49.5" customHeight="1">
      <c r="A24" s="135"/>
      <c r="B24" s="131"/>
      <c r="C24" s="132"/>
      <c r="D24" s="133"/>
      <c r="E24" s="39" t="s">
        <v>415</v>
      </c>
      <c r="F24" s="39">
        <v>2020</v>
      </c>
      <c r="G24" s="40">
        <f t="shared" si="0"/>
        <v>2758568.6999999997</v>
      </c>
      <c r="H24" s="40">
        <f t="shared" si="0"/>
        <v>109308.4</v>
      </c>
      <c r="I24" s="40">
        <f t="shared" si="2"/>
        <v>2115182.9</v>
      </c>
      <c r="J24" s="40">
        <f t="shared" si="4"/>
        <v>109308.4</v>
      </c>
      <c r="K24" s="40">
        <f t="shared" si="4"/>
        <v>432848.4</v>
      </c>
      <c r="L24" s="40">
        <f t="shared" si="4"/>
        <v>0</v>
      </c>
      <c r="M24" s="40">
        <f t="shared" si="4"/>
        <v>210537.4</v>
      </c>
      <c r="N24" s="40">
        <f t="shared" si="4"/>
        <v>0</v>
      </c>
      <c r="O24" s="40">
        <f t="shared" si="4"/>
        <v>0</v>
      </c>
      <c r="P24" s="40">
        <f t="shared" si="4"/>
        <v>0</v>
      </c>
      <c r="Q24" s="38"/>
      <c r="R24" s="15"/>
    </row>
    <row r="25" spans="1:18" ht="21.75" customHeight="1">
      <c r="A25" s="135"/>
      <c r="B25" s="66"/>
      <c r="C25" s="67"/>
      <c r="D25" s="68"/>
      <c r="E25" s="39" t="s">
        <v>161</v>
      </c>
      <c r="F25" s="39">
        <v>2021</v>
      </c>
      <c r="G25" s="40">
        <f aca="true" t="shared" si="5" ref="G25:H29">I25+K25+M25+O25</f>
        <v>998819.8999999999</v>
      </c>
      <c r="H25" s="40">
        <f t="shared" si="5"/>
        <v>63151.7</v>
      </c>
      <c r="I25" s="40">
        <f t="shared" si="2"/>
        <v>248625</v>
      </c>
      <c r="J25" s="40">
        <f aca="true" t="shared" si="6" ref="J25:P29">J455</f>
        <v>63151.7</v>
      </c>
      <c r="K25" s="40">
        <f t="shared" si="6"/>
        <v>451028.1</v>
      </c>
      <c r="L25" s="40">
        <f t="shared" si="6"/>
        <v>0</v>
      </c>
      <c r="M25" s="40">
        <f t="shared" si="6"/>
        <v>299166.8</v>
      </c>
      <c r="N25" s="40">
        <f t="shared" si="6"/>
        <v>0</v>
      </c>
      <c r="O25" s="40">
        <f t="shared" si="6"/>
        <v>0</v>
      </c>
      <c r="P25" s="40">
        <f t="shared" si="6"/>
        <v>0</v>
      </c>
      <c r="Q25" s="38"/>
      <c r="R25" s="15"/>
    </row>
    <row r="26" spans="1:18" ht="21.75" customHeight="1">
      <c r="A26" s="135"/>
      <c r="B26" s="66"/>
      <c r="C26" s="67"/>
      <c r="D26" s="68"/>
      <c r="E26" s="42"/>
      <c r="F26" s="39">
        <v>2022</v>
      </c>
      <c r="G26" s="40">
        <f t="shared" si="5"/>
        <v>860090.9</v>
      </c>
      <c r="H26" s="40">
        <f t="shared" si="5"/>
        <v>0</v>
      </c>
      <c r="I26" s="40">
        <f t="shared" si="2"/>
        <v>144469.5</v>
      </c>
      <c r="J26" s="40">
        <f t="shared" si="6"/>
        <v>0</v>
      </c>
      <c r="K26" s="40">
        <f t="shared" si="6"/>
        <v>715621.4</v>
      </c>
      <c r="L26" s="40">
        <f t="shared" si="6"/>
        <v>0</v>
      </c>
      <c r="M26" s="40">
        <f t="shared" si="6"/>
        <v>0</v>
      </c>
      <c r="N26" s="40">
        <f t="shared" si="6"/>
        <v>0</v>
      </c>
      <c r="O26" s="40">
        <f t="shared" si="6"/>
        <v>0</v>
      </c>
      <c r="P26" s="40">
        <f t="shared" si="6"/>
        <v>0</v>
      </c>
      <c r="Q26" s="38"/>
      <c r="R26" s="15"/>
    </row>
    <row r="27" spans="1:18" ht="21.75" customHeight="1">
      <c r="A27" s="135"/>
      <c r="B27" s="66"/>
      <c r="C27" s="67"/>
      <c r="D27" s="68"/>
      <c r="E27" s="42"/>
      <c r="F27" s="39">
        <v>2023</v>
      </c>
      <c r="G27" s="40">
        <f t="shared" si="5"/>
        <v>1289807.5</v>
      </c>
      <c r="H27" s="40">
        <f t="shared" si="5"/>
        <v>0</v>
      </c>
      <c r="I27" s="40">
        <f t="shared" si="2"/>
        <v>455496.69999999995</v>
      </c>
      <c r="J27" s="40">
        <f t="shared" si="6"/>
        <v>0</v>
      </c>
      <c r="K27" s="40">
        <f t="shared" si="6"/>
        <v>834310.8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  <c r="Q27" s="38"/>
      <c r="R27" s="15"/>
    </row>
    <row r="28" spans="1:18" ht="21.75" customHeight="1">
      <c r="A28" s="135"/>
      <c r="B28" s="66"/>
      <c r="C28" s="67"/>
      <c r="D28" s="68"/>
      <c r="E28" s="42"/>
      <c r="F28" s="39">
        <v>2024</v>
      </c>
      <c r="G28" s="40">
        <f t="shared" si="5"/>
        <v>445462.3</v>
      </c>
      <c r="H28" s="40">
        <f t="shared" si="5"/>
        <v>0</v>
      </c>
      <c r="I28" s="40">
        <f t="shared" si="2"/>
        <v>445462.3</v>
      </c>
      <c r="J28" s="40">
        <f t="shared" si="6"/>
        <v>0</v>
      </c>
      <c r="K28" s="40">
        <f t="shared" si="6"/>
        <v>0</v>
      </c>
      <c r="L28" s="40">
        <f t="shared" si="6"/>
        <v>0</v>
      </c>
      <c r="M28" s="40">
        <f t="shared" si="6"/>
        <v>0</v>
      </c>
      <c r="N28" s="40">
        <f t="shared" si="6"/>
        <v>0</v>
      </c>
      <c r="O28" s="40">
        <f t="shared" si="6"/>
        <v>0</v>
      </c>
      <c r="P28" s="40">
        <f t="shared" si="6"/>
        <v>0</v>
      </c>
      <c r="Q28" s="38"/>
      <c r="R28" s="15"/>
    </row>
    <row r="29" spans="1:18" ht="21.75" customHeight="1">
      <c r="A29" s="136"/>
      <c r="B29" s="66"/>
      <c r="C29" s="67"/>
      <c r="D29" s="68"/>
      <c r="E29" s="42"/>
      <c r="F29" s="39">
        <v>2025</v>
      </c>
      <c r="G29" s="40">
        <f t="shared" si="5"/>
        <v>1123007.3</v>
      </c>
      <c r="H29" s="40">
        <f t="shared" si="5"/>
        <v>0</v>
      </c>
      <c r="I29" s="40">
        <f t="shared" si="2"/>
        <v>1123007.3</v>
      </c>
      <c r="J29" s="40">
        <f t="shared" si="6"/>
        <v>0</v>
      </c>
      <c r="K29" s="40">
        <f t="shared" si="6"/>
        <v>0</v>
      </c>
      <c r="L29" s="40">
        <f t="shared" si="6"/>
        <v>0</v>
      </c>
      <c r="M29" s="40">
        <f t="shared" si="6"/>
        <v>0</v>
      </c>
      <c r="N29" s="40">
        <f t="shared" si="6"/>
        <v>0</v>
      </c>
      <c r="O29" s="40">
        <f t="shared" si="6"/>
        <v>0</v>
      </c>
      <c r="P29" s="40">
        <f t="shared" si="6"/>
        <v>0</v>
      </c>
      <c r="Q29" s="38"/>
      <c r="R29" s="15"/>
    </row>
    <row r="30" spans="1:18" s="11" customFormat="1" ht="57" customHeight="1">
      <c r="A30" s="120" t="s">
        <v>89</v>
      </c>
      <c r="B30" s="120"/>
      <c r="C30" s="120"/>
      <c r="D30" s="120"/>
      <c r="E30" s="120"/>
      <c r="F30" s="120"/>
      <c r="G30" s="9"/>
      <c r="H30" s="9"/>
      <c r="I30" s="41"/>
      <c r="J30" s="41"/>
      <c r="K30" s="41"/>
      <c r="L30" s="41"/>
      <c r="M30" s="41"/>
      <c r="N30" s="41"/>
      <c r="O30" s="41"/>
      <c r="P30" s="41"/>
      <c r="Q30" s="10"/>
      <c r="R30" s="15"/>
    </row>
    <row r="31" spans="1:18" ht="27.75" customHeight="1">
      <c r="A31" s="117" t="s">
        <v>59</v>
      </c>
      <c r="B31" s="99" t="s">
        <v>61</v>
      </c>
      <c r="C31" s="100"/>
      <c r="D31" s="101"/>
      <c r="E31" s="41"/>
      <c r="F31" s="12" t="s">
        <v>60</v>
      </c>
      <c r="G31" s="13">
        <f>G43+G55</f>
        <v>5740839.300000001</v>
      </c>
      <c r="H31" s="13">
        <f>H43+H55</f>
        <v>600800.1000000001</v>
      </c>
      <c r="I31" s="13">
        <f>I43+I55</f>
        <v>428663.6</v>
      </c>
      <c r="J31" s="13">
        <f aca="true" t="shared" si="7" ref="J31:P31">J43+J55</f>
        <v>206670.10000000003</v>
      </c>
      <c r="K31" s="13">
        <f t="shared" si="7"/>
        <v>4680869.4</v>
      </c>
      <c r="L31" s="13">
        <f t="shared" si="7"/>
        <v>364130</v>
      </c>
      <c r="M31" s="13">
        <f t="shared" si="7"/>
        <v>631306.3</v>
      </c>
      <c r="N31" s="13">
        <f t="shared" si="7"/>
        <v>30000</v>
      </c>
      <c r="O31" s="13">
        <f t="shared" si="7"/>
        <v>0</v>
      </c>
      <c r="P31" s="13">
        <f t="shared" si="7"/>
        <v>0</v>
      </c>
      <c r="Q31" s="14"/>
      <c r="R31" s="15"/>
    </row>
    <row r="32" spans="1:18" ht="24" customHeight="1">
      <c r="A32" s="118"/>
      <c r="B32" s="102"/>
      <c r="C32" s="103"/>
      <c r="D32" s="104"/>
      <c r="E32" s="41"/>
      <c r="F32" s="1">
        <v>2015</v>
      </c>
      <c r="G32" s="16">
        <f aca="true" t="shared" si="8" ref="G32:P32">G44+G56</f>
        <v>59690</v>
      </c>
      <c r="H32" s="16">
        <f t="shared" si="8"/>
        <v>59690</v>
      </c>
      <c r="I32" s="16">
        <f>I44+I56</f>
        <v>59690</v>
      </c>
      <c r="J32" s="16">
        <f t="shared" si="8"/>
        <v>59690</v>
      </c>
      <c r="K32" s="16">
        <f t="shared" si="8"/>
        <v>0</v>
      </c>
      <c r="L32" s="16">
        <f t="shared" si="8"/>
        <v>0</v>
      </c>
      <c r="M32" s="16">
        <f t="shared" si="8"/>
        <v>0</v>
      </c>
      <c r="N32" s="16">
        <f t="shared" si="8"/>
        <v>0</v>
      </c>
      <c r="O32" s="16">
        <f t="shared" si="8"/>
        <v>0</v>
      </c>
      <c r="P32" s="16">
        <f t="shared" si="8"/>
        <v>0</v>
      </c>
      <c r="Q32" s="14"/>
      <c r="R32" s="15"/>
    </row>
    <row r="33" spans="1:18" ht="24" customHeight="1">
      <c r="A33" s="118"/>
      <c r="B33" s="102"/>
      <c r="C33" s="103"/>
      <c r="D33" s="104"/>
      <c r="E33" s="41"/>
      <c r="F33" s="1">
        <v>2016</v>
      </c>
      <c r="G33" s="16">
        <f aca="true" t="shared" si="9" ref="G33:P33">G45+G57</f>
        <v>80360.80000000002</v>
      </c>
      <c r="H33" s="16">
        <f t="shared" si="9"/>
        <v>80360.80000000002</v>
      </c>
      <c r="I33" s="16">
        <f t="shared" si="9"/>
        <v>80360.80000000002</v>
      </c>
      <c r="J33" s="16">
        <f t="shared" si="9"/>
        <v>80360.80000000002</v>
      </c>
      <c r="K33" s="16">
        <f t="shared" si="9"/>
        <v>0</v>
      </c>
      <c r="L33" s="16">
        <f t="shared" si="9"/>
        <v>0</v>
      </c>
      <c r="M33" s="16">
        <f t="shared" si="9"/>
        <v>0</v>
      </c>
      <c r="N33" s="16">
        <f t="shared" si="9"/>
        <v>0</v>
      </c>
      <c r="O33" s="16">
        <f t="shared" si="9"/>
        <v>0</v>
      </c>
      <c r="P33" s="16">
        <f t="shared" si="9"/>
        <v>0</v>
      </c>
      <c r="Q33" s="14"/>
      <c r="R33" s="15"/>
    </row>
    <row r="34" spans="1:18" ht="18.75" customHeight="1">
      <c r="A34" s="118"/>
      <c r="B34" s="102"/>
      <c r="C34" s="103"/>
      <c r="D34" s="104"/>
      <c r="E34" s="41"/>
      <c r="F34" s="1">
        <v>2017</v>
      </c>
      <c r="G34" s="16">
        <f aca="true" t="shared" si="10" ref="G34:I36">G46+G58</f>
        <v>172242.80000000002</v>
      </c>
      <c r="H34" s="16">
        <f t="shared" si="10"/>
        <v>172242.80000000002</v>
      </c>
      <c r="I34" s="16">
        <f t="shared" si="10"/>
        <v>42242.799999999996</v>
      </c>
      <c r="J34" s="16">
        <f aca="true" t="shared" si="11" ref="J34:P34">J46+J58</f>
        <v>42242.799999999996</v>
      </c>
      <c r="K34" s="16">
        <f t="shared" si="11"/>
        <v>100000</v>
      </c>
      <c r="L34" s="16">
        <f t="shared" si="11"/>
        <v>100000</v>
      </c>
      <c r="M34" s="16">
        <f t="shared" si="11"/>
        <v>30000</v>
      </c>
      <c r="N34" s="16">
        <f t="shared" si="11"/>
        <v>30000</v>
      </c>
      <c r="O34" s="16">
        <f t="shared" si="11"/>
        <v>0</v>
      </c>
      <c r="P34" s="16">
        <f t="shared" si="11"/>
        <v>0</v>
      </c>
      <c r="Q34" s="14"/>
      <c r="R34" s="15"/>
    </row>
    <row r="35" spans="1:18" ht="24" customHeight="1">
      <c r="A35" s="118"/>
      <c r="B35" s="102"/>
      <c r="C35" s="103"/>
      <c r="D35" s="104"/>
      <c r="E35" s="41"/>
      <c r="F35" s="1">
        <v>2018</v>
      </c>
      <c r="G35" s="16">
        <f t="shared" si="10"/>
        <v>264130</v>
      </c>
      <c r="H35" s="16">
        <f t="shared" si="10"/>
        <v>264130</v>
      </c>
      <c r="I35" s="16">
        <f t="shared" si="10"/>
        <v>0</v>
      </c>
      <c r="J35" s="16">
        <f aca="true" t="shared" si="12" ref="J35:P35">J47+J59</f>
        <v>0</v>
      </c>
      <c r="K35" s="16">
        <f t="shared" si="12"/>
        <v>264130</v>
      </c>
      <c r="L35" s="16">
        <f t="shared" si="12"/>
        <v>264130</v>
      </c>
      <c r="M35" s="16">
        <f t="shared" si="12"/>
        <v>0</v>
      </c>
      <c r="N35" s="16">
        <f t="shared" si="12"/>
        <v>0</v>
      </c>
      <c r="O35" s="16">
        <f t="shared" si="12"/>
        <v>0</v>
      </c>
      <c r="P35" s="16">
        <f t="shared" si="12"/>
        <v>0</v>
      </c>
      <c r="Q35" s="14"/>
      <c r="R35" s="15"/>
    </row>
    <row r="36" spans="1:18" ht="24" customHeight="1">
      <c r="A36" s="118"/>
      <c r="B36" s="102"/>
      <c r="C36" s="103"/>
      <c r="D36" s="104"/>
      <c r="E36" s="41"/>
      <c r="F36" s="1">
        <v>2019</v>
      </c>
      <c r="G36" s="16">
        <f t="shared" si="10"/>
        <v>2372547.5000000005</v>
      </c>
      <c r="H36" s="16">
        <f t="shared" si="10"/>
        <v>24376.5</v>
      </c>
      <c r="I36" s="16">
        <f t="shared" si="10"/>
        <v>40212.5</v>
      </c>
      <c r="J36" s="16">
        <f aca="true" t="shared" si="13" ref="J36:P36">J48+J60</f>
        <v>24376.5</v>
      </c>
      <c r="K36" s="16">
        <f t="shared" si="13"/>
        <v>1882930.7000000002</v>
      </c>
      <c r="L36" s="16">
        <f t="shared" si="13"/>
        <v>0</v>
      </c>
      <c r="M36" s="16">
        <f t="shared" si="13"/>
        <v>449404.30000000005</v>
      </c>
      <c r="N36" s="16">
        <f t="shared" si="13"/>
        <v>0</v>
      </c>
      <c r="O36" s="16">
        <f t="shared" si="13"/>
        <v>0</v>
      </c>
      <c r="P36" s="16">
        <f t="shared" si="13"/>
        <v>0</v>
      </c>
      <c r="Q36" s="14"/>
      <c r="R36" s="15"/>
    </row>
    <row r="37" spans="1:18" ht="21.75" customHeight="1">
      <c r="A37" s="118"/>
      <c r="B37" s="102"/>
      <c r="C37" s="103"/>
      <c r="D37" s="104"/>
      <c r="E37" s="41"/>
      <c r="F37" s="1">
        <v>2020</v>
      </c>
      <c r="G37" s="16">
        <f aca="true" t="shared" si="14" ref="G37:G42">G49+G61</f>
        <v>509746.7</v>
      </c>
      <c r="H37" s="16">
        <f aca="true" t="shared" si="15" ref="H37:I40">H49+H61</f>
        <v>0</v>
      </c>
      <c r="I37" s="16">
        <f t="shared" si="15"/>
        <v>16898.3</v>
      </c>
      <c r="J37" s="16">
        <f aca="true" t="shared" si="16" ref="J37:P37">J49+J61</f>
        <v>0</v>
      </c>
      <c r="K37" s="16">
        <f t="shared" si="16"/>
        <v>432848.4</v>
      </c>
      <c r="L37" s="16">
        <f t="shared" si="16"/>
        <v>0</v>
      </c>
      <c r="M37" s="16">
        <f t="shared" si="16"/>
        <v>60000</v>
      </c>
      <c r="N37" s="16">
        <f t="shared" si="16"/>
        <v>0</v>
      </c>
      <c r="O37" s="16">
        <f t="shared" si="16"/>
        <v>0</v>
      </c>
      <c r="P37" s="16">
        <f t="shared" si="16"/>
        <v>0</v>
      </c>
      <c r="Q37" s="14"/>
      <c r="R37" s="15"/>
    </row>
    <row r="38" spans="1:18" ht="21.75" customHeight="1">
      <c r="A38" s="118"/>
      <c r="B38" s="102"/>
      <c r="C38" s="103"/>
      <c r="D38" s="104"/>
      <c r="E38" s="41"/>
      <c r="F38" s="1">
        <v>2021</v>
      </c>
      <c r="G38" s="16">
        <f t="shared" si="14"/>
        <v>568598.5</v>
      </c>
      <c r="H38" s="16">
        <f t="shared" si="15"/>
        <v>0</v>
      </c>
      <c r="I38" s="16">
        <f t="shared" si="15"/>
        <v>25668.4</v>
      </c>
      <c r="J38" s="16">
        <f aca="true" t="shared" si="17" ref="J38:P38">J50+J62</f>
        <v>0</v>
      </c>
      <c r="K38" s="16">
        <f t="shared" si="17"/>
        <v>451028.1</v>
      </c>
      <c r="L38" s="16">
        <f t="shared" si="17"/>
        <v>0</v>
      </c>
      <c r="M38" s="16">
        <f t="shared" si="17"/>
        <v>91902</v>
      </c>
      <c r="N38" s="16">
        <f t="shared" si="17"/>
        <v>0</v>
      </c>
      <c r="O38" s="16">
        <f t="shared" si="17"/>
        <v>0</v>
      </c>
      <c r="P38" s="16">
        <f t="shared" si="17"/>
        <v>0</v>
      </c>
      <c r="Q38" s="38"/>
      <c r="R38" s="15"/>
    </row>
    <row r="39" spans="1:18" ht="21.75" customHeight="1">
      <c r="A39" s="118"/>
      <c r="B39" s="102"/>
      <c r="C39" s="103"/>
      <c r="D39" s="104"/>
      <c r="E39" s="41"/>
      <c r="F39" s="1">
        <v>2022</v>
      </c>
      <c r="G39" s="16">
        <f t="shared" si="14"/>
        <v>752047</v>
      </c>
      <c r="H39" s="16">
        <f t="shared" si="15"/>
        <v>0</v>
      </c>
      <c r="I39" s="16">
        <f t="shared" si="15"/>
        <v>36425.600000000006</v>
      </c>
      <c r="J39" s="16">
        <f aca="true" t="shared" si="18" ref="J39:P39">J51+J63</f>
        <v>0</v>
      </c>
      <c r="K39" s="16">
        <f t="shared" si="18"/>
        <v>715621.4</v>
      </c>
      <c r="L39" s="16">
        <f t="shared" si="18"/>
        <v>0</v>
      </c>
      <c r="M39" s="16">
        <f t="shared" si="18"/>
        <v>0</v>
      </c>
      <c r="N39" s="16">
        <f t="shared" si="18"/>
        <v>0</v>
      </c>
      <c r="O39" s="16">
        <f t="shared" si="18"/>
        <v>0</v>
      </c>
      <c r="P39" s="16">
        <f t="shared" si="18"/>
        <v>0</v>
      </c>
      <c r="Q39" s="38"/>
      <c r="R39" s="15"/>
    </row>
    <row r="40" spans="1:18" ht="21.75" customHeight="1">
      <c r="A40" s="118"/>
      <c r="B40" s="102"/>
      <c r="C40" s="103"/>
      <c r="D40" s="104"/>
      <c r="E40" s="41"/>
      <c r="F40" s="1">
        <v>2023</v>
      </c>
      <c r="G40" s="16">
        <f t="shared" si="14"/>
        <v>861496.8</v>
      </c>
      <c r="H40" s="16">
        <f t="shared" si="15"/>
        <v>0</v>
      </c>
      <c r="I40" s="16">
        <f t="shared" si="15"/>
        <v>27186</v>
      </c>
      <c r="J40" s="16">
        <f aca="true" t="shared" si="19" ref="J40:P40">J52+J64</f>
        <v>0</v>
      </c>
      <c r="K40" s="16">
        <f t="shared" si="19"/>
        <v>834310.8</v>
      </c>
      <c r="L40" s="16">
        <f t="shared" si="19"/>
        <v>0</v>
      </c>
      <c r="M40" s="16">
        <f t="shared" si="19"/>
        <v>0</v>
      </c>
      <c r="N40" s="16">
        <f t="shared" si="19"/>
        <v>0</v>
      </c>
      <c r="O40" s="16">
        <f t="shared" si="19"/>
        <v>0</v>
      </c>
      <c r="P40" s="16">
        <f t="shared" si="19"/>
        <v>0</v>
      </c>
      <c r="Q40" s="38"/>
      <c r="R40" s="15"/>
    </row>
    <row r="41" spans="1:18" ht="21.75" customHeight="1">
      <c r="A41" s="118"/>
      <c r="B41" s="102"/>
      <c r="C41" s="103"/>
      <c r="D41" s="104"/>
      <c r="E41" s="41"/>
      <c r="F41" s="1">
        <v>2024</v>
      </c>
      <c r="G41" s="16">
        <f t="shared" si="14"/>
        <v>20285.199999999997</v>
      </c>
      <c r="H41" s="16">
        <f>H53+H65</f>
        <v>0</v>
      </c>
      <c r="I41" s="16">
        <f aca="true" t="shared" si="20" ref="I41:P41">I53+I65</f>
        <v>20285.199999999997</v>
      </c>
      <c r="J41" s="16">
        <f t="shared" si="20"/>
        <v>0</v>
      </c>
      <c r="K41" s="16">
        <f t="shared" si="20"/>
        <v>0</v>
      </c>
      <c r="L41" s="16">
        <f t="shared" si="20"/>
        <v>0</v>
      </c>
      <c r="M41" s="16">
        <f t="shared" si="20"/>
        <v>0</v>
      </c>
      <c r="N41" s="16">
        <f t="shared" si="20"/>
        <v>0</v>
      </c>
      <c r="O41" s="16">
        <f t="shared" si="20"/>
        <v>0</v>
      </c>
      <c r="P41" s="16">
        <f t="shared" si="20"/>
        <v>0</v>
      </c>
      <c r="Q41" s="38"/>
      <c r="R41" s="15"/>
    </row>
    <row r="42" spans="1:18" ht="21.75" customHeight="1">
      <c r="A42" s="118"/>
      <c r="B42" s="105"/>
      <c r="C42" s="106"/>
      <c r="D42" s="107"/>
      <c r="E42" s="41"/>
      <c r="F42" s="1">
        <v>2025</v>
      </c>
      <c r="G42" s="16">
        <f t="shared" si="14"/>
        <v>79694</v>
      </c>
      <c r="H42" s="16">
        <f>H54+H66</f>
        <v>0</v>
      </c>
      <c r="I42" s="16">
        <f aca="true" t="shared" si="21" ref="I42:P42">I54+I66</f>
        <v>79694</v>
      </c>
      <c r="J42" s="16">
        <f t="shared" si="21"/>
        <v>0</v>
      </c>
      <c r="K42" s="16">
        <f t="shared" si="21"/>
        <v>0</v>
      </c>
      <c r="L42" s="16">
        <f t="shared" si="21"/>
        <v>0</v>
      </c>
      <c r="M42" s="16">
        <f t="shared" si="21"/>
        <v>0</v>
      </c>
      <c r="N42" s="16">
        <f t="shared" si="21"/>
        <v>0</v>
      </c>
      <c r="O42" s="16">
        <f t="shared" si="21"/>
        <v>0</v>
      </c>
      <c r="P42" s="16">
        <f t="shared" si="21"/>
        <v>0</v>
      </c>
      <c r="Q42" s="38"/>
      <c r="R42" s="15"/>
    </row>
    <row r="43" spans="1:18" ht="19.5" customHeight="1">
      <c r="A43" s="118"/>
      <c r="B43" s="99" t="s">
        <v>125</v>
      </c>
      <c r="C43" s="100"/>
      <c r="D43" s="101"/>
      <c r="E43" s="41"/>
      <c r="F43" s="12" t="s">
        <v>60</v>
      </c>
      <c r="G43" s="13">
        <f>I43+K43+M43+O43</f>
        <v>614471.6000000001</v>
      </c>
      <c r="H43" s="13">
        <f>J43+L43+N43+P43</f>
        <v>24344.300000000003</v>
      </c>
      <c r="I43" s="13">
        <f>SUM(I44:I54)</f>
        <v>246337.8</v>
      </c>
      <c r="J43" s="13">
        <f aca="true" t="shared" si="22" ref="J43:P43">SUM(J44:J54)</f>
        <v>24344.300000000003</v>
      </c>
      <c r="K43" s="13">
        <f t="shared" si="22"/>
        <v>0</v>
      </c>
      <c r="L43" s="13">
        <f t="shared" si="22"/>
        <v>0</v>
      </c>
      <c r="M43" s="13">
        <f t="shared" si="22"/>
        <v>368133.80000000005</v>
      </c>
      <c r="N43" s="13">
        <f t="shared" si="22"/>
        <v>0</v>
      </c>
      <c r="O43" s="13">
        <f t="shared" si="22"/>
        <v>0</v>
      </c>
      <c r="P43" s="13">
        <f t="shared" si="22"/>
        <v>0</v>
      </c>
      <c r="Q43" s="14"/>
      <c r="R43" s="15"/>
    </row>
    <row r="44" spans="1:18" ht="20.25" customHeight="1">
      <c r="A44" s="118"/>
      <c r="B44" s="102"/>
      <c r="C44" s="103"/>
      <c r="D44" s="104"/>
      <c r="E44" s="41"/>
      <c r="F44" s="1">
        <v>2015</v>
      </c>
      <c r="G44" s="16">
        <f>I44+K44+M44+O44</f>
        <v>181.7</v>
      </c>
      <c r="H44" s="16">
        <f aca="true" t="shared" si="23" ref="H44:H55">J44+L44+N44+P44</f>
        <v>181.7</v>
      </c>
      <c r="I44" s="16">
        <f>I72</f>
        <v>181.7</v>
      </c>
      <c r="J44" s="16">
        <f aca="true" t="shared" si="24" ref="J44:P44">J72</f>
        <v>181.7</v>
      </c>
      <c r="K44" s="16">
        <f t="shared" si="24"/>
        <v>0</v>
      </c>
      <c r="L44" s="16">
        <f t="shared" si="24"/>
        <v>0</v>
      </c>
      <c r="M44" s="16">
        <f t="shared" si="24"/>
        <v>0</v>
      </c>
      <c r="N44" s="16">
        <f t="shared" si="24"/>
        <v>0</v>
      </c>
      <c r="O44" s="16">
        <f t="shared" si="24"/>
        <v>0</v>
      </c>
      <c r="P44" s="16">
        <f t="shared" si="24"/>
        <v>0</v>
      </c>
      <c r="Q44" s="14"/>
      <c r="R44" s="15"/>
    </row>
    <row r="45" spans="1:18" ht="19.5" customHeight="1">
      <c r="A45" s="118"/>
      <c r="B45" s="102"/>
      <c r="C45" s="103"/>
      <c r="D45" s="104"/>
      <c r="E45" s="41"/>
      <c r="F45" s="1">
        <v>2016</v>
      </c>
      <c r="G45" s="16">
        <f>I45+K45+M45+O45</f>
        <v>551.1</v>
      </c>
      <c r="H45" s="16">
        <f t="shared" si="23"/>
        <v>551.1</v>
      </c>
      <c r="I45" s="16">
        <f aca="true" t="shared" si="25" ref="I45:P45">I87+I81+I86+I75</f>
        <v>551.1</v>
      </c>
      <c r="J45" s="16">
        <f t="shared" si="25"/>
        <v>551.1</v>
      </c>
      <c r="K45" s="16">
        <f t="shared" si="25"/>
        <v>0</v>
      </c>
      <c r="L45" s="16">
        <f t="shared" si="25"/>
        <v>0</v>
      </c>
      <c r="M45" s="16">
        <f t="shared" si="25"/>
        <v>0</v>
      </c>
      <c r="N45" s="16">
        <f t="shared" si="25"/>
        <v>0</v>
      </c>
      <c r="O45" s="16">
        <f t="shared" si="25"/>
        <v>0</v>
      </c>
      <c r="P45" s="16">
        <f t="shared" si="25"/>
        <v>0</v>
      </c>
      <c r="Q45" s="14"/>
      <c r="R45" s="15"/>
    </row>
    <row r="46" spans="1:18" ht="21.75" customHeight="1">
      <c r="A46" s="118"/>
      <c r="B46" s="102"/>
      <c r="C46" s="103"/>
      <c r="D46" s="104"/>
      <c r="E46" s="41"/>
      <c r="F46" s="1">
        <v>2017</v>
      </c>
      <c r="G46" s="16">
        <f>I46+K46+M46+O46</f>
        <v>8265.1</v>
      </c>
      <c r="H46" s="16">
        <f t="shared" si="23"/>
        <v>8265.1</v>
      </c>
      <c r="I46" s="16">
        <f aca="true" t="shared" si="26" ref="I46:P46">I79+I76+I82+I85</f>
        <v>8265.1</v>
      </c>
      <c r="J46" s="16">
        <f t="shared" si="26"/>
        <v>8265.1</v>
      </c>
      <c r="K46" s="16">
        <f t="shared" si="26"/>
        <v>0</v>
      </c>
      <c r="L46" s="16">
        <f t="shared" si="26"/>
        <v>0</v>
      </c>
      <c r="M46" s="16">
        <f t="shared" si="26"/>
        <v>0</v>
      </c>
      <c r="N46" s="16">
        <f t="shared" si="26"/>
        <v>0</v>
      </c>
      <c r="O46" s="16">
        <f t="shared" si="26"/>
        <v>0</v>
      </c>
      <c r="P46" s="16">
        <f t="shared" si="26"/>
        <v>0</v>
      </c>
      <c r="Q46" s="14"/>
      <c r="R46" s="15"/>
    </row>
    <row r="47" spans="1:18" ht="21.75" customHeight="1">
      <c r="A47" s="118"/>
      <c r="B47" s="102"/>
      <c r="C47" s="103"/>
      <c r="D47" s="104"/>
      <c r="E47" s="41"/>
      <c r="F47" s="1">
        <v>2018</v>
      </c>
      <c r="G47" s="16">
        <f aca="true" t="shared" si="27" ref="G47:G54">I47+K47+M47+O47</f>
        <v>0</v>
      </c>
      <c r="H47" s="16">
        <f t="shared" si="23"/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4"/>
      <c r="R47" s="15"/>
    </row>
    <row r="48" spans="1:18" ht="18.75" customHeight="1">
      <c r="A48" s="118"/>
      <c r="B48" s="102"/>
      <c r="C48" s="103"/>
      <c r="D48" s="104"/>
      <c r="E48" s="41"/>
      <c r="F48" s="1">
        <v>2019</v>
      </c>
      <c r="G48" s="16">
        <f t="shared" si="27"/>
        <v>399316.20000000007</v>
      </c>
      <c r="H48" s="16">
        <f t="shared" si="23"/>
        <v>15346.400000000001</v>
      </c>
      <c r="I48" s="16">
        <f>I91+I94+I100+I101+I95</f>
        <v>31182.4</v>
      </c>
      <c r="J48" s="16">
        <f aca="true" t="shared" si="28" ref="J48:P48">J91+J94+J100+J101+J95</f>
        <v>15346.400000000001</v>
      </c>
      <c r="K48" s="16">
        <f t="shared" si="28"/>
        <v>0</v>
      </c>
      <c r="L48" s="16">
        <f t="shared" si="28"/>
        <v>0</v>
      </c>
      <c r="M48" s="16">
        <f t="shared" si="28"/>
        <v>368133.80000000005</v>
      </c>
      <c r="N48" s="16">
        <f t="shared" si="28"/>
        <v>0</v>
      </c>
      <c r="O48" s="16">
        <f t="shared" si="28"/>
        <v>0</v>
      </c>
      <c r="P48" s="16">
        <f t="shared" si="28"/>
        <v>0</v>
      </c>
      <c r="Q48" s="14"/>
      <c r="R48" s="15"/>
    </row>
    <row r="49" spans="1:18" ht="20.25" customHeight="1">
      <c r="A49" s="118"/>
      <c r="B49" s="102"/>
      <c r="C49" s="103"/>
      <c r="D49" s="104"/>
      <c r="E49" s="41"/>
      <c r="F49" s="1">
        <v>2020</v>
      </c>
      <c r="G49" s="16">
        <f t="shared" si="27"/>
        <v>16898.3</v>
      </c>
      <c r="H49" s="16">
        <f t="shared" si="23"/>
        <v>0</v>
      </c>
      <c r="I49" s="16">
        <f>I96+I98+I97</f>
        <v>16898.3</v>
      </c>
      <c r="J49" s="16">
        <f aca="true" t="shared" si="29" ref="J49:P49">J96+J98+J97</f>
        <v>0</v>
      </c>
      <c r="K49" s="16">
        <f t="shared" si="29"/>
        <v>0</v>
      </c>
      <c r="L49" s="16">
        <f t="shared" si="29"/>
        <v>0</v>
      </c>
      <c r="M49" s="16">
        <f t="shared" si="29"/>
        <v>0</v>
      </c>
      <c r="N49" s="16">
        <f t="shared" si="29"/>
        <v>0</v>
      </c>
      <c r="O49" s="16">
        <f t="shared" si="29"/>
        <v>0</v>
      </c>
      <c r="P49" s="16">
        <f t="shared" si="29"/>
        <v>0</v>
      </c>
      <c r="Q49" s="14"/>
      <c r="R49" s="15"/>
    </row>
    <row r="50" spans="1:18" ht="21.75" customHeight="1">
      <c r="A50" s="118"/>
      <c r="B50" s="102"/>
      <c r="C50" s="103"/>
      <c r="D50" s="104"/>
      <c r="E50" s="41"/>
      <c r="F50" s="1">
        <v>2021</v>
      </c>
      <c r="G50" s="16">
        <f t="shared" si="27"/>
        <v>25668.4</v>
      </c>
      <c r="H50" s="16">
        <f t="shared" si="23"/>
        <v>0</v>
      </c>
      <c r="I50" s="16">
        <f>I109+I110+I111+I112</f>
        <v>25668.4</v>
      </c>
      <c r="J50" s="16">
        <f aca="true" t="shared" si="30" ref="J50:P50">J109+J110+J111+J112</f>
        <v>0</v>
      </c>
      <c r="K50" s="16">
        <f t="shared" si="30"/>
        <v>0</v>
      </c>
      <c r="L50" s="16">
        <f t="shared" si="30"/>
        <v>0</v>
      </c>
      <c r="M50" s="16">
        <f t="shared" si="30"/>
        <v>0</v>
      </c>
      <c r="N50" s="16">
        <f t="shared" si="30"/>
        <v>0</v>
      </c>
      <c r="O50" s="16">
        <f t="shared" si="30"/>
        <v>0</v>
      </c>
      <c r="P50" s="16">
        <f t="shared" si="30"/>
        <v>0</v>
      </c>
      <c r="Q50" s="38"/>
      <c r="R50" s="15"/>
    </row>
    <row r="51" spans="1:18" ht="21.75" customHeight="1">
      <c r="A51" s="118"/>
      <c r="B51" s="102"/>
      <c r="C51" s="103"/>
      <c r="D51" s="104"/>
      <c r="E51" s="41"/>
      <c r="F51" s="1">
        <v>2022</v>
      </c>
      <c r="G51" s="16">
        <f t="shared" si="27"/>
        <v>36425.600000000006</v>
      </c>
      <c r="H51" s="16">
        <f t="shared" si="23"/>
        <v>0</v>
      </c>
      <c r="I51" s="16">
        <f>I113+I115+I116+I114</f>
        <v>36425.600000000006</v>
      </c>
      <c r="J51" s="16">
        <f aca="true" t="shared" si="31" ref="J51:P51">J113+J115+J116+J114</f>
        <v>0</v>
      </c>
      <c r="K51" s="16">
        <f t="shared" si="31"/>
        <v>0</v>
      </c>
      <c r="L51" s="16">
        <f t="shared" si="31"/>
        <v>0</v>
      </c>
      <c r="M51" s="16">
        <f t="shared" si="31"/>
        <v>0</v>
      </c>
      <c r="N51" s="16">
        <f t="shared" si="31"/>
        <v>0</v>
      </c>
      <c r="O51" s="16">
        <f t="shared" si="31"/>
        <v>0</v>
      </c>
      <c r="P51" s="16">
        <f t="shared" si="31"/>
        <v>0</v>
      </c>
      <c r="Q51" s="38"/>
      <c r="R51" s="15"/>
    </row>
    <row r="52" spans="1:18" ht="21.75" customHeight="1">
      <c r="A52" s="118"/>
      <c r="B52" s="102"/>
      <c r="C52" s="103"/>
      <c r="D52" s="104"/>
      <c r="E52" s="41"/>
      <c r="F52" s="1">
        <v>2023</v>
      </c>
      <c r="G52" s="16">
        <f t="shared" si="27"/>
        <v>27186</v>
      </c>
      <c r="H52" s="16">
        <f t="shared" si="23"/>
        <v>0</v>
      </c>
      <c r="I52" s="16">
        <f>I117+I118+I119+I120</f>
        <v>27186</v>
      </c>
      <c r="J52" s="16">
        <f aca="true" t="shared" si="32" ref="J52:P52">J117+J118+J119+J120</f>
        <v>0</v>
      </c>
      <c r="K52" s="16">
        <f t="shared" si="32"/>
        <v>0</v>
      </c>
      <c r="L52" s="16">
        <f t="shared" si="32"/>
        <v>0</v>
      </c>
      <c r="M52" s="16">
        <f t="shared" si="32"/>
        <v>0</v>
      </c>
      <c r="N52" s="16">
        <f t="shared" si="32"/>
        <v>0</v>
      </c>
      <c r="O52" s="16">
        <f t="shared" si="32"/>
        <v>0</v>
      </c>
      <c r="P52" s="16">
        <f t="shared" si="32"/>
        <v>0</v>
      </c>
      <c r="Q52" s="38"/>
      <c r="R52" s="15"/>
    </row>
    <row r="53" spans="1:18" ht="21.75" customHeight="1">
      <c r="A53" s="118"/>
      <c r="B53" s="102"/>
      <c r="C53" s="103"/>
      <c r="D53" s="104"/>
      <c r="E53" s="41"/>
      <c r="F53" s="1">
        <v>2024</v>
      </c>
      <c r="G53" s="16">
        <f t="shared" si="27"/>
        <v>20285.199999999997</v>
      </c>
      <c r="H53" s="16">
        <f t="shared" si="23"/>
        <v>0</v>
      </c>
      <c r="I53" s="16">
        <f>I121+I122</f>
        <v>20285.199999999997</v>
      </c>
      <c r="J53" s="16">
        <f aca="true" t="shared" si="33" ref="J53:P53">J121+J122</f>
        <v>0</v>
      </c>
      <c r="K53" s="16">
        <f t="shared" si="33"/>
        <v>0</v>
      </c>
      <c r="L53" s="16">
        <f t="shared" si="33"/>
        <v>0</v>
      </c>
      <c r="M53" s="16">
        <f t="shared" si="33"/>
        <v>0</v>
      </c>
      <c r="N53" s="16">
        <f t="shared" si="33"/>
        <v>0</v>
      </c>
      <c r="O53" s="16">
        <f t="shared" si="33"/>
        <v>0</v>
      </c>
      <c r="P53" s="16">
        <f t="shared" si="33"/>
        <v>0</v>
      </c>
      <c r="Q53" s="38"/>
      <c r="R53" s="15"/>
    </row>
    <row r="54" spans="1:18" ht="21.75" customHeight="1">
      <c r="A54" s="118"/>
      <c r="B54" s="105"/>
      <c r="C54" s="106"/>
      <c r="D54" s="107"/>
      <c r="E54" s="41"/>
      <c r="F54" s="1">
        <v>2025</v>
      </c>
      <c r="G54" s="16">
        <f t="shared" si="27"/>
        <v>79694</v>
      </c>
      <c r="H54" s="16">
        <f t="shared" si="23"/>
        <v>0</v>
      </c>
      <c r="I54" s="16">
        <f>I123+I124+I125+I126+I127</f>
        <v>79694</v>
      </c>
      <c r="J54" s="16">
        <f aca="true" t="shared" si="34" ref="J54:P54">J123+J124+J125+J126+J127</f>
        <v>0</v>
      </c>
      <c r="K54" s="16">
        <f t="shared" si="34"/>
        <v>0</v>
      </c>
      <c r="L54" s="16">
        <f t="shared" si="34"/>
        <v>0</v>
      </c>
      <c r="M54" s="16">
        <f t="shared" si="34"/>
        <v>0</v>
      </c>
      <c r="N54" s="16">
        <f t="shared" si="34"/>
        <v>0</v>
      </c>
      <c r="O54" s="16">
        <f t="shared" si="34"/>
        <v>0</v>
      </c>
      <c r="P54" s="16">
        <f t="shared" si="34"/>
        <v>0</v>
      </c>
      <c r="Q54" s="38"/>
      <c r="R54" s="15"/>
    </row>
    <row r="55" spans="1:18" ht="18" customHeight="1">
      <c r="A55" s="118"/>
      <c r="B55" s="99" t="s">
        <v>78</v>
      </c>
      <c r="C55" s="100"/>
      <c r="D55" s="101"/>
      <c r="E55" s="41"/>
      <c r="F55" s="12" t="s">
        <v>60</v>
      </c>
      <c r="G55" s="13">
        <f aca="true" t="shared" si="35" ref="G55:G66">I55+K55+M55+O55</f>
        <v>5126367.7</v>
      </c>
      <c r="H55" s="13">
        <f t="shared" si="23"/>
        <v>576455.8</v>
      </c>
      <c r="I55" s="13">
        <f>SUM(I56:I66)</f>
        <v>182325.80000000002</v>
      </c>
      <c r="J55" s="13">
        <f aca="true" t="shared" si="36" ref="J55:P55">SUM(J56:J66)</f>
        <v>182325.80000000002</v>
      </c>
      <c r="K55" s="13">
        <f t="shared" si="36"/>
        <v>4680869.4</v>
      </c>
      <c r="L55" s="13">
        <f t="shared" si="36"/>
        <v>364130</v>
      </c>
      <c r="M55" s="13">
        <f t="shared" si="36"/>
        <v>263172.5</v>
      </c>
      <c r="N55" s="13">
        <f t="shared" si="36"/>
        <v>30000</v>
      </c>
      <c r="O55" s="13">
        <f t="shared" si="36"/>
        <v>0</v>
      </c>
      <c r="P55" s="13">
        <f t="shared" si="36"/>
        <v>0</v>
      </c>
      <c r="Q55" s="14"/>
      <c r="R55" s="15"/>
    </row>
    <row r="56" spans="1:18" ht="21.75" customHeight="1">
      <c r="A56" s="118"/>
      <c r="B56" s="102"/>
      <c r="C56" s="103"/>
      <c r="D56" s="104"/>
      <c r="E56" s="41"/>
      <c r="F56" s="1">
        <v>2015</v>
      </c>
      <c r="G56" s="17">
        <f t="shared" si="35"/>
        <v>59508.3</v>
      </c>
      <c r="H56" s="17">
        <f>J56+L56+N56+P56</f>
        <v>59508.3</v>
      </c>
      <c r="I56" s="17">
        <f aca="true" t="shared" si="37" ref="I56:P56">I67+I69+I77</f>
        <v>59508.3</v>
      </c>
      <c r="J56" s="17">
        <f t="shared" si="37"/>
        <v>59508.3</v>
      </c>
      <c r="K56" s="17">
        <f t="shared" si="37"/>
        <v>0</v>
      </c>
      <c r="L56" s="17">
        <f t="shared" si="37"/>
        <v>0</v>
      </c>
      <c r="M56" s="17">
        <f t="shared" si="37"/>
        <v>0</v>
      </c>
      <c r="N56" s="17">
        <f t="shared" si="37"/>
        <v>0</v>
      </c>
      <c r="O56" s="17">
        <f t="shared" si="37"/>
        <v>0</v>
      </c>
      <c r="P56" s="17">
        <f t="shared" si="37"/>
        <v>0</v>
      </c>
      <c r="Q56" s="14"/>
      <c r="R56" s="15"/>
    </row>
    <row r="57" spans="1:18" ht="19.5" customHeight="1">
      <c r="A57" s="118"/>
      <c r="B57" s="102"/>
      <c r="C57" s="103"/>
      <c r="D57" s="104"/>
      <c r="E57" s="41"/>
      <c r="F57" s="1">
        <v>2016</v>
      </c>
      <c r="G57" s="17">
        <f t="shared" si="35"/>
        <v>79809.70000000001</v>
      </c>
      <c r="H57" s="17">
        <f>J57+L57+N57+P57</f>
        <v>79809.70000000001</v>
      </c>
      <c r="I57" s="17">
        <f aca="true" t="shared" si="38" ref="I57:P57">I70+I68+I73+I78+I74</f>
        <v>79809.70000000001</v>
      </c>
      <c r="J57" s="17">
        <f t="shared" si="38"/>
        <v>79809.70000000001</v>
      </c>
      <c r="K57" s="17">
        <f t="shared" si="38"/>
        <v>0</v>
      </c>
      <c r="L57" s="17">
        <f t="shared" si="38"/>
        <v>0</v>
      </c>
      <c r="M57" s="17">
        <f t="shared" si="38"/>
        <v>0</v>
      </c>
      <c r="N57" s="17">
        <f t="shared" si="38"/>
        <v>0</v>
      </c>
      <c r="O57" s="17">
        <f t="shared" si="38"/>
        <v>0</v>
      </c>
      <c r="P57" s="17">
        <f t="shared" si="38"/>
        <v>0</v>
      </c>
      <c r="Q57" s="14"/>
      <c r="R57" s="15"/>
    </row>
    <row r="58" spans="1:18" ht="18.75" customHeight="1">
      <c r="A58" s="118"/>
      <c r="B58" s="102"/>
      <c r="C58" s="103"/>
      <c r="D58" s="104"/>
      <c r="E58" s="41"/>
      <c r="F58" s="1">
        <v>2017</v>
      </c>
      <c r="G58" s="17">
        <f t="shared" si="35"/>
        <v>163977.7</v>
      </c>
      <c r="H58" s="17">
        <f>J58+L58+N58+P58</f>
        <v>163977.7</v>
      </c>
      <c r="I58" s="17">
        <f aca="true" t="shared" si="39" ref="I58:P58">I71+I80+I88+I83</f>
        <v>33977.7</v>
      </c>
      <c r="J58" s="17">
        <f t="shared" si="39"/>
        <v>33977.7</v>
      </c>
      <c r="K58" s="17">
        <f t="shared" si="39"/>
        <v>100000</v>
      </c>
      <c r="L58" s="17">
        <f t="shared" si="39"/>
        <v>100000</v>
      </c>
      <c r="M58" s="17">
        <f t="shared" si="39"/>
        <v>30000</v>
      </c>
      <c r="N58" s="17">
        <f t="shared" si="39"/>
        <v>30000</v>
      </c>
      <c r="O58" s="17">
        <f t="shared" si="39"/>
        <v>0</v>
      </c>
      <c r="P58" s="17">
        <f t="shared" si="39"/>
        <v>0</v>
      </c>
      <c r="Q58" s="14"/>
      <c r="R58" s="15"/>
    </row>
    <row r="59" spans="1:18" ht="17.25" customHeight="1">
      <c r="A59" s="118"/>
      <c r="B59" s="102"/>
      <c r="C59" s="103"/>
      <c r="D59" s="104"/>
      <c r="E59" s="41"/>
      <c r="F59" s="1">
        <v>2018</v>
      </c>
      <c r="G59" s="17">
        <f t="shared" si="35"/>
        <v>264130</v>
      </c>
      <c r="H59" s="17">
        <f>J59+L59+N59+P59</f>
        <v>264130</v>
      </c>
      <c r="I59" s="17">
        <f aca="true" t="shared" si="40" ref="I59:P59">I89</f>
        <v>0</v>
      </c>
      <c r="J59" s="17">
        <f t="shared" si="40"/>
        <v>0</v>
      </c>
      <c r="K59" s="17">
        <f t="shared" si="40"/>
        <v>264130</v>
      </c>
      <c r="L59" s="17">
        <f t="shared" si="40"/>
        <v>264130</v>
      </c>
      <c r="M59" s="17">
        <f t="shared" si="40"/>
        <v>0</v>
      </c>
      <c r="N59" s="17">
        <f t="shared" si="40"/>
        <v>0</v>
      </c>
      <c r="O59" s="17">
        <f t="shared" si="40"/>
        <v>0</v>
      </c>
      <c r="P59" s="17">
        <f t="shared" si="40"/>
        <v>0</v>
      </c>
      <c r="Q59" s="14"/>
      <c r="R59" s="15"/>
    </row>
    <row r="60" spans="1:18" ht="19.5" customHeight="1">
      <c r="A60" s="118"/>
      <c r="B60" s="102"/>
      <c r="C60" s="103"/>
      <c r="D60" s="104"/>
      <c r="E60" s="41"/>
      <c r="F60" s="1">
        <v>2019</v>
      </c>
      <c r="G60" s="17">
        <f aca="true" t="shared" si="41" ref="G60:H65">I60+K60+M60+O60</f>
        <v>1973231.3000000003</v>
      </c>
      <c r="H60" s="17">
        <f t="shared" si="41"/>
        <v>9030.1</v>
      </c>
      <c r="I60" s="17">
        <f aca="true" t="shared" si="42" ref="I60:P60">I90+I102+I84</f>
        <v>9030.1</v>
      </c>
      <c r="J60" s="17">
        <f t="shared" si="42"/>
        <v>9030.1</v>
      </c>
      <c r="K60" s="17">
        <f t="shared" si="42"/>
        <v>1882930.7000000002</v>
      </c>
      <c r="L60" s="17">
        <f t="shared" si="42"/>
        <v>0</v>
      </c>
      <c r="M60" s="17">
        <f t="shared" si="42"/>
        <v>81270.5</v>
      </c>
      <c r="N60" s="17">
        <f t="shared" si="42"/>
        <v>0</v>
      </c>
      <c r="O60" s="17">
        <f t="shared" si="42"/>
        <v>0</v>
      </c>
      <c r="P60" s="17">
        <f t="shared" si="42"/>
        <v>0</v>
      </c>
      <c r="Q60" s="14"/>
      <c r="R60" s="15"/>
    </row>
    <row r="61" spans="1:18" ht="18" customHeight="1">
      <c r="A61" s="118"/>
      <c r="B61" s="102"/>
      <c r="C61" s="103"/>
      <c r="D61" s="104"/>
      <c r="E61" s="41"/>
      <c r="F61" s="1">
        <v>2020</v>
      </c>
      <c r="G61" s="17">
        <f t="shared" si="41"/>
        <v>492848.4</v>
      </c>
      <c r="H61" s="17">
        <f t="shared" si="41"/>
        <v>0</v>
      </c>
      <c r="I61" s="17">
        <f>I92+I103</f>
        <v>0</v>
      </c>
      <c r="J61" s="17">
        <f aca="true" t="shared" si="43" ref="J61:P61">J92+J103</f>
        <v>0</v>
      </c>
      <c r="K61" s="17">
        <f t="shared" si="43"/>
        <v>432848.4</v>
      </c>
      <c r="L61" s="17">
        <f t="shared" si="43"/>
        <v>0</v>
      </c>
      <c r="M61" s="17">
        <f t="shared" si="43"/>
        <v>60000</v>
      </c>
      <c r="N61" s="17">
        <f t="shared" si="43"/>
        <v>0</v>
      </c>
      <c r="O61" s="17">
        <f t="shared" si="43"/>
        <v>0</v>
      </c>
      <c r="P61" s="17">
        <f t="shared" si="43"/>
        <v>0</v>
      </c>
      <c r="Q61" s="14"/>
      <c r="R61" s="15"/>
    </row>
    <row r="62" spans="1:18" ht="21.75" customHeight="1">
      <c r="A62" s="118"/>
      <c r="B62" s="102"/>
      <c r="C62" s="103"/>
      <c r="D62" s="104"/>
      <c r="E62" s="41"/>
      <c r="F62" s="1">
        <v>2021</v>
      </c>
      <c r="G62" s="17">
        <f t="shared" si="41"/>
        <v>542930.1</v>
      </c>
      <c r="H62" s="17">
        <f t="shared" si="41"/>
        <v>0</v>
      </c>
      <c r="I62" s="17">
        <f>I93+I99+I104</f>
        <v>0</v>
      </c>
      <c r="J62" s="17">
        <f aca="true" t="shared" si="44" ref="J62:P62">J93+J99+J104</f>
        <v>0</v>
      </c>
      <c r="K62" s="17">
        <f t="shared" si="44"/>
        <v>451028.1</v>
      </c>
      <c r="L62" s="17">
        <f t="shared" si="44"/>
        <v>0</v>
      </c>
      <c r="M62" s="17">
        <f t="shared" si="44"/>
        <v>91902</v>
      </c>
      <c r="N62" s="17">
        <f t="shared" si="44"/>
        <v>0</v>
      </c>
      <c r="O62" s="17">
        <f t="shared" si="44"/>
        <v>0</v>
      </c>
      <c r="P62" s="17">
        <f t="shared" si="44"/>
        <v>0</v>
      </c>
      <c r="Q62" s="38"/>
      <c r="R62" s="15"/>
    </row>
    <row r="63" spans="1:18" ht="21.75" customHeight="1">
      <c r="A63" s="118"/>
      <c r="B63" s="102"/>
      <c r="C63" s="103"/>
      <c r="D63" s="104"/>
      <c r="E63" s="41"/>
      <c r="F63" s="1">
        <v>2022</v>
      </c>
      <c r="G63" s="17">
        <f t="shared" si="41"/>
        <v>715621.4</v>
      </c>
      <c r="H63" s="17">
        <f t="shared" si="41"/>
        <v>0</v>
      </c>
      <c r="I63" s="17">
        <f>I105+I107</f>
        <v>0</v>
      </c>
      <c r="J63" s="17">
        <f aca="true" t="shared" si="45" ref="J63:P63">J105+J107</f>
        <v>0</v>
      </c>
      <c r="K63" s="17">
        <f t="shared" si="45"/>
        <v>715621.4</v>
      </c>
      <c r="L63" s="17">
        <f t="shared" si="45"/>
        <v>0</v>
      </c>
      <c r="M63" s="17">
        <f t="shared" si="45"/>
        <v>0</v>
      </c>
      <c r="N63" s="17">
        <f t="shared" si="45"/>
        <v>0</v>
      </c>
      <c r="O63" s="17">
        <f t="shared" si="45"/>
        <v>0</v>
      </c>
      <c r="P63" s="17">
        <f t="shared" si="45"/>
        <v>0</v>
      </c>
      <c r="Q63" s="38"/>
      <c r="R63" s="15"/>
    </row>
    <row r="64" spans="1:18" ht="21.75" customHeight="1">
      <c r="A64" s="118"/>
      <c r="B64" s="102"/>
      <c r="C64" s="103"/>
      <c r="D64" s="104"/>
      <c r="E64" s="41"/>
      <c r="F64" s="1">
        <v>2023</v>
      </c>
      <c r="G64" s="17">
        <f t="shared" si="41"/>
        <v>834310.8</v>
      </c>
      <c r="H64" s="17">
        <f t="shared" si="41"/>
        <v>0</v>
      </c>
      <c r="I64" s="17">
        <f>I106+I108</f>
        <v>0</v>
      </c>
      <c r="J64" s="17">
        <f aca="true" t="shared" si="46" ref="J64:P64">J106+J108</f>
        <v>0</v>
      </c>
      <c r="K64" s="17">
        <f t="shared" si="46"/>
        <v>834310.8</v>
      </c>
      <c r="L64" s="17">
        <f t="shared" si="46"/>
        <v>0</v>
      </c>
      <c r="M64" s="17">
        <f t="shared" si="46"/>
        <v>0</v>
      </c>
      <c r="N64" s="17">
        <f t="shared" si="46"/>
        <v>0</v>
      </c>
      <c r="O64" s="17">
        <f t="shared" si="46"/>
        <v>0</v>
      </c>
      <c r="P64" s="17">
        <f t="shared" si="46"/>
        <v>0</v>
      </c>
      <c r="Q64" s="38"/>
      <c r="R64" s="15"/>
    </row>
    <row r="65" spans="1:18" ht="21.75" customHeight="1">
      <c r="A65" s="118"/>
      <c r="B65" s="102"/>
      <c r="C65" s="103"/>
      <c r="D65" s="104"/>
      <c r="E65" s="41"/>
      <c r="F65" s="1">
        <v>2024</v>
      </c>
      <c r="G65" s="17">
        <f t="shared" si="41"/>
        <v>0</v>
      </c>
      <c r="H65" s="17">
        <f t="shared" si="41"/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38"/>
      <c r="R65" s="15"/>
    </row>
    <row r="66" spans="1:18" ht="21.75" customHeight="1">
      <c r="A66" s="119"/>
      <c r="B66" s="105"/>
      <c r="C66" s="106"/>
      <c r="D66" s="107"/>
      <c r="E66" s="41"/>
      <c r="F66" s="1">
        <v>2025</v>
      </c>
      <c r="G66" s="17">
        <f t="shared" si="35"/>
        <v>0</v>
      </c>
      <c r="H66" s="17">
        <f>J66+L66+N66+P66</f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38"/>
      <c r="R66" s="15"/>
    </row>
    <row r="67" spans="1:18" ht="43.5" customHeight="1">
      <c r="A67" s="89" t="s">
        <v>66</v>
      </c>
      <c r="B67" s="91" t="s">
        <v>4</v>
      </c>
      <c r="C67" s="91">
        <v>1.707</v>
      </c>
      <c r="D67" s="73" t="s">
        <v>3</v>
      </c>
      <c r="E67" s="73"/>
      <c r="F67" s="73">
        <v>2015</v>
      </c>
      <c r="G67" s="16">
        <f aca="true" t="shared" si="47" ref="G67:H72">I67+K67+M67+O67</f>
        <v>9229.800000000001</v>
      </c>
      <c r="H67" s="16">
        <f t="shared" si="47"/>
        <v>9229.800000000001</v>
      </c>
      <c r="I67" s="18">
        <f>28109.2-18879.3-0.1</f>
        <v>9229.800000000001</v>
      </c>
      <c r="J67" s="18">
        <f>28109.2-18879.3-0.1</f>
        <v>9229.800000000001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56" t="s">
        <v>122</v>
      </c>
      <c r="R67" s="15"/>
    </row>
    <row r="68" spans="1:18" ht="45" customHeight="1">
      <c r="A68" s="111"/>
      <c r="B68" s="113"/>
      <c r="C68" s="113"/>
      <c r="D68" s="73" t="s">
        <v>3</v>
      </c>
      <c r="E68" s="73" t="s">
        <v>161</v>
      </c>
      <c r="F68" s="73">
        <v>2016</v>
      </c>
      <c r="G68" s="16">
        <f t="shared" si="47"/>
        <v>15374.699999999999</v>
      </c>
      <c r="H68" s="16">
        <f t="shared" si="47"/>
        <v>15374.699999999999</v>
      </c>
      <c r="I68" s="18">
        <f>18879.3-3504.6</f>
        <v>15374.699999999999</v>
      </c>
      <c r="J68" s="18">
        <f>18879.3-3504.6</f>
        <v>15374.699999999999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56" t="s">
        <v>122</v>
      </c>
      <c r="R68" s="15"/>
    </row>
    <row r="69" spans="1:18" ht="32.25" customHeight="1">
      <c r="A69" s="89" t="s">
        <v>67</v>
      </c>
      <c r="B69" s="91" t="s">
        <v>77</v>
      </c>
      <c r="C69" s="91">
        <v>1.625</v>
      </c>
      <c r="D69" s="73" t="s">
        <v>3</v>
      </c>
      <c r="E69" s="73"/>
      <c r="F69" s="73">
        <v>2015</v>
      </c>
      <c r="G69" s="16">
        <f t="shared" si="47"/>
        <v>49518.8</v>
      </c>
      <c r="H69" s="16">
        <f t="shared" si="47"/>
        <v>49518.8</v>
      </c>
      <c r="I69" s="18">
        <v>49518.8</v>
      </c>
      <c r="J69" s="18">
        <v>49518.8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93" t="s">
        <v>306</v>
      </c>
      <c r="R69" s="15"/>
    </row>
    <row r="70" spans="1:18" ht="34.5" customHeight="1">
      <c r="A70" s="111"/>
      <c r="B70" s="113"/>
      <c r="C70" s="113"/>
      <c r="D70" s="73" t="s">
        <v>3</v>
      </c>
      <c r="E70" s="73" t="s">
        <v>161</v>
      </c>
      <c r="F70" s="73">
        <v>2016</v>
      </c>
      <c r="G70" s="16">
        <f t="shared" si="47"/>
        <v>64198.7</v>
      </c>
      <c r="H70" s="16">
        <f t="shared" si="47"/>
        <v>64198.7</v>
      </c>
      <c r="I70" s="18">
        <f>109198.7-45000</f>
        <v>64198.7</v>
      </c>
      <c r="J70" s="18">
        <f>109198.7-45000</f>
        <v>64198.7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94"/>
      <c r="R70" s="15"/>
    </row>
    <row r="71" spans="1:18" ht="33.75" customHeight="1">
      <c r="A71" s="112"/>
      <c r="B71" s="92"/>
      <c r="C71" s="92"/>
      <c r="D71" s="73" t="s">
        <v>3</v>
      </c>
      <c r="E71" s="73" t="s">
        <v>161</v>
      </c>
      <c r="F71" s="73">
        <v>2017</v>
      </c>
      <c r="G71" s="16">
        <f t="shared" si="47"/>
        <v>30925.6</v>
      </c>
      <c r="H71" s="16">
        <f t="shared" si="47"/>
        <v>30925.6</v>
      </c>
      <c r="I71" s="18">
        <f>45000-357.8-4672.7-8544.9-499</f>
        <v>30925.6</v>
      </c>
      <c r="J71" s="18">
        <f>45000-357.8-4672.7-8544.9-499</f>
        <v>30925.6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95"/>
      <c r="R71" s="15"/>
    </row>
    <row r="72" spans="1:18" ht="55.5" customHeight="1">
      <c r="A72" s="89" t="s">
        <v>85</v>
      </c>
      <c r="B72" s="73" t="s">
        <v>83</v>
      </c>
      <c r="C72" s="91">
        <v>4.713</v>
      </c>
      <c r="D72" s="73" t="s">
        <v>2</v>
      </c>
      <c r="E72" s="73"/>
      <c r="F72" s="73">
        <v>2015</v>
      </c>
      <c r="G72" s="16">
        <f t="shared" si="47"/>
        <v>181.7</v>
      </c>
      <c r="H72" s="16">
        <f t="shared" si="47"/>
        <v>181.7</v>
      </c>
      <c r="I72" s="18">
        <f>84.4+97.3</f>
        <v>181.7</v>
      </c>
      <c r="J72" s="18">
        <f>84.4+97.3</f>
        <v>181.7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56" t="s">
        <v>123</v>
      </c>
      <c r="R72" s="15"/>
    </row>
    <row r="73" spans="1:18" ht="55.5" customHeight="1">
      <c r="A73" s="111"/>
      <c r="B73" s="91" t="s">
        <v>144</v>
      </c>
      <c r="C73" s="113"/>
      <c r="D73" s="73" t="s">
        <v>145</v>
      </c>
      <c r="E73" s="73" t="s">
        <v>161</v>
      </c>
      <c r="F73" s="73">
        <v>2016</v>
      </c>
      <c r="G73" s="16">
        <f aca="true" t="shared" si="48" ref="G73:H75">I73+K73+M73+O73</f>
        <v>109.1</v>
      </c>
      <c r="H73" s="16">
        <f t="shared" si="48"/>
        <v>109.1</v>
      </c>
      <c r="I73" s="18">
        <f>96.8+12.3</f>
        <v>109.1</v>
      </c>
      <c r="J73" s="18">
        <f>96.8+12.3</f>
        <v>109.1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56"/>
      <c r="R73" s="15"/>
    </row>
    <row r="74" spans="1:18" ht="68.25" customHeight="1">
      <c r="A74" s="111"/>
      <c r="B74" s="113"/>
      <c r="C74" s="113"/>
      <c r="D74" s="73" t="s">
        <v>146</v>
      </c>
      <c r="E74" s="73" t="s">
        <v>161</v>
      </c>
      <c r="F74" s="73">
        <v>2016</v>
      </c>
      <c r="G74" s="16">
        <f t="shared" si="48"/>
        <v>121.6</v>
      </c>
      <c r="H74" s="16">
        <f t="shared" si="48"/>
        <v>121.6</v>
      </c>
      <c r="I74" s="18">
        <f>99.8+21.8</f>
        <v>121.6</v>
      </c>
      <c r="J74" s="18">
        <f>99.8+21.8</f>
        <v>121.6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56"/>
      <c r="R74" s="15"/>
    </row>
    <row r="75" spans="1:18" ht="63.75" customHeight="1">
      <c r="A75" s="111"/>
      <c r="B75" s="113"/>
      <c r="C75" s="113"/>
      <c r="D75" s="73" t="s">
        <v>156</v>
      </c>
      <c r="E75" s="73" t="s">
        <v>161</v>
      </c>
      <c r="F75" s="73">
        <v>2016</v>
      </c>
      <c r="G75" s="16">
        <f t="shared" si="48"/>
        <v>60</v>
      </c>
      <c r="H75" s="16">
        <f t="shared" si="48"/>
        <v>60</v>
      </c>
      <c r="I75" s="18">
        <v>60</v>
      </c>
      <c r="J75" s="18">
        <v>60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56"/>
      <c r="R75" s="15"/>
    </row>
    <row r="76" spans="1:18" ht="57" customHeight="1">
      <c r="A76" s="55" t="s">
        <v>68</v>
      </c>
      <c r="B76" s="73" t="s">
        <v>263</v>
      </c>
      <c r="C76" s="47"/>
      <c r="D76" s="73" t="s">
        <v>2</v>
      </c>
      <c r="E76" s="73" t="s">
        <v>161</v>
      </c>
      <c r="F76" s="73">
        <v>2017</v>
      </c>
      <c r="G76" s="16">
        <f aca="true" t="shared" si="49" ref="G76:H81">I76+K76+M76+O76</f>
        <v>74</v>
      </c>
      <c r="H76" s="16">
        <f t="shared" si="49"/>
        <v>74</v>
      </c>
      <c r="I76" s="18">
        <v>74</v>
      </c>
      <c r="J76" s="18">
        <v>74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56" t="s">
        <v>264</v>
      </c>
      <c r="R76" s="15"/>
    </row>
    <row r="77" spans="1:18" ht="216.75" customHeight="1">
      <c r="A77" s="89" t="s">
        <v>69</v>
      </c>
      <c r="B77" s="121" t="s">
        <v>15</v>
      </c>
      <c r="C77" s="121">
        <v>2.78</v>
      </c>
      <c r="D77" s="74" t="s">
        <v>3</v>
      </c>
      <c r="E77" s="74"/>
      <c r="F77" s="1">
        <v>2015</v>
      </c>
      <c r="G77" s="16">
        <f t="shared" si="49"/>
        <v>759.6999999999999</v>
      </c>
      <c r="H77" s="16">
        <f t="shared" si="49"/>
        <v>759.6999999999999</v>
      </c>
      <c r="I77" s="18">
        <f>341.1+448.7-30.1</f>
        <v>759.6999999999999</v>
      </c>
      <c r="J77" s="18">
        <f>341.1+448.7-30.1</f>
        <v>759.6999999999999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56" t="s">
        <v>109</v>
      </c>
      <c r="R77" s="15"/>
    </row>
    <row r="78" spans="1:18" ht="30.75" customHeight="1">
      <c r="A78" s="111"/>
      <c r="B78" s="122"/>
      <c r="C78" s="122"/>
      <c r="D78" s="74" t="s">
        <v>3</v>
      </c>
      <c r="E78" s="74" t="s">
        <v>161</v>
      </c>
      <c r="F78" s="1">
        <v>2016</v>
      </c>
      <c r="G78" s="16">
        <f t="shared" si="49"/>
        <v>5.6</v>
      </c>
      <c r="H78" s="16">
        <f t="shared" si="49"/>
        <v>5.6</v>
      </c>
      <c r="I78" s="18">
        <f>5.6</f>
        <v>5.6</v>
      </c>
      <c r="J78" s="18">
        <f>5.6</f>
        <v>5.6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93" t="s">
        <v>307</v>
      </c>
      <c r="R78" s="15"/>
    </row>
    <row r="79" spans="1:18" ht="29.25" customHeight="1">
      <c r="A79" s="111"/>
      <c r="B79" s="122"/>
      <c r="C79" s="122"/>
      <c r="D79" s="74" t="s">
        <v>2</v>
      </c>
      <c r="E79" s="74" t="s">
        <v>161</v>
      </c>
      <c r="F79" s="1">
        <v>2017</v>
      </c>
      <c r="G79" s="16">
        <f t="shared" si="49"/>
        <v>7994.1</v>
      </c>
      <c r="H79" s="16">
        <f t="shared" si="49"/>
        <v>7994.1</v>
      </c>
      <c r="I79" s="18">
        <f>7994.1</f>
        <v>7994.1</v>
      </c>
      <c r="J79" s="18">
        <v>7994.1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94"/>
      <c r="R79" s="15"/>
    </row>
    <row r="80" spans="1:18" ht="36" customHeight="1">
      <c r="A80" s="112"/>
      <c r="B80" s="123"/>
      <c r="C80" s="123"/>
      <c r="D80" s="74" t="s">
        <v>3</v>
      </c>
      <c r="E80" s="74" t="s">
        <v>161</v>
      </c>
      <c r="F80" s="1">
        <v>2017</v>
      </c>
      <c r="G80" s="16">
        <f t="shared" si="49"/>
        <v>52.1</v>
      </c>
      <c r="H80" s="16">
        <f t="shared" si="49"/>
        <v>52.1</v>
      </c>
      <c r="I80" s="18">
        <v>52.1</v>
      </c>
      <c r="J80" s="18">
        <v>52.1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95"/>
      <c r="R80" s="15"/>
    </row>
    <row r="81" spans="1:18" ht="63" customHeight="1">
      <c r="A81" s="89" t="s">
        <v>70</v>
      </c>
      <c r="B81" s="91" t="s">
        <v>147</v>
      </c>
      <c r="C81" s="47"/>
      <c r="D81" s="73" t="s">
        <v>2</v>
      </c>
      <c r="E81" s="73" t="s">
        <v>161</v>
      </c>
      <c r="F81" s="73">
        <v>2016</v>
      </c>
      <c r="G81" s="16">
        <f t="shared" si="49"/>
        <v>411.70000000000005</v>
      </c>
      <c r="H81" s="16">
        <f t="shared" si="49"/>
        <v>411.70000000000005</v>
      </c>
      <c r="I81" s="18">
        <f>1258.4-1.7-150-695</f>
        <v>411.70000000000005</v>
      </c>
      <c r="J81" s="18">
        <f>1258.4-1.7-150-695</f>
        <v>411.70000000000005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56" t="s">
        <v>148</v>
      </c>
      <c r="R81" s="15"/>
    </row>
    <row r="82" spans="1:18" ht="115.5" customHeight="1">
      <c r="A82" s="112"/>
      <c r="B82" s="92"/>
      <c r="C82" s="47"/>
      <c r="D82" s="73" t="s">
        <v>2</v>
      </c>
      <c r="E82" s="73" t="s">
        <v>161</v>
      </c>
      <c r="F82" s="73">
        <v>2017</v>
      </c>
      <c r="G82" s="16">
        <f aca="true" t="shared" si="50" ref="G82:H85">I82+K82+M82+O82</f>
        <v>99</v>
      </c>
      <c r="H82" s="16">
        <f t="shared" si="50"/>
        <v>99</v>
      </c>
      <c r="I82" s="18">
        <v>99</v>
      </c>
      <c r="J82" s="18">
        <v>99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56" t="s">
        <v>308</v>
      </c>
      <c r="R82" s="15"/>
    </row>
    <row r="83" spans="1:18" ht="117" customHeight="1">
      <c r="A83" s="89" t="s">
        <v>71</v>
      </c>
      <c r="B83" s="91" t="s">
        <v>237</v>
      </c>
      <c r="C83" s="124">
        <v>1.27533</v>
      </c>
      <c r="D83" s="73" t="s">
        <v>3</v>
      </c>
      <c r="E83" s="73" t="s">
        <v>238</v>
      </c>
      <c r="F83" s="73">
        <v>2017</v>
      </c>
      <c r="G83" s="16">
        <f t="shared" si="50"/>
        <v>33000</v>
      </c>
      <c r="H83" s="16">
        <f t="shared" si="50"/>
        <v>33000</v>
      </c>
      <c r="I83" s="18">
        <f>12330.1-9330.1</f>
        <v>3000</v>
      </c>
      <c r="J83" s="18">
        <f>12330.1-9330.1</f>
        <v>3000</v>
      </c>
      <c r="K83" s="18">
        <v>0</v>
      </c>
      <c r="L83" s="18">
        <v>0</v>
      </c>
      <c r="M83" s="18">
        <v>30000</v>
      </c>
      <c r="N83" s="18">
        <v>30000</v>
      </c>
      <c r="O83" s="18">
        <v>0</v>
      </c>
      <c r="P83" s="18">
        <v>0</v>
      </c>
      <c r="Q83" s="114" t="s">
        <v>386</v>
      </c>
      <c r="R83" s="15"/>
    </row>
    <row r="84" spans="1:18" ht="261" customHeight="1">
      <c r="A84" s="112"/>
      <c r="B84" s="92"/>
      <c r="C84" s="125"/>
      <c r="D84" s="75" t="s">
        <v>3</v>
      </c>
      <c r="E84" s="75" t="s">
        <v>161</v>
      </c>
      <c r="F84" s="75">
        <v>2019</v>
      </c>
      <c r="G84" s="57">
        <f>I84+K84+M84+O84</f>
        <v>90300.6</v>
      </c>
      <c r="H84" s="57">
        <f>J84+L84+N84+P84</f>
        <v>9030.1</v>
      </c>
      <c r="I84" s="58">
        <v>9030.1</v>
      </c>
      <c r="J84" s="58">
        <v>9030.1</v>
      </c>
      <c r="K84" s="58">
        <v>0</v>
      </c>
      <c r="L84" s="58">
        <v>0</v>
      </c>
      <c r="M84" s="58">
        <v>81270.5</v>
      </c>
      <c r="N84" s="58">
        <v>0</v>
      </c>
      <c r="O84" s="58">
        <v>0</v>
      </c>
      <c r="P84" s="58">
        <v>0</v>
      </c>
      <c r="Q84" s="116"/>
      <c r="R84" s="15"/>
    </row>
    <row r="85" spans="1:18" ht="67.5" customHeight="1">
      <c r="A85" s="55" t="s">
        <v>127</v>
      </c>
      <c r="B85" s="73" t="s">
        <v>261</v>
      </c>
      <c r="C85" s="47"/>
      <c r="D85" s="73" t="s">
        <v>2</v>
      </c>
      <c r="E85" s="73" t="s">
        <v>161</v>
      </c>
      <c r="F85" s="73">
        <v>2017</v>
      </c>
      <c r="G85" s="16">
        <f t="shared" si="50"/>
        <v>98</v>
      </c>
      <c r="H85" s="16">
        <f t="shared" si="50"/>
        <v>98</v>
      </c>
      <c r="I85" s="18">
        <v>98</v>
      </c>
      <c r="J85" s="18">
        <v>98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56" t="s">
        <v>262</v>
      </c>
      <c r="R85" s="15"/>
    </row>
    <row r="86" spans="1:18" ht="48.75" customHeight="1">
      <c r="A86" s="55" t="s">
        <v>317</v>
      </c>
      <c r="B86" s="73" t="s">
        <v>151</v>
      </c>
      <c r="C86" s="73"/>
      <c r="D86" s="73" t="s">
        <v>153</v>
      </c>
      <c r="E86" s="73" t="s">
        <v>161</v>
      </c>
      <c r="F86" s="73">
        <v>2016</v>
      </c>
      <c r="G86" s="16">
        <f aca="true" t="shared" si="51" ref="G86:H90">I86+K86+M86+O86</f>
        <v>30</v>
      </c>
      <c r="H86" s="16">
        <f t="shared" si="51"/>
        <v>30</v>
      </c>
      <c r="I86" s="18">
        <v>30</v>
      </c>
      <c r="J86" s="18">
        <v>30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56" t="s">
        <v>150</v>
      </c>
      <c r="R86" s="15"/>
    </row>
    <row r="87" spans="1:18" ht="48" customHeight="1">
      <c r="A87" s="60" t="s">
        <v>138</v>
      </c>
      <c r="B87" s="73" t="s">
        <v>154</v>
      </c>
      <c r="C87" s="73"/>
      <c r="D87" s="73" t="s">
        <v>2</v>
      </c>
      <c r="E87" s="73" t="s">
        <v>161</v>
      </c>
      <c r="F87" s="73">
        <v>2016</v>
      </c>
      <c r="G87" s="16">
        <f t="shared" si="51"/>
        <v>49.4</v>
      </c>
      <c r="H87" s="16">
        <f t="shared" si="51"/>
        <v>49.4</v>
      </c>
      <c r="I87" s="18">
        <v>49.4</v>
      </c>
      <c r="J87" s="18">
        <v>49.4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56"/>
      <c r="R87" s="15"/>
    </row>
    <row r="88" spans="1:18" ht="42.75" customHeight="1">
      <c r="A88" s="89" t="s">
        <v>97</v>
      </c>
      <c r="B88" s="91" t="s">
        <v>113</v>
      </c>
      <c r="C88" s="91">
        <v>2.052</v>
      </c>
      <c r="D88" s="73" t="s">
        <v>3</v>
      </c>
      <c r="E88" s="73" t="s">
        <v>240</v>
      </c>
      <c r="F88" s="73">
        <v>2017</v>
      </c>
      <c r="G88" s="16">
        <f t="shared" si="51"/>
        <v>100000</v>
      </c>
      <c r="H88" s="16">
        <f t="shared" si="51"/>
        <v>100000</v>
      </c>
      <c r="I88" s="18">
        <v>0</v>
      </c>
      <c r="J88" s="18">
        <v>0</v>
      </c>
      <c r="K88" s="18">
        <v>100000</v>
      </c>
      <c r="L88" s="18">
        <v>100000</v>
      </c>
      <c r="M88" s="18">
        <v>0</v>
      </c>
      <c r="N88" s="18">
        <v>0</v>
      </c>
      <c r="O88" s="18">
        <v>0</v>
      </c>
      <c r="P88" s="18">
        <v>0</v>
      </c>
      <c r="Q88" s="76" t="s">
        <v>231</v>
      </c>
      <c r="R88" s="140"/>
    </row>
    <row r="89" spans="1:18" ht="267.75">
      <c r="A89" s="90"/>
      <c r="B89" s="90"/>
      <c r="C89" s="90"/>
      <c r="D89" s="73" t="s">
        <v>3</v>
      </c>
      <c r="E89" s="73" t="s">
        <v>240</v>
      </c>
      <c r="F89" s="73">
        <v>2018</v>
      </c>
      <c r="G89" s="16">
        <f t="shared" si="51"/>
        <v>264130</v>
      </c>
      <c r="H89" s="16">
        <f t="shared" si="51"/>
        <v>264130</v>
      </c>
      <c r="I89" s="18">
        <v>0</v>
      </c>
      <c r="J89" s="18">
        <v>0</v>
      </c>
      <c r="K89" s="18">
        <f>300000-35870</f>
        <v>264130</v>
      </c>
      <c r="L89" s="18">
        <f>300000-35870</f>
        <v>264130</v>
      </c>
      <c r="M89" s="18">
        <v>0</v>
      </c>
      <c r="N89" s="18">
        <v>0</v>
      </c>
      <c r="O89" s="18">
        <v>0</v>
      </c>
      <c r="P89" s="18">
        <v>0</v>
      </c>
      <c r="Q89" s="77" t="s">
        <v>385</v>
      </c>
      <c r="R89" s="140"/>
    </row>
    <row r="90" spans="1:18" ht="174" customHeight="1">
      <c r="A90" s="90"/>
      <c r="B90" s="90"/>
      <c r="C90" s="90"/>
      <c r="D90" s="73" t="s">
        <v>3</v>
      </c>
      <c r="E90" s="73"/>
      <c r="F90" s="73">
        <v>2019</v>
      </c>
      <c r="G90" s="16">
        <f t="shared" si="51"/>
        <v>1467529.1</v>
      </c>
      <c r="H90" s="16">
        <f t="shared" si="51"/>
        <v>0</v>
      </c>
      <c r="I90" s="18">
        <v>0</v>
      </c>
      <c r="J90" s="18">
        <v>0</v>
      </c>
      <c r="K90" s="18">
        <v>1467529.1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56" t="s">
        <v>360</v>
      </c>
      <c r="R90" s="140"/>
    </row>
    <row r="91" spans="1:18" ht="51" customHeight="1">
      <c r="A91" s="89" t="s">
        <v>98</v>
      </c>
      <c r="B91" s="91" t="s">
        <v>334</v>
      </c>
      <c r="C91" s="91">
        <v>0.4</v>
      </c>
      <c r="D91" s="73" t="s">
        <v>2</v>
      </c>
      <c r="E91" s="73"/>
      <c r="F91" s="73">
        <v>2019</v>
      </c>
      <c r="G91" s="16">
        <f aca="true" t="shared" si="52" ref="G91:H93">I91+K91+M91+O91</f>
        <v>5814.2</v>
      </c>
      <c r="H91" s="16">
        <f t="shared" si="52"/>
        <v>0</v>
      </c>
      <c r="I91" s="18">
        <v>0</v>
      </c>
      <c r="J91" s="18">
        <v>0</v>
      </c>
      <c r="K91" s="18">
        <v>0</v>
      </c>
      <c r="L91" s="18">
        <v>0</v>
      </c>
      <c r="M91" s="18">
        <v>5814.2</v>
      </c>
      <c r="N91" s="18">
        <v>0</v>
      </c>
      <c r="O91" s="18">
        <v>0</v>
      </c>
      <c r="P91" s="18">
        <v>0</v>
      </c>
      <c r="Q91" s="114" t="s">
        <v>360</v>
      </c>
      <c r="R91" s="15"/>
    </row>
    <row r="92" spans="1:18" ht="78" customHeight="1">
      <c r="A92" s="111"/>
      <c r="B92" s="113"/>
      <c r="C92" s="113"/>
      <c r="D92" s="73" t="s">
        <v>3</v>
      </c>
      <c r="E92" s="73"/>
      <c r="F92" s="73">
        <v>2020</v>
      </c>
      <c r="G92" s="16">
        <f t="shared" si="52"/>
        <v>60000</v>
      </c>
      <c r="H92" s="16">
        <f t="shared" si="52"/>
        <v>0</v>
      </c>
      <c r="I92" s="18">
        <v>0</v>
      </c>
      <c r="J92" s="18">
        <v>0</v>
      </c>
      <c r="K92" s="18">
        <v>0</v>
      </c>
      <c r="L92" s="18">
        <v>0</v>
      </c>
      <c r="M92" s="18">
        <v>60000</v>
      </c>
      <c r="N92" s="18">
        <v>0</v>
      </c>
      <c r="O92" s="18">
        <v>0</v>
      </c>
      <c r="P92" s="18">
        <v>0</v>
      </c>
      <c r="Q92" s="115"/>
      <c r="R92" s="15"/>
    </row>
    <row r="93" spans="1:18" ht="78" customHeight="1">
      <c r="A93" s="112"/>
      <c r="B93" s="92"/>
      <c r="C93" s="92"/>
      <c r="D93" s="73" t="s">
        <v>3</v>
      </c>
      <c r="E93" s="73"/>
      <c r="F93" s="73">
        <v>2021</v>
      </c>
      <c r="G93" s="16">
        <f t="shared" si="52"/>
        <v>58620</v>
      </c>
      <c r="H93" s="16">
        <f t="shared" si="52"/>
        <v>0</v>
      </c>
      <c r="I93" s="18">
        <v>0</v>
      </c>
      <c r="J93" s="18">
        <v>0</v>
      </c>
      <c r="K93" s="18">
        <v>0</v>
      </c>
      <c r="L93" s="18">
        <v>0</v>
      </c>
      <c r="M93" s="18">
        <v>58620</v>
      </c>
      <c r="N93" s="18">
        <v>0</v>
      </c>
      <c r="O93" s="18">
        <v>0</v>
      </c>
      <c r="P93" s="18">
        <v>0</v>
      </c>
      <c r="Q93" s="116"/>
      <c r="R93" s="15"/>
    </row>
    <row r="94" spans="1:18" ht="51" customHeight="1">
      <c r="A94" s="55" t="s">
        <v>128</v>
      </c>
      <c r="B94" s="73" t="s">
        <v>341</v>
      </c>
      <c r="C94" s="73">
        <v>3.3</v>
      </c>
      <c r="D94" s="73" t="s">
        <v>2</v>
      </c>
      <c r="E94" s="73"/>
      <c r="F94" s="73">
        <v>2019</v>
      </c>
      <c r="G94" s="16">
        <f aca="true" t="shared" si="53" ref="G94:H98">I94+K94+M94+O94</f>
        <v>15836</v>
      </c>
      <c r="H94" s="16">
        <f t="shared" si="53"/>
        <v>0</v>
      </c>
      <c r="I94" s="18">
        <v>15836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56" t="s">
        <v>9</v>
      </c>
      <c r="R94" s="15"/>
    </row>
    <row r="95" spans="1:18" ht="105.75" customHeight="1">
      <c r="A95" s="72" t="s">
        <v>99</v>
      </c>
      <c r="B95" s="88" t="s">
        <v>418</v>
      </c>
      <c r="C95" s="61">
        <v>28.6</v>
      </c>
      <c r="D95" s="75" t="s">
        <v>2</v>
      </c>
      <c r="E95" s="75" t="s">
        <v>161</v>
      </c>
      <c r="F95" s="75">
        <v>2019</v>
      </c>
      <c r="G95" s="57">
        <f t="shared" si="53"/>
        <v>63173.3</v>
      </c>
      <c r="H95" s="57">
        <f t="shared" si="53"/>
        <v>631.7</v>
      </c>
      <c r="I95" s="58">
        <v>631.7</v>
      </c>
      <c r="J95" s="58">
        <v>631.7</v>
      </c>
      <c r="K95" s="58">
        <v>0</v>
      </c>
      <c r="L95" s="58">
        <v>0</v>
      </c>
      <c r="M95" s="58">
        <f>63173.3-631.7</f>
        <v>62541.600000000006</v>
      </c>
      <c r="N95" s="58">
        <v>0</v>
      </c>
      <c r="O95" s="58">
        <v>0</v>
      </c>
      <c r="P95" s="58">
        <v>0</v>
      </c>
      <c r="Q95" s="71" t="s">
        <v>362</v>
      </c>
      <c r="R95" s="43"/>
    </row>
    <row r="96" spans="1:18" s="86" customFormat="1" ht="116.25" customHeight="1">
      <c r="A96" s="72" t="s">
        <v>100</v>
      </c>
      <c r="B96" s="78" t="s">
        <v>411</v>
      </c>
      <c r="C96" s="61">
        <v>0.51</v>
      </c>
      <c r="D96" s="75" t="s">
        <v>2</v>
      </c>
      <c r="E96" s="75"/>
      <c r="F96" s="75">
        <v>2020</v>
      </c>
      <c r="G96" s="57">
        <f t="shared" si="53"/>
        <v>4928</v>
      </c>
      <c r="H96" s="57">
        <f t="shared" si="53"/>
        <v>0</v>
      </c>
      <c r="I96" s="58">
        <v>4928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109" t="s">
        <v>403</v>
      </c>
      <c r="R96" s="87" t="s">
        <v>358</v>
      </c>
    </row>
    <row r="97" spans="1:18" s="86" customFormat="1" ht="116.25" customHeight="1">
      <c r="A97" s="72" t="s">
        <v>323</v>
      </c>
      <c r="B97" s="78" t="s">
        <v>412</v>
      </c>
      <c r="C97" s="61">
        <v>0.17</v>
      </c>
      <c r="D97" s="75" t="s">
        <v>2</v>
      </c>
      <c r="E97" s="75"/>
      <c r="F97" s="75">
        <v>2020</v>
      </c>
      <c r="G97" s="57">
        <f t="shared" si="53"/>
        <v>3255.5</v>
      </c>
      <c r="H97" s="57">
        <f t="shared" si="53"/>
        <v>0</v>
      </c>
      <c r="I97" s="58">
        <v>3255.5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110"/>
      <c r="R97" s="87" t="s">
        <v>358</v>
      </c>
    </row>
    <row r="98" spans="1:18" s="86" customFormat="1" ht="81.75" customHeight="1">
      <c r="A98" s="72" t="s">
        <v>101</v>
      </c>
      <c r="B98" s="78" t="s">
        <v>408</v>
      </c>
      <c r="C98" s="61">
        <v>1.12</v>
      </c>
      <c r="D98" s="75" t="s">
        <v>2</v>
      </c>
      <c r="E98" s="75"/>
      <c r="F98" s="75">
        <v>2020</v>
      </c>
      <c r="G98" s="57">
        <f t="shared" si="53"/>
        <v>8714.8</v>
      </c>
      <c r="H98" s="57">
        <f t="shared" si="53"/>
        <v>0</v>
      </c>
      <c r="I98" s="58">
        <v>8714.8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71" t="s">
        <v>409</v>
      </c>
      <c r="R98" s="87" t="s">
        <v>358</v>
      </c>
    </row>
    <row r="99" spans="1:18" ht="116.25" customHeight="1">
      <c r="A99" s="55" t="s">
        <v>102</v>
      </c>
      <c r="B99" s="65" t="s">
        <v>357</v>
      </c>
      <c r="C99" s="65">
        <v>0.3</v>
      </c>
      <c r="D99" s="73" t="s">
        <v>3</v>
      </c>
      <c r="E99" s="73"/>
      <c r="F99" s="73">
        <v>2021</v>
      </c>
      <c r="G99" s="16">
        <f aca="true" t="shared" si="54" ref="G99:H103">I99+K99+M99+O99</f>
        <v>33282</v>
      </c>
      <c r="H99" s="16">
        <f t="shared" si="54"/>
        <v>0</v>
      </c>
      <c r="I99" s="18">
        <v>0</v>
      </c>
      <c r="J99" s="18">
        <v>0</v>
      </c>
      <c r="K99" s="18">
        <v>0</v>
      </c>
      <c r="L99" s="18">
        <v>0</v>
      </c>
      <c r="M99" s="18">
        <v>33282</v>
      </c>
      <c r="N99" s="18">
        <v>0</v>
      </c>
      <c r="O99" s="18">
        <v>0</v>
      </c>
      <c r="P99" s="18">
        <v>0</v>
      </c>
      <c r="Q99" s="69" t="s">
        <v>361</v>
      </c>
      <c r="R99" s="43" t="s">
        <v>358</v>
      </c>
    </row>
    <row r="100" spans="1:18" ht="51" customHeight="1">
      <c r="A100" s="72" t="s">
        <v>129</v>
      </c>
      <c r="B100" s="75" t="s">
        <v>420</v>
      </c>
      <c r="C100" s="75">
        <v>2.8</v>
      </c>
      <c r="D100" s="75" t="s">
        <v>2</v>
      </c>
      <c r="E100" s="75" t="s">
        <v>163</v>
      </c>
      <c r="F100" s="75">
        <v>2019</v>
      </c>
      <c r="G100" s="57">
        <f t="shared" si="54"/>
        <v>14714.7</v>
      </c>
      <c r="H100" s="57">
        <f t="shared" si="54"/>
        <v>14714.7</v>
      </c>
      <c r="I100" s="58">
        <v>14714.7</v>
      </c>
      <c r="J100" s="58">
        <v>14714.7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9" t="s">
        <v>9</v>
      </c>
      <c r="R100" s="15"/>
    </row>
    <row r="101" spans="1:18" ht="97.5" customHeight="1">
      <c r="A101" s="55" t="s">
        <v>242</v>
      </c>
      <c r="B101" s="73" t="s">
        <v>333</v>
      </c>
      <c r="C101" s="73">
        <v>2</v>
      </c>
      <c r="D101" s="73" t="s">
        <v>2</v>
      </c>
      <c r="E101" s="73"/>
      <c r="F101" s="73">
        <v>2019</v>
      </c>
      <c r="G101" s="16">
        <f t="shared" si="54"/>
        <v>299778</v>
      </c>
      <c r="H101" s="16">
        <f t="shared" si="54"/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299778</v>
      </c>
      <c r="N101" s="18">
        <v>0</v>
      </c>
      <c r="O101" s="18">
        <v>0</v>
      </c>
      <c r="P101" s="18">
        <v>0</v>
      </c>
      <c r="Q101" s="56" t="s">
        <v>9</v>
      </c>
      <c r="R101" s="15"/>
    </row>
    <row r="102" spans="1:18" ht="37.5" customHeight="1">
      <c r="A102" s="89" t="s">
        <v>62</v>
      </c>
      <c r="B102" s="91" t="s">
        <v>336</v>
      </c>
      <c r="C102" s="91">
        <v>11.3</v>
      </c>
      <c r="D102" s="73" t="s">
        <v>3</v>
      </c>
      <c r="E102" s="73"/>
      <c r="F102" s="73">
        <v>2019</v>
      </c>
      <c r="G102" s="16">
        <f t="shared" si="54"/>
        <v>415401.6</v>
      </c>
      <c r="H102" s="16">
        <f t="shared" si="54"/>
        <v>0</v>
      </c>
      <c r="I102" s="18">
        <v>0</v>
      </c>
      <c r="J102" s="18">
        <v>0</v>
      </c>
      <c r="K102" s="18">
        <v>415401.6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96" t="s">
        <v>359</v>
      </c>
      <c r="R102" s="15"/>
    </row>
    <row r="103" spans="1:18" ht="43.5" customHeight="1">
      <c r="A103" s="111"/>
      <c r="B103" s="113"/>
      <c r="C103" s="113"/>
      <c r="D103" s="65" t="s">
        <v>320</v>
      </c>
      <c r="E103" s="65"/>
      <c r="F103" s="73">
        <v>2020</v>
      </c>
      <c r="G103" s="16">
        <f t="shared" si="54"/>
        <v>432848.4</v>
      </c>
      <c r="H103" s="16">
        <f t="shared" si="54"/>
        <v>0</v>
      </c>
      <c r="I103" s="18">
        <v>0</v>
      </c>
      <c r="J103" s="18">
        <v>0</v>
      </c>
      <c r="K103" s="18">
        <v>432848.4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97"/>
      <c r="R103" s="15"/>
    </row>
    <row r="104" spans="1:18" ht="43.5" customHeight="1">
      <c r="A104" s="111"/>
      <c r="B104" s="113"/>
      <c r="C104" s="113"/>
      <c r="D104" s="65" t="s">
        <v>320</v>
      </c>
      <c r="E104" s="65"/>
      <c r="F104" s="73">
        <v>2021</v>
      </c>
      <c r="G104" s="16">
        <f aca="true" t="shared" si="55" ref="G104:H108">I104+K104+M104+O104</f>
        <v>451028.1</v>
      </c>
      <c r="H104" s="16">
        <f t="shared" si="55"/>
        <v>0</v>
      </c>
      <c r="I104" s="18">
        <v>0</v>
      </c>
      <c r="J104" s="18">
        <v>0</v>
      </c>
      <c r="K104" s="18">
        <v>451028.1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97"/>
      <c r="R104" s="15"/>
    </row>
    <row r="105" spans="1:18" ht="43.5" customHeight="1">
      <c r="A105" s="111"/>
      <c r="B105" s="113"/>
      <c r="C105" s="113"/>
      <c r="D105" s="65" t="s">
        <v>320</v>
      </c>
      <c r="E105" s="65"/>
      <c r="F105" s="73">
        <v>2022</v>
      </c>
      <c r="G105" s="16">
        <f t="shared" si="55"/>
        <v>489708.2</v>
      </c>
      <c r="H105" s="16">
        <f t="shared" si="55"/>
        <v>0</v>
      </c>
      <c r="I105" s="18">
        <v>0</v>
      </c>
      <c r="J105" s="18">
        <v>0</v>
      </c>
      <c r="K105" s="18">
        <v>489708.2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97"/>
      <c r="R105" s="15"/>
    </row>
    <row r="106" spans="1:18" ht="43.5" customHeight="1">
      <c r="A106" s="112"/>
      <c r="B106" s="92"/>
      <c r="C106" s="92"/>
      <c r="D106" s="65" t="s">
        <v>320</v>
      </c>
      <c r="E106" s="65"/>
      <c r="F106" s="73">
        <v>2023</v>
      </c>
      <c r="G106" s="16">
        <f t="shared" si="55"/>
        <v>579701.5</v>
      </c>
      <c r="H106" s="16">
        <f t="shared" si="55"/>
        <v>0</v>
      </c>
      <c r="I106" s="18">
        <v>0</v>
      </c>
      <c r="J106" s="18">
        <v>0</v>
      </c>
      <c r="K106" s="18">
        <v>579701.5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97"/>
      <c r="R106" s="15"/>
    </row>
    <row r="107" spans="1:18" ht="78.75" customHeight="1">
      <c r="A107" s="89" t="s">
        <v>63</v>
      </c>
      <c r="B107" s="91" t="s">
        <v>338</v>
      </c>
      <c r="C107" s="91">
        <v>0.17</v>
      </c>
      <c r="D107" s="73" t="s">
        <v>3</v>
      </c>
      <c r="E107" s="73"/>
      <c r="F107" s="73">
        <v>2022</v>
      </c>
      <c r="G107" s="16">
        <f t="shared" si="55"/>
        <v>225913.2</v>
      </c>
      <c r="H107" s="16">
        <f t="shared" si="55"/>
        <v>0</v>
      </c>
      <c r="I107" s="18">
        <v>0</v>
      </c>
      <c r="J107" s="18">
        <v>0</v>
      </c>
      <c r="K107" s="18">
        <v>225913.2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97"/>
      <c r="R107" s="15"/>
    </row>
    <row r="108" spans="1:18" ht="78.75" customHeight="1">
      <c r="A108" s="112"/>
      <c r="B108" s="92"/>
      <c r="C108" s="92"/>
      <c r="D108" s="73" t="s">
        <v>3</v>
      </c>
      <c r="E108" s="73"/>
      <c r="F108" s="73">
        <v>2023</v>
      </c>
      <c r="G108" s="16">
        <f t="shared" si="55"/>
        <v>254609.3</v>
      </c>
      <c r="H108" s="16">
        <f t="shared" si="55"/>
        <v>0</v>
      </c>
      <c r="I108" s="18">
        <v>0</v>
      </c>
      <c r="J108" s="18">
        <v>0</v>
      </c>
      <c r="K108" s="18">
        <v>254609.3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98"/>
      <c r="R108" s="15"/>
    </row>
    <row r="109" spans="1:18" ht="60" customHeight="1">
      <c r="A109" s="55" t="s">
        <v>64</v>
      </c>
      <c r="B109" s="73" t="s">
        <v>119</v>
      </c>
      <c r="C109" s="73">
        <v>0.047</v>
      </c>
      <c r="D109" s="73" t="s">
        <v>2</v>
      </c>
      <c r="E109" s="73"/>
      <c r="F109" s="73">
        <v>2021</v>
      </c>
      <c r="G109" s="16">
        <f aca="true" t="shared" si="56" ref="G109:G123">I109+K109+M109+O109</f>
        <v>8268.6</v>
      </c>
      <c r="H109" s="16">
        <f aca="true" t="shared" si="57" ref="H109:H123">J109+L109+N109+P109</f>
        <v>0</v>
      </c>
      <c r="I109" s="18">
        <v>8268.6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56" t="s">
        <v>9</v>
      </c>
      <c r="R109" s="15"/>
    </row>
    <row r="110" spans="1:18" ht="60" customHeight="1">
      <c r="A110" s="55" t="s">
        <v>65</v>
      </c>
      <c r="B110" s="74" t="s">
        <v>23</v>
      </c>
      <c r="C110" s="74">
        <v>0.322</v>
      </c>
      <c r="D110" s="74" t="s">
        <v>2</v>
      </c>
      <c r="E110" s="74"/>
      <c r="F110" s="73">
        <v>2021</v>
      </c>
      <c r="G110" s="16">
        <f t="shared" si="56"/>
        <v>3860</v>
      </c>
      <c r="H110" s="16">
        <f t="shared" si="57"/>
        <v>0</v>
      </c>
      <c r="I110" s="18">
        <v>3860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56" t="s">
        <v>9</v>
      </c>
      <c r="R110" s="15"/>
    </row>
    <row r="111" spans="1:18" ht="66" customHeight="1">
      <c r="A111" s="55" t="s">
        <v>140</v>
      </c>
      <c r="B111" s="73" t="s">
        <v>344</v>
      </c>
      <c r="C111" s="73">
        <v>0.43</v>
      </c>
      <c r="D111" s="73" t="s">
        <v>2</v>
      </c>
      <c r="E111" s="73"/>
      <c r="F111" s="73">
        <v>2021</v>
      </c>
      <c r="G111" s="18">
        <f t="shared" si="56"/>
        <v>6155.7</v>
      </c>
      <c r="H111" s="18">
        <f t="shared" si="57"/>
        <v>0</v>
      </c>
      <c r="I111" s="18">
        <v>6155.7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56" t="s">
        <v>342</v>
      </c>
      <c r="R111" s="15"/>
    </row>
    <row r="112" spans="1:18" ht="45.75" customHeight="1">
      <c r="A112" s="55" t="s">
        <v>141</v>
      </c>
      <c r="B112" s="73" t="s">
        <v>352</v>
      </c>
      <c r="C112" s="73">
        <v>0.65</v>
      </c>
      <c r="D112" s="73" t="s">
        <v>2</v>
      </c>
      <c r="E112" s="73"/>
      <c r="F112" s="73">
        <v>2021</v>
      </c>
      <c r="G112" s="18">
        <f t="shared" si="56"/>
        <v>7384.1</v>
      </c>
      <c r="H112" s="18">
        <f t="shared" si="57"/>
        <v>0</v>
      </c>
      <c r="I112" s="18">
        <v>7384.1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56" t="s">
        <v>353</v>
      </c>
      <c r="R112" s="15"/>
    </row>
    <row r="113" spans="1:18" ht="48" customHeight="1">
      <c r="A113" s="55" t="s">
        <v>142</v>
      </c>
      <c r="B113" s="62" t="s">
        <v>137</v>
      </c>
      <c r="C113" s="62">
        <v>0.258</v>
      </c>
      <c r="D113" s="62" t="s">
        <v>2</v>
      </c>
      <c r="E113" s="62"/>
      <c r="F113" s="62">
        <v>2022</v>
      </c>
      <c r="G113" s="34">
        <f t="shared" si="56"/>
        <v>3795.2</v>
      </c>
      <c r="H113" s="34">
        <f t="shared" si="57"/>
        <v>0</v>
      </c>
      <c r="I113" s="35">
        <v>3795.2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56" t="s">
        <v>9</v>
      </c>
      <c r="R113" s="15"/>
    </row>
    <row r="114" spans="1:18" s="86" customFormat="1" ht="81.75" customHeight="1">
      <c r="A114" s="72" t="s">
        <v>243</v>
      </c>
      <c r="B114" s="64" t="s">
        <v>397</v>
      </c>
      <c r="C114" s="64">
        <v>0.04776</v>
      </c>
      <c r="D114" s="64" t="s">
        <v>2</v>
      </c>
      <c r="E114" s="64"/>
      <c r="F114" s="64">
        <v>2022</v>
      </c>
      <c r="G114" s="83">
        <f>I114+K114+M114+O114</f>
        <v>10276.7</v>
      </c>
      <c r="H114" s="83">
        <f>J114+L114+N114+P114</f>
        <v>0</v>
      </c>
      <c r="I114" s="84">
        <v>10276.7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9" t="s">
        <v>398</v>
      </c>
      <c r="R114" s="85"/>
    </row>
    <row r="115" spans="1:18" ht="48" customHeight="1">
      <c r="A115" s="55" t="s">
        <v>324</v>
      </c>
      <c r="B115" s="62" t="s">
        <v>139</v>
      </c>
      <c r="C115" s="62">
        <v>1.6</v>
      </c>
      <c r="D115" s="73" t="s">
        <v>2</v>
      </c>
      <c r="E115" s="73"/>
      <c r="F115" s="73">
        <v>2022</v>
      </c>
      <c r="G115" s="16">
        <f t="shared" si="56"/>
        <v>12326.8</v>
      </c>
      <c r="H115" s="16">
        <f t="shared" si="57"/>
        <v>0</v>
      </c>
      <c r="I115" s="18">
        <v>12326.8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56" t="s">
        <v>9</v>
      </c>
      <c r="R115" s="15"/>
    </row>
    <row r="116" spans="1:18" ht="40.5" customHeight="1">
      <c r="A116" s="55" t="s">
        <v>265</v>
      </c>
      <c r="B116" s="73" t="s">
        <v>232</v>
      </c>
      <c r="C116" s="18">
        <v>1</v>
      </c>
      <c r="D116" s="73" t="s">
        <v>2</v>
      </c>
      <c r="E116" s="73"/>
      <c r="F116" s="73">
        <v>2022</v>
      </c>
      <c r="G116" s="16">
        <f t="shared" si="56"/>
        <v>10026.9</v>
      </c>
      <c r="H116" s="16">
        <f t="shared" si="57"/>
        <v>0</v>
      </c>
      <c r="I116" s="18">
        <v>10026.9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56" t="s">
        <v>9</v>
      </c>
      <c r="R116" s="15"/>
    </row>
    <row r="117" spans="1:18" ht="51.75" customHeight="1">
      <c r="A117" s="55" t="s">
        <v>325</v>
      </c>
      <c r="B117" s="73" t="s">
        <v>143</v>
      </c>
      <c r="C117" s="73">
        <v>0.25</v>
      </c>
      <c r="D117" s="73" t="s">
        <v>2</v>
      </c>
      <c r="E117" s="73"/>
      <c r="F117" s="73">
        <v>2023</v>
      </c>
      <c r="G117" s="16">
        <f t="shared" si="56"/>
        <v>3898.5</v>
      </c>
      <c r="H117" s="16">
        <f t="shared" si="57"/>
        <v>0</v>
      </c>
      <c r="I117" s="18">
        <v>3898.5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56" t="s">
        <v>9</v>
      </c>
      <c r="R117" s="15"/>
    </row>
    <row r="118" spans="1:18" ht="52.5" customHeight="1">
      <c r="A118" s="55" t="s">
        <v>335</v>
      </c>
      <c r="B118" s="73" t="s">
        <v>14</v>
      </c>
      <c r="C118" s="73">
        <v>1.5</v>
      </c>
      <c r="D118" s="73" t="s">
        <v>2</v>
      </c>
      <c r="E118" s="73"/>
      <c r="F118" s="73">
        <v>2023</v>
      </c>
      <c r="G118" s="16">
        <f t="shared" si="56"/>
        <v>8926.2</v>
      </c>
      <c r="H118" s="16">
        <f t="shared" si="57"/>
        <v>0</v>
      </c>
      <c r="I118" s="18">
        <v>8926.2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56" t="s">
        <v>9</v>
      </c>
      <c r="R118" s="15"/>
    </row>
    <row r="119" spans="1:18" ht="66" customHeight="1">
      <c r="A119" s="55" t="s">
        <v>337</v>
      </c>
      <c r="B119" s="73" t="s">
        <v>281</v>
      </c>
      <c r="C119" s="73">
        <v>0.6</v>
      </c>
      <c r="D119" s="73" t="s">
        <v>2</v>
      </c>
      <c r="E119" s="73"/>
      <c r="F119" s="73">
        <v>2023</v>
      </c>
      <c r="G119" s="18">
        <f t="shared" si="56"/>
        <v>6290.7</v>
      </c>
      <c r="H119" s="18">
        <f t="shared" si="57"/>
        <v>0</v>
      </c>
      <c r="I119" s="18">
        <v>6290.7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56" t="s">
        <v>282</v>
      </c>
      <c r="R119" s="15"/>
    </row>
    <row r="120" spans="1:18" ht="45.75" customHeight="1">
      <c r="A120" s="55" t="s">
        <v>343</v>
      </c>
      <c r="B120" s="73" t="s">
        <v>310</v>
      </c>
      <c r="C120" s="73">
        <v>1.25</v>
      </c>
      <c r="D120" s="73" t="s">
        <v>2</v>
      </c>
      <c r="E120" s="73"/>
      <c r="F120" s="73">
        <v>2023</v>
      </c>
      <c r="G120" s="18">
        <f t="shared" si="56"/>
        <v>8070.6</v>
      </c>
      <c r="H120" s="18">
        <f t="shared" si="57"/>
        <v>0</v>
      </c>
      <c r="I120" s="18">
        <v>8070.6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56" t="s">
        <v>312</v>
      </c>
      <c r="R120" s="15"/>
    </row>
    <row r="121" spans="1:18" ht="70.5" customHeight="1">
      <c r="A121" s="55" t="s">
        <v>351</v>
      </c>
      <c r="B121" s="73" t="s">
        <v>79</v>
      </c>
      <c r="C121" s="73">
        <v>1.5</v>
      </c>
      <c r="D121" s="73" t="s">
        <v>2</v>
      </c>
      <c r="E121" s="73"/>
      <c r="F121" s="73">
        <v>2024</v>
      </c>
      <c r="G121" s="16">
        <f t="shared" si="56"/>
        <v>10597.8</v>
      </c>
      <c r="H121" s="16">
        <f t="shared" si="57"/>
        <v>0</v>
      </c>
      <c r="I121" s="18">
        <v>10597.8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56" t="s">
        <v>9</v>
      </c>
      <c r="R121" s="15"/>
    </row>
    <row r="122" spans="1:18" ht="45.75" customHeight="1">
      <c r="A122" s="55" t="s">
        <v>355</v>
      </c>
      <c r="B122" s="73" t="s">
        <v>354</v>
      </c>
      <c r="C122" s="73">
        <v>1.1</v>
      </c>
      <c r="D122" s="73" t="s">
        <v>2</v>
      </c>
      <c r="E122" s="73"/>
      <c r="F122" s="73">
        <v>2024</v>
      </c>
      <c r="G122" s="18">
        <f t="shared" si="56"/>
        <v>9687.4</v>
      </c>
      <c r="H122" s="18">
        <f t="shared" si="57"/>
        <v>0</v>
      </c>
      <c r="I122" s="18">
        <v>9687.4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56" t="s">
        <v>356</v>
      </c>
      <c r="R122" s="15"/>
    </row>
    <row r="123" spans="1:18" ht="43.5" customHeight="1">
      <c r="A123" s="55" t="s">
        <v>377</v>
      </c>
      <c r="B123" s="73" t="s">
        <v>155</v>
      </c>
      <c r="C123" s="73">
        <v>4.7</v>
      </c>
      <c r="D123" s="73" t="s">
        <v>2</v>
      </c>
      <c r="E123" s="73"/>
      <c r="F123" s="73">
        <v>2025</v>
      </c>
      <c r="G123" s="18">
        <f t="shared" si="56"/>
        <v>23040.9</v>
      </c>
      <c r="H123" s="18">
        <f t="shared" si="57"/>
        <v>0</v>
      </c>
      <c r="I123" s="18">
        <v>23040.9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56" t="s">
        <v>11</v>
      </c>
      <c r="R123" s="15"/>
    </row>
    <row r="124" spans="1:18" ht="66" customHeight="1">
      <c r="A124" s="55" t="s">
        <v>399</v>
      </c>
      <c r="B124" s="73" t="s">
        <v>279</v>
      </c>
      <c r="C124" s="73">
        <v>1.1</v>
      </c>
      <c r="D124" s="73" t="s">
        <v>2</v>
      </c>
      <c r="E124" s="73"/>
      <c r="F124" s="73">
        <v>2025</v>
      </c>
      <c r="G124" s="18">
        <f aca="true" t="shared" si="58" ref="G124:H127">I124+K124+M124+O124</f>
        <v>11258.8</v>
      </c>
      <c r="H124" s="18">
        <f t="shared" si="58"/>
        <v>0</v>
      </c>
      <c r="I124" s="18">
        <v>11258.8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56" t="s">
        <v>280</v>
      </c>
      <c r="R124" s="15"/>
    </row>
    <row r="125" spans="1:18" ht="48" customHeight="1">
      <c r="A125" s="55" t="s">
        <v>404</v>
      </c>
      <c r="B125" s="73" t="s">
        <v>300</v>
      </c>
      <c r="C125" s="73">
        <v>0.175</v>
      </c>
      <c r="D125" s="73" t="s">
        <v>2</v>
      </c>
      <c r="E125" s="73"/>
      <c r="F125" s="73">
        <v>2025</v>
      </c>
      <c r="G125" s="18">
        <f t="shared" si="58"/>
        <v>3056.4</v>
      </c>
      <c r="H125" s="18">
        <f t="shared" si="58"/>
        <v>0</v>
      </c>
      <c r="I125" s="18">
        <v>3056.4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56" t="s">
        <v>301</v>
      </c>
      <c r="R125" s="15"/>
    </row>
    <row r="126" spans="1:18" ht="42" customHeight="1">
      <c r="A126" s="55" t="s">
        <v>410</v>
      </c>
      <c r="B126" s="73" t="s">
        <v>302</v>
      </c>
      <c r="C126" s="73">
        <v>6.5</v>
      </c>
      <c r="D126" s="73" t="s">
        <v>2</v>
      </c>
      <c r="E126" s="73"/>
      <c r="F126" s="73">
        <v>2025</v>
      </c>
      <c r="G126" s="18">
        <f t="shared" si="58"/>
        <v>32128.9</v>
      </c>
      <c r="H126" s="18">
        <f t="shared" si="58"/>
        <v>0</v>
      </c>
      <c r="I126" s="18">
        <v>32128.9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56" t="s">
        <v>303</v>
      </c>
      <c r="R126" s="15"/>
    </row>
    <row r="127" spans="1:18" ht="66" customHeight="1">
      <c r="A127" s="55" t="s">
        <v>413</v>
      </c>
      <c r="B127" s="73" t="s">
        <v>313</v>
      </c>
      <c r="C127" s="73">
        <v>0.01992</v>
      </c>
      <c r="D127" s="73" t="s">
        <v>2</v>
      </c>
      <c r="E127" s="73"/>
      <c r="F127" s="73">
        <v>2025</v>
      </c>
      <c r="G127" s="18">
        <f t="shared" si="58"/>
        <v>10209</v>
      </c>
      <c r="H127" s="18">
        <f t="shared" si="58"/>
        <v>0</v>
      </c>
      <c r="I127" s="18">
        <v>10209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56" t="s">
        <v>304</v>
      </c>
      <c r="R127" s="15"/>
    </row>
    <row r="128" spans="1:18" ht="29.25" customHeight="1">
      <c r="A128" s="89" t="s">
        <v>222</v>
      </c>
      <c r="B128" s="99" t="s">
        <v>224</v>
      </c>
      <c r="C128" s="100"/>
      <c r="D128" s="101"/>
      <c r="E128" s="117"/>
      <c r="F128" s="12" t="s">
        <v>60</v>
      </c>
      <c r="G128" s="13">
        <f aca="true" t="shared" si="59" ref="G128:G140">I128+K128+M128+O128</f>
        <v>9859.6</v>
      </c>
      <c r="H128" s="13">
        <f aca="true" t="shared" si="60" ref="H128:H140">J128+L128+N128+P128</f>
        <v>9859.6</v>
      </c>
      <c r="I128" s="13">
        <f aca="true" t="shared" si="61" ref="I128:P128">I129+I130+I131+I132+I133+I134</f>
        <v>9859.6</v>
      </c>
      <c r="J128" s="13">
        <f t="shared" si="61"/>
        <v>9859.6</v>
      </c>
      <c r="K128" s="13">
        <f t="shared" si="61"/>
        <v>0</v>
      </c>
      <c r="L128" s="13">
        <f t="shared" si="61"/>
        <v>0</v>
      </c>
      <c r="M128" s="13">
        <f t="shared" si="61"/>
        <v>0</v>
      </c>
      <c r="N128" s="13">
        <f t="shared" si="61"/>
        <v>0</v>
      </c>
      <c r="O128" s="13">
        <f t="shared" si="61"/>
        <v>0</v>
      </c>
      <c r="P128" s="13">
        <f t="shared" si="61"/>
        <v>0</v>
      </c>
      <c r="Q128" s="14"/>
      <c r="R128" s="15"/>
    </row>
    <row r="129" spans="1:18" ht="22.5" customHeight="1">
      <c r="A129" s="111"/>
      <c r="B129" s="102"/>
      <c r="C129" s="103"/>
      <c r="D129" s="104"/>
      <c r="E129" s="118"/>
      <c r="F129" s="1">
        <v>2015</v>
      </c>
      <c r="G129" s="16">
        <f t="shared" si="59"/>
        <v>0</v>
      </c>
      <c r="H129" s="16">
        <f t="shared" si="60"/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4"/>
      <c r="R129" s="15"/>
    </row>
    <row r="130" spans="1:18" ht="20.25" customHeight="1">
      <c r="A130" s="111"/>
      <c r="B130" s="102"/>
      <c r="C130" s="103"/>
      <c r="D130" s="104"/>
      <c r="E130" s="118"/>
      <c r="F130" s="1">
        <v>2016</v>
      </c>
      <c r="G130" s="16">
        <f t="shared" si="59"/>
        <v>0</v>
      </c>
      <c r="H130" s="16">
        <f t="shared" si="60"/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4"/>
      <c r="R130" s="15"/>
    </row>
    <row r="131" spans="1:18" ht="21.75" customHeight="1">
      <c r="A131" s="111"/>
      <c r="B131" s="102"/>
      <c r="C131" s="103"/>
      <c r="D131" s="104"/>
      <c r="E131" s="118"/>
      <c r="F131" s="1">
        <v>2017</v>
      </c>
      <c r="G131" s="16">
        <f t="shared" si="59"/>
        <v>9859.6</v>
      </c>
      <c r="H131" s="16">
        <f t="shared" si="60"/>
        <v>9859.6</v>
      </c>
      <c r="I131" s="16">
        <f aca="true" t="shared" si="62" ref="I131:P131">I140</f>
        <v>9859.6</v>
      </c>
      <c r="J131" s="16">
        <f t="shared" si="62"/>
        <v>9859.6</v>
      </c>
      <c r="K131" s="16">
        <f t="shared" si="62"/>
        <v>0</v>
      </c>
      <c r="L131" s="16">
        <f t="shared" si="62"/>
        <v>0</v>
      </c>
      <c r="M131" s="16">
        <f t="shared" si="62"/>
        <v>0</v>
      </c>
      <c r="N131" s="16">
        <f t="shared" si="62"/>
        <v>0</v>
      </c>
      <c r="O131" s="16">
        <f t="shared" si="62"/>
        <v>0</v>
      </c>
      <c r="P131" s="16">
        <f t="shared" si="62"/>
        <v>0</v>
      </c>
      <c r="Q131" s="14"/>
      <c r="R131" s="15"/>
    </row>
    <row r="132" spans="1:18" ht="24" customHeight="1">
      <c r="A132" s="111"/>
      <c r="B132" s="102"/>
      <c r="C132" s="103"/>
      <c r="D132" s="104"/>
      <c r="E132" s="118"/>
      <c r="F132" s="1">
        <v>2018</v>
      </c>
      <c r="G132" s="16">
        <f t="shared" si="59"/>
        <v>0</v>
      </c>
      <c r="H132" s="16">
        <f t="shared" si="60"/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4"/>
      <c r="R132" s="15"/>
    </row>
    <row r="133" spans="1:18" ht="18" customHeight="1">
      <c r="A133" s="111"/>
      <c r="B133" s="102"/>
      <c r="C133" s="103"/>
      <c r="D133" s="104"/>
      <c r="E133" s="118"/>
      <c r="F133" s="1">
        <v>2019</v>
      </c>
      <c r="G133" s="16">
        <f t="shared" si="59"/>
        <v>0</v>
      </c>
      <c r="H133" s="16">
        <f t="shared" si="60"/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4"/>
      <c r="R133" s="15"/>
    </row>
    <row r="134" spans="1:18" ht="21.75" customHeight="1">
      <c r="A134" s="111"/>
      <c r="B134" s="102"/>
      <c r="C134" s="103"/>
      <c r="D134" s="104"/>
      <c r="E134" s="118"/>
      <c r="F134" s="1">
        <v>2020</v>
      </c>
      <c r="G134" s="16">
        <f t="shared" si="59"/>
        <v>0</v>
      </c>
      <c r="H134" s="16">
        <f t="shared" si="60"/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4"/>
      <c r="R134" s="15"/>
    </row>
    <row r="135" spans="1:18" ht="21.75" customHeight="1">
      <c r="A135" s="111"/>
      <c r="B135" s="102"/>
      <c r="C135" s="103"/>
      <c r="D135" s="104"/>
      <c r="E135" s="118"/>
      <c r="F135" s="1">
        <v>2021</v>
      </c>
      <c r="G135" s="16">
        <f t="shared" si="59"/>
        <v>0</v>
      </c>
      <c r="H135" s="16">
        <f t="shared" si="60"/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38"/>
      <c r="R135" s="15"/>
    </row>
    <row r="136" spans="1:18" ht="21.75" customHeight="1">
      <c r="A136" s="111"/>
      <c r="B136" s="102"/>
      <c r="C136" s="103"/>
      <c r="D136" s="104"/>
      <c r="E136" s="118"/>
      <c r="F136" s="1">
        <v>2022</v>
      </c>
      <c r="G136" s="16">
        <f t="shared" si="59"/>
        <v>0</v>
      </c>
      <c r="H136" s="16">
        <f t="shared" si="60"/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38"/>
      <c r="R136" s="15"/>
    </row>
    <row r="137" spans="1:18" ht="21.75" customHeight="1">
      <c r="A137" s="111"/>
      <c r="B137" s="102"/>
      <c r="C137" s="103"/>
      <c r="D137" s="104"/>
      <c r="E137" s="118"/>
      <c r="F137" s="1">
        <v>2023</v>
      </c>
      <c r="G137" s="16">
        <f t="shared" si="59"/>
        <v>0</v>
      </c>
      <c r="H137" s="16">
        <f t="shared" si="60"/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38"/>
      <c r="R137" s="15"/>
    </row>
    <row r="138" spans="1:18" ht="21.75" customHeight="1">
      <c r="A138" s="111"/>
      <c r="B138" s="102"/>
      <c r="C138" s="103"/>
      <c r="D138" s="104"/>
      <c r="E138" s="118"/>
      <c r="F138" s="1">
        <v>2024</v>
      </c>
      <c r="G138" s="16">
        <f t="shared" si="59"/>
        <v>0</v>
      </c>
      <c r="H138" s="16">
        <f t="shared" si="60"/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38"/>
      <c r="R138" s="15"/>
    </row>
    <row r="139" spans="1:18" ht="21.75" customHeight="1">
      <c r="A139" s="112"/>
      <c r="B139" s="105"/>
      <c r="C139" s="106"/>
      <c r="D139" s="107"/>
      <c r="E139" s="119"/>
      <c r="F139" s="1">
        <v>2025</v>
      </c>
      <c r="G139" s="16">
        <f t="shared" si="59"/>
        <v>0</v>
      </c>
      <c r="H139" s="16">
        <f t="shared" si="60"/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38"/>
      <c r="R139" s="15"/>
    </row>
    <row r="140" spans="1:18" ht="60" customHeight="1">
      <c r="A140" s="55" t="s">
        <v>223</v>
      </c>
      <c r="B140" s="14" t="s">
        <v>225</v>
      </c>
      <c r="C140" s="73"/>
      <c r="D140" s="73" t="s">
        <v>3</v>
      </c>
      <c r="E140" s="73" t="s">
        <v>226</v>
      </c>
      <c r="F140" s="73">
        <v>2017</v>
      </c>
      <c r="G140" s="18">
        <f t="shared" si="59"/>
        <v>9859.6</v>
      </c>
      <c r="H140" s="18">
        <f t="shared" si="60"/>
        <v>9859.6</v>
      </c>
      <c r="I140" s="18">
        <f>10000-48.9-91.5</f>
        <v>9859.6</v>
      </c>
      <c r="J140" s="18">
        <f>10000-48.9-91.5</f>
        <v>9859.6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56"/>
      <c r="R140" s="15"/>
    </row>
    <row r="141" spans="1:256" s="22" customFormat="1" ht="18.75" customHeight="1">
      <c r="A141" s="154"/>
      <c r="B141" s="128" t="s">
        <v>74</v>
      </c>
      <c r="C141" s="129"/>
      <c r="D141" s="130"/>
      <c r="E141" s="42"/>
      <c r="F141" s="36" t="s">
        <v>60</v>
      </c>
      <c r="G141" s="37">
        <f aca="true" t="shared" si="63" ref="G141:P141">G153+G165+G177</f>
        <v>5750698.9</v>
      </c>
      <c r="H141" s="37">
        <f t="shared" si="63"/>
        <v>610659.7000000001</v>
      </c>
      <c r="I141" s="37">
        <f t="shared" si="63"/>
        <v>438523.19999999995</v>
      </c>
      <c r="J141" s="37">
        <f t="shared" si="63"/>
        <v>216529.70000000004</v>
      </c>
      <c r="K141" s="37">
        <f t="shared" si="63"/>
        <v>4680869.4</v>
      </c>
      <c r="L141" s="37">
        <f t="shared" si="63"/>
        <v>364130</v>
      </c>
      <c r="M141" s="37">
        <f t="shared" si="63"/>
        <v>631306.3</v>
      </c>
      <c r="N141" s="37">
        <f t="shared" si="63"/>
        <v>30000</v>
      </c>
      <c r="O141" s="37">
        <f t="shared" si="63"/>
        <v>0</v>
      </c>
      <c r="P141" s="37">
        <f t="shared" si="63"/>
        <v>0</v>
      </c>
      <c r="Q141" s="38"/>
      <c r="R141" s="15"/>
      <c r="S141" s="52"/>
      <c r="T141" s="53"/>
      <c r="U141" s="53"/>
      <c r="V141" s="19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1"/>
      <c r="AH141" s="103"/>
      <c r="AI141" s="103"/>
      <c r="AJ141" s="103"/>
      <c r="AK141" s="103"/>
      <c r="AL141" s="19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1"/>
      <c r="AX141" s="103"/>
      <c r="AY141" s="103"/>
      <c r="AZ141" s="103"/>
      <c r="BA141" s="103"/>
      <c r="BB141" s="19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1"/>
      <c r="BN141" s="103"/>
      <c r="BO141" s="103"/>
      <c r="BP141" s="103"/>
      <c r="BQ141" s="103"/>
      <c r="BR141" s="19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1"/>
      <c r="CD141" s="103"/>
      <c r="CE141" s="103"/>
      <c r="CF141" s="103"/>
      <c r="CG141" s="103"/>
      <c r="CH141" s="19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1"/>
      <c r="CT141" s="103"/>
      <c r="CU141" s="103"/>
      <c r="CV141" s="103"/>
      <c r="CW141" s="103"/>
      <c r="CX141" s="19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1"/>
      <c r="DJ141" s="103"/>
      <c r="DK141" s="103"/>
      <c r="DL141" s="103"/>
      <c r="DM141" s="103"/>
      <c r="DN141" s="19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1"/>
      <c r="DZ141" s="103"/>
      <c r="EA141" s="103"/>
      <c r="EB141" s="103"/>
      <c r="EC141" s="103"/>
      <c r="ED141" s="19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1"/>
      <c r="EP141" s="103"/>
      <c r="EQ141" s="103"/>
      <c r="ER141" s="103"/>
      <c r="ES141" s="103"/>
      <c r="ET141" s="19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1"/>
      <c r="FF141" s="103"/>
      <c r="FG141" s="103"/>
      <c r="FH141" s="103"/>
      <c r="FI141" s="103"/>
      <c r="FJ141" s="19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1"/>
      <c r="FV141" s="103"/>
      <c r="FW141" s="103"/>
      <c r="FX141" s="103"/>
      <c r="FY141" s="103"/>
      <c r="FZ141" s="19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1"/>
      <c r="GL141" s="103"/>
      <c r="GM141" s="103"/>
      <c r="GN141" s="103"/>
      <c r="GO141" s="103"/>
      <c r="GP141" s="19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1"/>
      <c r="HB141" s="103"/>
      <c r="HC141" s="103"/>
      <c r="HD141" s="103"/>
      <c r="HE141" s="103"/>
      <c r="HF141" s="19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1"/>
      <c r="HR141" s="103"/>
      <c r="HS141" s="103"/>
      <c r="HT141" s="103"/>
      <c r="HU141" s="103"/>
      <c r="HV141" s="19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1"/>
      <c r="IH141" s="103"/>
      <c r="II141" s="103"/>
      <c r="IJ141" s="103"/>
      <c r="IK141" s="103"/>
      <c r="IL141" s="19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</row>
    <row r="142" spans="1:256" s="22" customFormat="1" ht="18.75" customHeight="1">
      <c r="A142" s="155"/>
      <c r="B142" s="131"/>
      <c r="C142" s="132"/>
      <c r="D142" s="133"/>
      <c r="E142" s="42"/>
      <c r="F142" s="39">
        <v>2015</v>
      </c>
      <c r="G142" s="40">
        <f aca="true" t="shared" si="64" ref="G142:P142">G154+G166</f>
        <v>59690</v>
      </c>
      <c r="H142" s="40">
        <f t="shared" si="64"/>
        <v>59690</v>
      </c>
      <c r="I142" s="40">
        <f t="shared" si="64"/>
        <v>59690</v>
      </c>
      <c r="J142" s="40">
        <f t="shared" si="64"/>
        <v>59690</v>
      </c>
      <c r="K142" s="40">
        <f t="shared" si="64"/>
        <v>0</v>
      </c>
      <c r="L142" s="40">
        <f t="shared" si="64"/>
        <v>0</v>
      </c>
      <c r="M142" s="40">
        <f t="shared" si="64"/>
        <v>0</v>
      </c>
      <c r="N142" s="40">
        <f t="shared" si="64"/>
        <v>0</v>
      </c>
      <c r="O142" s="40">
        <f t="shared" si="64"/>
        <v>0</v>
      </c>
      <c r="P142" s="40">
        <f t="shared" si="64"/>
        <v>0</v>
      </c>
      <c r="Q142" s="38"/>
      <c r="R142" s="15"/>
      <c r="S142" s="52"/>
      <c r="T142" s="53"/>
      <c r="U142" s="53"/>
      <c r="V142" s="23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1"/>
      <c r="AH142" s="103"/>
      <c r="AI142" s="103"/>
      <c r="AJ142" s="103"/>
      <c r="AK142" s="103"/>
      <c r="AL142" s="23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1"/>
      <c r="AX142" s="103"/>
      <c r="AY142" s="103"/>
      <c r="AZ142" s="103"/>
      <c r="BA142" s="103"/>
      <c r="BB142" s="23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1"/>
      <c r="BN142" s="103"/>
      <c r="BO142" s="103"/>
      <c r="BP142" s="103"/>
      <c r="BQ142" s="103"/>
      <c r="BR142" s="23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1"/>
      <c r="CD142" s="103"/>
      <c r="CE142" s="103"/>
      <c r="CF142" s="103"/>
      <c r="CG142" s="103"/>
      <c r="CH142" s="23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1"/>
      <c r="CT142" s="103"/>
      <c r="CU142" s="103"/>
      <c r="CV142" s="103"/>
      <c r="CW142" s="103"/>
      <c r="CX142" s="23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1"/>
      <c r="DJ142" s="103"/>
      <c r="DK142" s="103"/>
      <c r="DL142" s="103"/>
      <c r="DM142" s="103"/>
      <c r="DN142" s="23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1"/>
      <c r="DZ142" s="103"/>
      <c r="EA142" s="103"/>
      <c r="EB142" s="103"/>
      <c r="EC142" s="103"/>
      <c r="ED142" s="23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1"/>
      <c r="EP142" s="103"/>
      <c r="EQ142" s="103"/>
      <c r="ER142" s="103"/>
      <c r="ES142" s="103"/>
      <c r="ET142" s="23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1"/>
      <c r="FF142" s="103"/>
      <c r="FG142" s="103"/>
      <c r="FH142" s="103"/>
      <c r="FI142" s="103"/>
      <c r="FJ142" s="23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1"/>
      <c r="FV142" s="103"/>
      <c r="FW142" s="103"/>
      <c r="FX142" s="103"/>
      <c r="FY142" s="103"/>
      <c r="FZ142" s="23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1"/>
      <c r="GL142" s="103"/>
      <c r="GM142" s="103"/>
      <c r="GN142" s="103"/>
      <c r="GO142" s="103"/>
      <c r="GP142" s="23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1"/>
      <c r="HB142" s="103"/>
      <c r="HC142" s="103"/>
      <c r="HD142" s="103"/>
      <c r="HE142" s="103"/>
      <c r="HF142" s="23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1"/>
      <c r="HR142" s="103"/>
      <c r="HS142" s="103"/>
      <c r="HT142" s="103"/>
      <c r="HU142" s="103"/>
      <c r="HV142" s="23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1"/>
      <c r="IH142" s="103"/>
      <c r="II142" s="103"/>
      <c r="IJ142" s="103"/>
      <c r="IK142" s="103"/>
      <c r="IL142" s="23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s="22" customFormat="1" ht="18.75" customHeight="1">
      <c r="A143" s="155"/>
      <c r="B143" s="131"/>
      <c r="C143" s="132"/>
      <c r="D143" s="133"/>
      <c r="E143" s="42"/>
      <c r="F143" s="39">
        <v>2016</v>
      </c>
      <c r="G143" s="40">
        <f aca="true" t="shared" si="65" ref="G143:P143">G155+G167</f>
        <v>80360.80000000002</v>
      </c>
      <c r="H143" s="40">
        <f>H155+H167</f>
        <v>80360.80000000002</v>
      </c>
      <c r="I143" s="40">
        <f>I155+I167</f>
        <v>80360.80000000002</v>
      </c>
      <c r="J143" s="40">
        <f t="shared" si="65"/>
        <v>80360.80000000002</v>
      </c>
      <c r="K143" s="40">
        <f t="shared" si="65"/>
        <v>0</v>
      </c>
      <c r="L143" s="40">
        <f t="shared" si="65"/>
        <v>0</v>
      </c>
      <c r="M143" s="40">
        <f t="shared" si="65"/>
        <v>0</v>
      </c>
      <c r="N143" s="40">
        <f t="shared" si="65"/>
        <v>0</v>
      </c>
      <c r="O143" s="40">
        <f t="shared" si="65"/>
        <v>0</v>
      </c>
      <c r="P143" s="40">
        <f t="shared" si="65"/>
        <v>0</v>
      </c>
      <c r="Q143" s="38"/>
      <c r="R143" s="15"/>
      <c r="S143" s="52"/>
      <c r="T143" s="53"/>
      <c r="U143" s="53"/>
      <c r="V143" s="23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1"/>
      <c r="AH143" s="103"/>
      <c r="AI143" s="103"/>
      <c r="AJ143" s="103"/>
      <c r="AK143" s="103"/>
      <c r="AL143" s="23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1"/>
      <c r="AX143" s="103"/>
      <c r="AY143" s="103"/>
      <c r="AZ143" s="103"/>
      <c r="BA143" s="103"/>
      <c r="BB143" s="23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1"/>
      <c r="BN143" s="103"/>
      <c r="BO143" s="103"/>
      <c r="BP143" s="103"/>
      <c r="BQ143" s="103"/>
      <c r="BR143" s="23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1"/>
      <c r="CD143" s="103"/>
      <c r="CE143" s="103"/>
      <c r="CF143" s="103"/>
      <c r="CG143" s="103"/>
      <c r="CH143" s="23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1"/>
      <c r="CT143" s="103"/>
      <c r="CU143" s="103"/>
      <c r="CV143" s="103"/>
      <c r="CW143" s="103"/>
      <c r="CX143" s="23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1"/>
      <c r="DJ143" s="103"/>
      <c r="DK143" s="103"/>
      <c r="DL143" s="103"/>
      <c r="DM143" s="103"/>
      <c r="DN143" s="23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1"/>
      <c r="DZ143" s="103"/>
      <c r="EA143" s="103"/>
      <c r="EB143" s="103"/>
      <c r="EC143" s="103"/>
      <c r="ED143" s="23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1"/>
      <c r="EP143" s="103"/>
      <c r="EQ143" s="103"/>
      <c r="ER143" s="103"/>
      <c r="ES143" s="103"/>
      <c r="ET143" s="23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1"/>
      <c r="FF143" s="103"/>
      <c r="FG143" s="103"/>
      <c r="FH143" s="103"/>
      <c r="FI143" s="103"/>
      <c r="FJ143" s="23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1"/>
      <c r="FV143" s="103"/>
      <c r="FW143" s="103"/>
      <c r="FX143" s="103"/>
      <c r="FY143" s="103"/>
      <c r="FZ143" s="23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1"/>
      <c r="GL143" s="103"/>
      <c r="GM143" s="103"/>
      <c r="GN143" s="103"/>
      <c r="GO143" s="103"/>
      <c r="GP143" s="23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1"/>
      <c r="HB143" s="103"/>
      <c r="HC143" s="103"/>
      <c r="HD143" s="103"/>
      <c r="HE143" s="103"/>
      <c r="HF143" s="23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1"/>
      <c r="HR143" s="103"/>
      <c r="HS143" s="103"/>
      <c r="HT143" s="103"/>
      <c r="HU143" s="103"/>
      <c r="HV143" s="23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1"/>
      <c r="IH143" s="103"/>
      <c r="II143" s="103"/>
      <c r="IJ143" s="103"/>
      <c r="IK143" s="103"/>
      <c r="IL143" s="23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256" s="22" customFormat="1" ht="18.75" customHeight="1">
      <c r="A144" s="155"/>
      <c r="B144" s="131"/>
      <c r="C144" s="132"/>
      <c r="D144" s="133"/>
      <c r="E144" s="42"/>
      <c r="F144" s="39">
        <v>2017</v>
      </c>
      <c r="G144" s="40">
        <f>G156+G168+G180</f>
        <v>182102.40000000002</v>
      </c>
      <c r="H144" s="40">
        <f>H156+H168+H180</f>
        <v>182102.40000000002</v>
      </c>
      <c r="I144" s="40">
        <f>I156+I168+I180</f>
        <v>52102.399999999994</v>
      </c>
      <c r="J144" s="40">
        <f aca="true" t="shared" si="66" ref="J144:P144">J156+J168+J180</f>
        <v>52102.399999999994</v>
      </c>
      <c r="K144" s="40">
        <f t="shared" si="66"/>
        <v>100000</v>
      </c>
      <c r="L144" s="40">
        <f t="shared" si="66"/>
        <v>100000</v>
      </c>
      <c r="M144" s="40">
        <f t="shared" si="66"/>
        <v>30000</v>
      </c>
      <c r="N144" s="40">
        <f t="shared" si="66"/>
        <v>30000</v>
      </c>
      <c r="O144" s="40">
        <f t="shared" si="66"/>
        <v>0</v>
      </c>
      <c r="P144" s="40">
        <f t="shared" si="66"/>
        <v>0</v>
      </c>
      <c r="Q144" s="38"/>
      <c r="R144" s="15"/>
      <c r="S144" s="52"/>
      <c r="T144" s="53"/>
      <c r="U144" s="53"/>
      <c r="V144" s="23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1"/>
      <c r="AH144" s="103"/>
      <c r="AI144" s="103"/>
      <c r="AJ144" s="103"/>
      <c r="AK144" s="103"/>
      <c r="AL144" s="23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1"/>
      <c r="AX144" s="103"/>
      <c r="AY144" s="103"/>
      <c r="AZ144" s="103"/>
      <c r="BA144" s="103"/>
      <c r="BB144" s="23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1"/>
      <c r="BN144" s="103"/>
      <c r="BO144" s="103"/>
      <c r="BP144" s="103"/>
      <c r="BQ144" s="103"/>
      <c r="BR144" s="23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1"/>
      <c r="CD144" s="103"/>
      <c r="CE144" s="103"/>
      <c r="CF144" s="103"/>
      <c r="CG144" s="103"/>
      <c r="CH144" s="23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1"/>
      <c r="CT144" s="103"/>
      <c r="CU144" s="103"/>
      <c r="CV144" s="103"/>
      <c r="CW144" s="103"/>
      <c r="CX144" s="23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1"/>
      <c r="DJ144" s="103"/>
      <c r="DK144" s="103"/>
      <c r="DL144" s="103"/>
      <c r="DM144" s="103"/>
      <c r="DN144" s="23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1"/>
      <c r="DZ144" s="103"/>
      <c r="EA144" s="103"/>
      <c r="EB144" s="103"/>
      <c r="EC144" s="103"/>
      <c r="ED144" s="23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1"/>
      <c r="EP144" s="103"/>
      <c r="EQ144" s="103"/>
      <c r="ER144" s="103"/>
      <c r="ES144" s="103"/>
      <c r="ET144" s="23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1"/>
      <c r="FF144" s="103"/>
      <c r="FG144" s="103"/>
      <c r="FH144" s="103"/>
      <c r="FI144" s="103"/>
      <c r="FJ144" s="23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1"/>
      <c r="FV144" s="103"/>
      <c r="FW144" s="103"/>
      <c r="FX144" s="103"/>
      <c r="FY144" s="103"/>
      <c r="FZ144" s="23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1"/>
      <c r="GL144" s="103"/>
      <c r="GM144" s="103"/>
      <c r="GN144" s="103"/>
      <c r="GO144" s="103"/>
      <c r="GP144" s="23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1"/>
      <c r="HB144" s="103"/>
      <c r="HC144" s="103"/>
      <c r="HD144" s="103"/>
      <c r="HE144" s="103"/>
      <c r="HF144" s="23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1"/>
      <c r="HR144" s="103"/>
      <c r="HS144" s="103"/>
      <c r="HT144" s="103"/>
      <c r="HU144" s="103"/>
      <c r="HV144" s="23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1"/>
      <c r="IH144" s="103"/>
      <c r="II144" s="103"/>
      <c r="IJ144" s="103"/>
      <c r="IK144" s="103"/>
      <c r="IL144" s="23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5" spans="1:256" s="22" customFormat="1" ht="18.75" customHeight="1">
      <c r="A145" s="155"/>
      <c r="B145" s="131"/>
      <c r="C145" s="132"/>
      <c r="D145" s="133"/>
      <c r="E145" s="42"/>
      <c r="F145" s="39">
        <v>2018</v>
      </c>
      <c r="G145" s="40">
        <f aca="true" t="shared" si="67" ref="G145:P145">G157+G169</f>
        <v>264130</v>
      </c>
      <c r="H145" s="40">
        <f>H157+H169</f>
        <v>264130</v>
      </c>
      <c r="I145" s="40">
        <f t="shared" si="67"/>
        <v>0</v>
      </c>
      <c r="J145" s="40">
        <f t="shared" si="67"/>
        <v>0</v>
      </c>
      <c r="K145" s="40">
        <f t="shared" si="67"/>
        <v>264130</v>
      </c>
      <c r="L145" s="40">
        <f t="shared" si="67"/>
        <v>264130</v>
      </c>
      <c r="M145" s="40">
        <f t="shared" si="67"/>
        <v>0</v>
      </c>
      <c r="N145" s="40">
        <f t="shared" si="67"/>
        <v>0</v>
      </c>
      <c r="O145" s="40">
        <f t="shared" si="67"/>
        <v>0</v>
      </c>
      <c r="P145" s="40">
        <f t="shared" si="67"/>
        <v>0</v>
      </c>
      <c r="Q145" s="38"/>
      <c r="R145" s="15"/>
      <c r="S145" s="52"/>
      <c r="T145" s="53"/>
      <c r="U145" s="53"/>
      <c r="V145" s="23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1"/>
      <c r="AH145" s="103"/>
      <c r="AI145" s="103"/>
      <c r="AJ145" s="103"/>
      <c r="AK145" s="103"/>
      <c r="AL145" s="23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1"/>
      <c r="AX145" s="103"/>
      <c r="AY145" s="103"/>
      <c r="AZ145" s="103"/>
      <c r="BA145" s="103"/>
      <c r="BB145" s="23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1"/>
      <c r="BN145" s="103"/>
      <c r="BO145" s="103"/>
      <c r="BP145" s="103"/>
      <c r="BQ145" s="103"/>
      <c r="BR145" s="23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1"/>
      <c r="CD145" s="103"/>
      <c r="CE145" s="103"/>
      <c r="CF145" s="103"/>
      <c r="CG145" s="103"/>
      <c r="CH145" s="23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1"/>
      <c r="CT145" s="103"/>
      <c r="CU145" s="103"/>
      <c r="CV145" s="103"/>
      <c r="CW145" s="103"/>
      <c r="CX145" s="23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1"/>
      <c r="DJ145" s="103"/>
      <c r="DK145" s="103"/>
      <c r="DL145" s="103"/>
      <c r="DM145" s="103"/>
      <c r="DN145" s="23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1"/>
      <c r="DZ145" s="103"/>
      <c r="EA145" s="103"/>
      <c r="EB145" s="103"/>
      <c r="EC145" s="103"/>
      <c r="ED145" s="23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1"/>
      <c r="EP145" s="103"/>
      <c r="EQ145" s="103"/>
      <c r="ER145" s="103"/>
      <c r="ES145" s="103"/>
      <c r="ET145" s="23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1"/>
      <c r="FF145" s="103"/>
      <c r="FG145" s="103"/>
      <c r="FH145" s="103"/>
      <c r="FI145" s="103"/>
      <c r="FJ145" s="23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1"/>
      <c r="FV145" s="103"/>
      <c r="FW145" s="103"/>
      <c r="FX145" s="103"/>
      <c r="FY145" s="103"/>
      <c r="FZ145" s="23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1"/>
      <c r="GL145" s="103"/>
      <c r="GM145" s="103"/>
      <c r="GN145" s="103"/>
      <c r="GO145" s="103"/>
      <c r="GP145" s="23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1"/>
      <c r="HB145" s="103"/>
      <c r="HC145" s="103"/>
      <c r="HD145" s="103"/>
      <c r="HE145" s="103"/>
      <c r="HF145" s="23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1"/>
      <c r="HR145" s="103"/>
      <c r="HS145" s="103"/>
      <c r="HT145" s="103"/>
      <c r="HU145" s="103"/>
      <c r="HV145" s="23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1"/>
      <c r="IH145" s="103"/>
      <c r="II145" s="103"/>
      <c r="IJ145" s="103"/>
      <c r="IK145" s="103"/>
      <c r="IL145" s="23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</row>
    <row r="146" spans="1:256" s="22" customFormat="1" ht="26.25" customHeight="1">
      <c r="A146" s="155"/>
      <c r="B146" s="131"/>
      <c r="C146" s="132"/>
      <c r="D146" s="133"/>
      <c r="E146" s="42"/>
      <c r="F146" s="39">
        <v>2019</v>
      </c>
      <c r="G146" s="40">
        <f aca="true" t="shared" si="68" ref="G146:P146">G158+G170</f>
        <v>2372547.5000000005</v>
      </c>
      <c r="H146" s="40">
        <f t="shared" si="68"/>
        <v>24376.5</v>
      </c>
      <c r="I146" s="40">
        <f t="shared" si="68"/>
        <v>40212.5</v>
      </c>
      <c r="J146" s="40">
        <f t="shared" si="68"/>
        <v>24376.5</v>
      </c>
      <c r="K146" s="40">
        <f t="shared" si="68"/>
        <v>1882930.7000000002</v>
      </c>
      <c r="L146" s="40">
        <f t="shared" si="68"/>
        <v>0</v>
      </c>
      <c r="M146" s="40">
        <f t="shared" si="68"/>
        <v>449404.30000000005</v>
      </c>
      <c r="N146" s="40">
        <f t="shared" si="68"/>
        <v>0</v>
      </c>
      <c r="O146" s="40">
        <f t="shared" si="68"/>
        <v>0</v>
      </c>
      <c r="P146" s="40">
        <f t="shared" si="68"/>
        <v>0</v>
      </c>
      <c r="Q146" s="38"/>
      <c r="R146" s="15"/>
      <c r="S146" s="52"/>
      <c r="T146" s="54">
        <f>I195+I146</f>
        <v>335303.69999999995</v>
      </c>
      <c r="U146" s="53"/>
      <c r="V146" s="23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1"/>
      <c r="AH146" s="103"/>
      <c r="AI146" s="103"/>
      <c r="AJ146" s="103"/>
      <c r="AK146" s="103"/>
      <c r="AL146" s="23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1"/>
      <c r="AX146" s="103"/>
      <c r="AY146" s="103"/>
      <c r="AZ146" s="103"/>
      <c r="BA146" s="103"/>
      <c r="BB146" s="23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1"/>
      <c r="BN146" s="103"/>
      <c r="BO146" s="103"/>
      <c r="BP146" s="103"/>
      <c r="BQ146" s="103"/>
      <c r="BR146" s="23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1"/>
      <c r="CD146" s="103"/>
      <c r="CE146" s="103"/>
      <c r="CF146" s="103"/>
      <c r="CG146" s="103"/>
      <c r="CH146" s="23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1"/>
      <c r="CT146" s="103"/>
      <c r="CU146" s="103"/>
      <c r="CV146" s="103"/>
      <c r="CW146" s="103"/>
      <c r="CX146" s="23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1"/>
      <c r="DJ146" s="103"/>
      <c r="DK146" s="103"/>
      <c r="DL146" s="103"/>
      <c r="DM146" s="103"/>
      <c r="DN146" s="23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1"/>
      <c r="DZ146" s="103"/>
      <c r="EA146" s="103"/>
      <c r="EB146" s="103"/>
      <c r="EC146" s="103"/>
      <c r="ED146" s="23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1"/>
      <c r="EP146" s="103"/>
      <c r="EQ146" s="103"/>
      <c r="ER146" s="103"/>
      <c r="ES146" s="103"/>
      <c r="ET146" s="23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1"/>
      <c r="FF146" s="103"/>
      <c r="FG146" s="103"/>
      <c r="FH146" s="103"/>
      <c r="FI146" s="103"/>
      <c r="FJ146" s="23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1"/>
      <c r="FV146" s="103"/>
      <c r="FW146" s="103"/>
      <c r="FX146" s="103"/>
      <c r="FY146" s="103"/>
      <c r="FZ146" s="23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1"/>
      <c r="GL146" s="103"/>
      <c r="GM146" s="103"/>
      <c r="GN146" s="103"/>
      <c r="GO146" s="103"/>
      <c r="GP146" s="23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1"/>
      <c r="HB146" s="103"/>
      <c r="HC146" s="103"/>
      <c r="HD146" s="103"/>
      <c r="HE146" s="103"/>
      <c r="HF146" s="23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1"/>
      <c r="HR146" s="103"/>
      <c r="HS146" s="103"/>
      <c r="HT146" s="103"/>
      <c r="HU146" s="103"/>
      <c r="HV146" s="23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1"/>
      <c r="IH146" s="103"/>
      <c r="II146" s="103"/>
      <c r="IJ146" s="103"/>
      <c r="IK146" s="103"/>
      <c r="IL146" s="23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</row>
    <row r="147" spans="1:256" s="22" customFormat="1" ht="26.25" customHeight="1">
      <c r="A147" s="155"/>
      <c r="B147" s="131"/>
      <c r="C147" s="132"/>
      <c r="D147" s="133"/>
      <c r="E147" s="42"/>
      <c r="F147" s="39">
        <v>2020</v>
      </c>
      <c r="G147" s="40">
        <f aca="true" t="shared" si="69" ref="G147:P147">G159+G171</f>
        <v>509746.7</v>
      </c>
      <c r="H147" s="40">
        <f t="shared" si="69"/>
        <v>0</v>
      </c>
      <c r="I147" s="40">
        <f>I159+I171</f>
        <v>16898.3</v>
      </c>
      <c r="J147" s="40">
        <f t="shared" si="69"/>
        <v>0</v>
      </c>
      <c r="K147" s="40">
        <f t="shared" si="69"/>
        <v>432848.4</v>
      </c>
      <c r="L147" s="40">
        <f t="shared" si="69"/>
        <v>0</v>
      </c>
      <c r="M147" s="40">
        <f t="shared" si="69"/>
        <v>60000</v>
      </c>
      <c r="N147" s="40">
        <f t="shared" si="69"/>
        <v>0</v>
      </c>
      <c r="O147" s="40">
        <f t="shared" si="69"/>
        <v>0</v>
      </c>
      <c r="P147" s="40">
        <f t="shared" si="69"/>
        <v>0</v>
      </c>
      <c r="Q147" s="38"/>
      <c r="R147" s="15"/>
      <c r="S147" s="52"/>
      <c r="T147" s="54">
        <f>I196+I147</f>
        <v>486568.39999999997</v>
      </c>
      <c r="U147" s="53"/>
      <c r="V147" s="23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1"/>
      <c r="AH147" s="103"/>
      <c r="AI147" s="103"/>
      <c r="AJ147" s="103"/>
      <c r="AK147" s="103"/>
      <c r="AL147" s="23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1"/>
      <c r="AX147" s="103"/>
      <c r="AY147" s="103"/>
      <c r="AZ147" s="103"/>
      <c r="BA147" s="103"/>
      <c r="BB147" s="23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1"/>
      <c r="BN147" s="103"/>
      <c r="BO147" s="103"/>
      <c r="BP147" s="103"/>
      <c r="BQ147" s="103"/>
      <c r="BR147" s="23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1"/>
      <c r="CD147" s="103"/>
      <c r="CE147" s="103"/>
      <c r="CF147" s="103"/>
      <c r="CG147" s="103"/>
      <c r="CH147" s="23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1"/>
      <c r="CT147" s="103"/>
      <c r="CU147" s="103"/>
      <c r="CV147" s="103"/>
      <c r="CW147" s="103"/>
      <c r="CX147" s="23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1"/>
      <c r="DJ147" s="103"/>
      <c r="DK147" s="103"/>
      <c r="DL147" s="103"/>
      <c r="DM147" s="103"/>
      <c r="DN147" s="23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1"/>
      <c r="DZ147" s="103"/>
      <c r="EA147" s="103"/>
      <c r="EB147" s="103"/>
      <c r="EC147" s="103"/>
      <c r="ED147" s="23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1"/>
      <c r="EP147" s="103"/>
      <c r="EQ147" s="103"/>
      <c r="ER147" s="103"/>
      <c r="ES147" s="103"/>
      <c r="ET147" s="23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1"/>
      <c r="FF147" s="103"/>
      <c r="FG147" s="103"/>
      <c r="FH147" s="103"/>
      <c r="FI147" s="103"/>
      <c r="FJ147" s="23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1"/>
      <c r="FV147" s="103"/>
      <c r="FW147" s="103"/>
      <c r="FX147" s="103"/>
      <c r="FY147" s="103"/>
      <c r="FZ147" s="23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1"/>
      <c r="GL147" s="103"/>
      <c r="GM147" s="103"/>
      <c r="GN147" s="103"/>
      <c r="GO147" s="103"/>
      <c r="GP147" s="23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1"/>
      <c r="HB147" s="103"/>
      <c r="HC147" s="103"/>
      <c r="HD147" s="103"/>
      <c r="HE147" s="103"/>
      <c r="HF147" s="23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1"/>
      <c r="HR147" s="103"/>
      <c r="HS147" s="103"/>
      <c r="HT147" s="103"/>
      <c r="HU147" s="103"/>
      <c r="HV147" s="23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1"/>
      <c r="IH147" s="103"/>
      <c r="II147" s="103"/>
      <c r="IJ147" s="103"/>
      <c r="IK147" s="103"/>
      <c r="IL147" s="23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</row>
    <row r="148" spans="1:242" ht="21.75" customHeight="1">
      <c r="A148" s="155"/>
      <c r="B148" s="131"/>
      <c r="C148" s="132"/>
      <c r="D148" s="133"/>
      <c r="E148" s="42"/>
      <c r="F148" s="39">
        <v>2021</v>
      </c>
      <c r="G148" s="40">
        <f aca="true" t="shared" si="70" ref="G148:H152">G160+G172</f>
        <v>568598.5</v>
      </c>
      <c r="H148" s="40">
        <f t="shared" si="70"/>
        <v>0</v>
      </c>
      <c r="I148" s="40">
        <f aca="true" t="shared" si="71" ref="I148:P151">I160+I172</f>
        <v>25668.4</v>
      </c>
      <c r="J148" s="40">
        <f t="shared" si="71"/>
        <v>0</v>
      </c>
      <c r="K148" s="40">
        <f t="shared" si="71"/>
        <v>451028.1</v>
      </c>
      <c r="L148" s="40">
        <f t="shared" si="71"/>
        <v>0</v>
      </c>
      <c r="M148" s="40">
        <f t="shared" si="71"/>
        <v>91902</v>
      </c>
      <c r="N148" s="40">
        <f t="shared" si="71"/>
        <v>0</v>
      </c>
      <c r="O148" s="40">
        <f t="shared" si="71"/>
        <v>0</v>
      </c>
      <c r="P148" s="40">
        <f t="shared" si="71"/>
        <v>0</v>
      </c>
      <c r="Q148" s="38"/>
      <c r="R148" s="15"/>
      <c r="T148" s="54">
        <f>I197+I148</f>
        <v>88820.1</v>
      </c>
      <c r="AH148" s="103"/>
      <c r="AX148" s="103"/>
      <c r="BN148" s="103"/>
      <c r="CD148" s="103"/>
      <c r="CT148" s="103"/>
      <c r="DJ148" s="103"/>
      <c r="DZ148" s="103"/>
      <c r="EP148" s="103"/>
      <c r="FF148" s="103"/>
      <c r="FV148" s="103"/>
      <c r="GL148" s="103"/>
      <c r="HB148" s="103"/>
      <c r="HR148" s="103"/>
      <c r="IH148" s="103"/>
    </row>
    <row r="149" spans="1:242" ht="21.75" customHeight="1">
      <c r="A149" s="155"/>
      <c r="B149" s="131"/>
      <c r="C149" s="132"/>
      <c r="D149" s="133"/>
      <c r="E149" s="42"/>
      <c r="F149" s="39">
        <v>2022</v>
      </c>
      <c r="G149" s="40">
        <f t="shared" si="70"/>
        <v>752047</v>
      </c>
      <c r="H149" s="40">
        <f t="shared" si="70"/>
        <v>0</v>
      </c>
      <c r="I149" s="40">
        <f t="shared" si="71"/>
        <v>36425.600000000006</v>
      </c>
      <c r="J149" s="40">
        <f t="shared" si="71"/>
        <v>0</v>
      </c>
      <c r="K149" s="40">
        <f t="shared" si="71"/>
        <v>715621.4</v>
      </c>
      <c r="L149" s="40">
        <f t="shared" si="71"/>
        <v>0</v>
      </c>
      <c r="M149" s="40">
        <f t="shared" si="71"/>
        <v>0</v>
      </c>
      <c r="N149" s="40">
        <f t="shared" si="71"/>
        <v>0</v>
      </c>
      <c r="O149" s="40">
        <f t="shared" si="71"/>
        <v>0</v>
      </c>
      <c r="P149" s="40">
        <f t="shared" si="71"/>
        <v>0</v>
      </c>
      <c r="Q149" s="38"/>
      <c r="R149" s="15"/>
      <c r="AH149" s="103"/>
      <c r="AX149" s="103"/>
      <c r="BN149" s="103"/>
      <c r="CD149" s="103"/>
      <c r="CT149" s="103"/>
      <c r="DJ149" s="103"/>
      <c r="DZ149" s="103"/>
      <c r="EP149" s="103"/>
      <c r="FF149" s="103"/>
      <c r="FV149" s="103"/>
      <c r="GL149" s="103"/>
      <c r="HB149" s="103"/>
      <c r="HR149" s="103"/>
      <c r="IH149" s="103"/>
    </row>
    <row r="150" spans="1:242" ht="21.75" customHeight="1">
      <c r="A150" s="155"/>
      <c r="B150" s="131"/>
      <c r="C150" s="132"/>
      <c r="D150" s="133"/>
      <c r="E150" s="42"/>
      <c r="F150" s="39">
        <v>2023</v>
      </c>
      <c r="G150" s="40">
        <f t="shared" si="70"/>
        <v>861496.8</v>
      </c>
      <c r="H150" s="40">
        <f t="shared" si="70"/>
        <v>0</v>
      </c>
      <c r="I150" s="40">
        <f t="shared" si="71"/>
        <v>27186</v>
      </c>
      <c r="J150" s="40">
        <f t="shared" si="71"/>
        <v>0</v>
      </c>
      <c r="K150" s="40">
        <f t="shared" si="71"/>
        <v>834310.8</v>
      </c>
      <c r="L150" s="40">
        <f t="shared" si="71"/>
        <v>0</v>
      </c>
      <c r="M150" s="40">
        <f t="shared" si="71"/>
        <v>0</v>
      </c>
      <c r="N150" s="40">
        <f t="shared" si="71"/>
        <v>0</v>
      </c>
      <c r="O150" s="40">
        <f t="shared" si="71"/>
        <v>0</v>
      </c>
      <c r="P150" s="40">
        <f t="shared" si="71"/>
        <v>0</v>
      </c>
      <c r="Q150" s="38"/>
      <c r="R150" s="15"/>
      <c r="AH150" s="103"/>
      <c r="AX150" s="103"/>
      <c r="BN150" s="103"/>
      <c r="CD150" s="103"/>
      <c r="CT150" s="103"/>
      <c r="DJ150" s="103"/>
      <c r="DZ150" s="103"/>
      <c r="EP150" s="103"/>
      <c r="FF150" s="103"/>
      <c r="FV150" s="103"/>
      <c r="GL150" s="103"/>
      <c r="HB150" s="103"/>
      <c r="HR150" s="103"/>
      <c r="IH150" s="103"/>
    </row>
    <row r="151" spans="1:242" ht="21.75" customHeight="1">
      <c r="A151" s="155"/>
      <c r="B151" s="131"/>
      <c r="C151" s="132"/>
      <c r="D151" s="133"/>
      <c r="E151" s="42"/>
      <c r="F151" s="39">
        <v>2024</v>
      </c>
      <c r="G151" s="40">
        <f t="shared" si="70"/>
        <v>20285.199999999997</v>
      </c>
      <c r="H151" s="40">
        <f t="shared" si="70"/>
        <v>0</v>
      </c>
      <c r="I151" s="40">
        <f t="shared" si="71"/>
        <v>20285.199999999997</v>
      </c>
      <c r="J151" s="40">
        <f t="shared" si="71"/>
        <v>0</v>
      </c>
      <c r="K151" s="40">
        <f t="shared" si="71"/>
        <v>0</v>
      </c>
      <c r="L151" s="40">
        <f t="shared" si="71"/>
        <v>0</v>
      </c>
      <c r="M151" s="40">
        <f t="shared" si="71"/>
        <v>0</v>
      </c>
      <c r="N151" s="40">
        <f t="shared" si="71"/>
        <v>0</v>
      </c>
      <c r="O151" s="40">
        <f t="shared" si="71"/>
        <v>0</v>
      </c>
      <c r="P151" s="40">
        <f t="shared" si="71"/>
        <v>0</v>
      </c>
      <c r="Q151" s="38"/>
      <c r="R151" s="15"/>
      <c r="AH151" s="103"/>
      <c r="AX151" s="103"/>
      <c r="BN151" s="103"/>
      <c r="CD151" s="103"/>
      <c r="CT151" s="103"/>
      <c r="DJ151" s="103"/>
      <c r="DZ151" s="103"/>
      <c r="EP151" s="103"/>
      <c r="FF151" s="103"/>
      <c r="FV151" s="103"/>
      <c r="GL151" s="103"/>
      <c r="HB151" s="103"/>
      <c r="HR151" s="103"/>
      <c r="IH151" s="103"/>
    </row>
    <row r="152" spans="1:242" ht="21.75" customHeight="1">
      <c r="A152" s="155"/>
      <c r="B152" s="137"/>
      <c r="C152" s="138"/>
      <c r="D152" s="139"/>
      <c r="E152" s="42"/>
      <c r="F152" s="39">
        <v>2025</v>
      </c>
      <c r="G152" s="40">
        <f t="shared" si="70"/>
        <v>79694</v>
      </c>
      <c r="H152" s="40">
        <f t="shared" si="70"/>
        <v>0</v>
      </c>
      <c r="I152" s="40">
        <f>I164+I176</f>
        <v>79694</v>
      </c>
      <c r="J152" s="40">
        <f aca="true" t="shared" si="72" ref="J152:P152">J164+J176</f>
        <v>0</v>
      </c>
      <c r="K152" s="40">
        <f t="shared" si="72"/>
        <v>0</v>
      </c>
      <c r="L152" s="40">
        <f t="shared" si="72"/>
        <v>0</v>
      </c>
      <c r="M152" s="40">
        <f t="shared" si="72"/>
        <v>0</v>
      </c>
      <c r="N152" s="40">
        <f t="shared" si="72"/>
        <v>0</v>
      </c>
      <c r="O152" s="40">
        <f t="shared" si="72"/>
        <v>0</v>
      </c>
      <c r="P152" s="40">
        <f t="shared" si="72"/>
        <v>0</v>
      </c>
      <c r="Q152" s="38"/>
      <c r="R152" s="15"/>
      <c r="AH152" s="103"/>
      <c r="AX152" s="103"/>
      <c r="BN152" s="103"/>
      <c r="CD152" s="103"/>
      <c r="CT152" s="103"/>
      <c r="DJ152" s="103"/>
      <c r="DZ152" s="103"/>
      <c r="EP152" s="103"/>
      <c r="FF152" s="103"/>
      <c r="FV152" s="103"/>
      <c r="GL152" s="103"/>
      <c r="HB152" s="103"/>
      <c r="HR152" s="103"/>
      <c r="IH152" s="103"/>
    </row>
    <row r="153" spans="1:256" s="22" customFormat="1" ht="18.75" customHeight="1">
      <c r="A153" s="155"/>
      <c r="B153" s="128" t="s">
        <v>125</v>
      </c>
      <c r="C153" s="129"/>
      <c r="D153" s="130"/>
      <c r="E153" s="42"/>
      <c r="F153" s="36" t="s">
        <v>60</v>
      </c>
      <c r="G153" s="37">
        <f aca="true" t="shared" si="73" ref="G153:G169">I153+K153+M153+O153</f>
        <v>614471.6000000001</v>
      </c>
      <c r="H153" s="37">
        <f aca="true" t="shared" si="74" ref="H153:H158">J153+L153+N153+P153</f>
        <v>24344.300000000003</v>
      </c>
      <c r="I153" s="37">
        <f>SUM(I154:I164)</f>
        <v>246337.8</v>
      </c>
      <c r="J153" s="37">
        <f aca="true" t="shared" si="75" ref="J153:P153">SUM(J154:J164)</f>
        <v>24344.300000000003</v>
      </c>
      <c r="K153" s="37">
        <f t="shared" si="75"/>
        <v>0</v>
      </c>
      <c r="L153" s="37">
        <f t="shared" si="75"/>
        <v>0</v>
      </c>
      <c r="M153" s="37">
        <f t="shared" si="75"/>
        <v>368133.80000000005</v>
      </c>
      <c r="N153" s="37">
        <f t="shared" si="75"/>
        <v>0</v>
      </c>
      <c r="O153" s="37">
        <f t="shared" si="75"/>
        <v>0</v>
      </c>
      <c r="P153" s="37">
        <f t="shared" si="75"/>
        <v>0</v>
      </c>
      <c r="Q153" s="38"/>
      <c r="R153" s="15"/>
      <c r="S153" s="52"/>
      <c r="T153" s="53"/>
      <c r="U153" s="53"/>
      <c r="V153" s="19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1"/>
      <c r="AH153" s="103"/>
      <c r="AI153" s="103"/>
      <c r="AJ153" s="103"/>
      <c r="AK153" s="103"/>
      <c r="AL153" s="19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1"/>
      <c r="AX153" s="103"/>
      <c r="AY153" s="103"/>
      <c r="AZ153" s="103"/>
      <c r="BA153" s="103"/>
      <c r="BB153" s="19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1"/>
      <c r="BN153" s="103"/>
      <c r="BO153" s="103"/>
      <c r="BP153" s="103"/>
      <c r="BQ153" s="103"/>
      <c r="BR153" s="19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1"/>
      <c r="CD153" s="103"/>
      <c r="CE153" s="103"/>
      <c r="CF153" s="103"/>
      <c r="CG153" s="103"/>
      <c r="CH153" s="19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1"/>
      <c r="CT153" s="103"/>
      <c r="CU153" s="103"/>
      <c r="CV153" s="103"/>
      <c r="CW153" s="103"/>
      <c r="CX153" s="19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1"/>
      <c r="DJ153" s="103"/>
      <c r="DK153" s="103"/>
      <c r="DL153" s="103"/>
      <c r="DM153" s="103"/>
      <c r="DN153" s="19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1"/>
      <c r="DZ153" s="103"/>
      <c r="EA153" s="103"/>
      <c r="EB153" s="103"/>
      <c r="EC153" s="103"/>
      <c r="ED153" s="19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1"/>
      <c r="EP153" s="103"/>
      <c r="EQ153" s="103"/>
      <c r="ER153" s="103"/>
      <c r="ES153" s="103"/>
      <c r="ET153" s="19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1"/>
      <c r="FF153" s="103"/>
      <c r="FG153" s="103"/>
      <c r="FH153" s="103"/>
      <c r="FI153" s="103"/>
      <c r="FJ153" s="19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1"/>
      <c r="FV153" s="103"/>
      <c r="FW153" s="103"/>
      <c r="FX153" s="103"/>
      <c r="FY153" s="103"/>
      <c r="FZ153" s="19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1"/>
      <c r="GL153" s="103"/>
      <c r="GM153" s="103"/>
      <c r="GN153" s="103"/>
      <c r="GO153" s="103"/>
      <c r="GP153" s="19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1"/>
      <c r="HB153" s="103"/>
      <c r="HC153" s="103"/>
      <c r="HD153" s="103"/>
      <c r="HE153" s="103"/>
      <c r="HF153" s="19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1"/>
      <c r="HR153" s="103"/>
      <c r="HS153" s="103"/>
      <c r="HT153" s="103"/>
      <c r="HU153" s="103"/>
      <c r="HV153" s="19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1"/>
      <c r="IH153" s="103"/>
      <c r="II153" s="103"/>
      <c r="IJ153" s="103"/>
      <c r="IK153" s="103"/>
      <c r="IL153" s="19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</row>
    <row r="154" spans="1:256" s="22" customFormat="1" ht="18.75" customHeight="1">
      <c r="A154" s="155"/>
      <c r="B154" s="131"/>
      <c r="C154" s="132"/>
      <c r="D154" s="133"/>
      <c r="E154" s="42"/>
      <c r="F154" s="39">
        <v>2015</v>
      </c>
      <c r="G154" s="40">
        <f t="shared" si="73"/>
        <v>181.7</v>
      </c>
      <c r="H154" s="40">
        <f t="shared" si="74"/>
        <v>181.7</v>
      </c>
      <c r="I154" s="40">
        <f aca="true" t="shared" si="76" ref="I154:P154">I44</f>
        <v>181.7</v>
      </c>
      <c r="J154" s="40">
        <f t="shared" si="76"/>
        <v>181.7</v>
      </c>
      <c r="K154" s="40">
        <f t="shared" si="76"/>
        <v>0</v>
      </c>
      <c r="L154" s="40">
        <f t="shared" si="76"/>
        <v>0</v>
      </c>
      <c r="M154" s="40">
        <f t="shared" si="76"/>
        <v>0</v>
      </c>
      <c r="N154" s="40">
        <f t="shared" si="76"/>
        <v>0</v>
      </c>
      <c r="O154" s="40">
        <f t="shared" si="76"/>
        <v>0</v>
      </c>
      <c r="P154" s="40">
        <f t="shared" si="76"/>
        <v>0</v>
      </c>
      <c r="Q154" s="38"/>
      <c r="R154" s="15"/>
      <c r="S154" s="52"/>
      <c r="T154" s="53"/>
      <c r="U154" s="53"/>
      <c r="V154" s="23"/>
      <c r="W154" s="24"/>
      <c r="X154" s="24"/>
      <c r="Y154" s="25"/>
      <c r="Z154" s="25"/>
      <c r="AA154" s="25"/>
      <c r="AB154" s="25"/>
      <c r="AC154" s="25"/>
      <c r="AD154" s="25"/>
      <c r="AE154" s="25"/>
      <c r="AF154" s="25"/>
      <c r="AG154" s="21"/>
      <c r="AH154" s="103"/>
      <c r="AI154" s="103"/>
      <c r="AJ154" s="103"/>
      <c r="AK154" s="103"/>
      <c r="AL154" s="23"/>
      <c r="AM154" s="24"/>
      <c r="AN154" s="24"/>
      <c r="AO154" s="25"/>
      <c r="AP154" s="25"/>
      <c r="AQ154" s="25"/>
      <c r="AR154" s="25"/>
      <c r="AS154" s="25"/>
      <c r="AT154" s="25"/>
      <c r="AU154" s="25"/>
      <c r="AV154" s="25"/>
      <c r="AW154" s="21"/>
      <c r="AX154" s="103"/>
      <c r="AY154" s="103"/>
      <c r="AZ154" s="103"/>
      <c r="BA154" s="103"/>
      <c r="BB154" s="23"/>
      <c r="BC154" s="24"/>
      <c r="BD154" s="24"/>
      <c r="BE154" s="25"/>
      <c r="BF154" s="25"/>
      <c r="BG154" s="25"/>
      <c r="BH154" s="25"/>
      <c r="BI154" s="25"/>
      <c r="BJ154" s="25"/>
      <c r="BK154" s="25"/>
      <c r="BL154" s="25"/>
      <c r="BM154" s="21"/>
      <c r="BN154" s="103"/>
      <c r="BO154" s="103"/>
      <c r="BP154" s="103"/>
      <c r="BQ154" s="103"/>
      <c r="BR154" s="23"/>
      <c r="BS154" s="24"/>
      <c r="BT154" s="24"/>
      <c r="BU154" s="25"/>
      <c r="BV154" s="25"/>
      <c r="BW154" s="25"/>
      <c r="BX154" s="25"/>
      <c r="BY154" s="25"/>
      <c r="BZ154" s="25"/>
      <c r="CA154" s="25"/>
      <c r="CB154" s="25"/>
      <c r="CC154" s="21"/>
      <c r="CD154" s="103"/>
      <c r="CE154" s="103"/>
      <c r="CF154" s="103"/>
      <c r="CG154" s="103"/>
      <c r="CH154" s="23"/>
      <c r="CI154" s="24"/>
      <c r="CJ154" s="24"/>
      <c r="CK154" s="25"/>
      <c r="CL154" s="25"/>
      <c r="CM154" s="25"/>
      <c r="CN154" s="25"/>
      <c r="CO154" s="25"/>
      <c r="CP154" s="25"/>
      <c r="CQ154" s="25"/>
      <c r="CR154" s="25"/>
      <c r="CS154" s="21"/>
      <c r="CT154" s="103"/>
      <c r="CU154" s="103"/>
      <c r="CV154" s="103"/>
      <c r="CW154" s="103"/>
      <c r="CX154" s="23"/>
      <c r="CY154" s="24"/>
      <c r="CZ154" s="24"/>
      <c r="DA154" s="25"/>
      <c r="DB154" s="25"/>
      <c r="DC154" s="25"/>
      <c r="DD154" s="25"/>
      <c r="DE154" s="25"/>
      <c r="DF154" s="25"/>
      <c r="DG154" s="25"/>
      <c r="DH154" s="25"/>
      <c r="DI154" s="21"/>
      <c r="DJ154" s="103"/>
      <c r="DK154" s="103"/>
      <c r="DL154" s="103"/>
      <c r="DM154" s="103"/>
      <c r="DN154" s="23"/>
      <c r="DO154" s="24"/>
      <c r="DP154" s="24"/>
      <c r="DQ154" s="25"/>
      <c r="DR154" s="25"/>
      <c r="DS154" s="25"/>
      <c r="DT154" s="25"/>
      <c r="DU154" s="25"/>
      <c r="DV154" s="25"/>
      <c r="DW154" s="25"/>
      <c r="DX154" s="25"/>
      <c r="DY154" s="21"/>
      <c r="DZ154" s="103"/>
      <c r="EA154" s="103"/>
      <c r="EB154" s="103"/>
      <c r="EC154" s="103"/>
      <c r="ED154" s="23"/>
      <c r="EE154" s="24"/>
      <c r="EF154" s="24"/>
      <c r="EG154" s="25"/>
      <c r="EH154" s="25"/>
      <c r="EI154" s="25"/>
      <c r="EJ154" s="25"/>
      <c r="EK154" s="25"/>
      <c r="EL154" s="25"/>
      <c r="EM154" s="25"/>
      <c r="EN154" s="25"/>
      <c r="EO154" s="21"/>
      <c r="EP154" s="103"/>
      <c r="EQ154" s="103"/>
      <c r="ER154" s="103"/>
      <c r="ES154" s="103"/>
      <c r="ET154" s="23"/>
      <c r="EU154" s="24"/>
      <c r="EV154" s="24"/>
      <c r="EW154" s="25"/>
      <c r="EX154" s="25"/>
      <c r="EY154" s="25"/>
      <c r="EZ154" s="25"/>
      <c r="FA154" s="25"/>
      <c r="FB154" s="25"/>
      <c r="FC154" s="25"/>
      <c r="FD154" s="25"/>
      <c r="FE154" s="21"/>
      <c r="FF154" s="103"/>
      <c r="FG154" s="103"/>
      <c r="FH154" s="103"/>
      <c r="FI154" s="103"/>
      <c r="FJ154" s="23"/>
      <c r="FK154" s="24"/>
      <c r="FL154" s="24"/>
      <c r="FM154" s="25"/>
      <c r="FN154" s="25"/>
      <c r="FO154" s="25"/>
      <c r="FP154" s="25"/>
      <c r="FQ154" s="25"/>
      <c r="FR154" s="25"/>
      <c r="FS154" s="25"/>
      <c r="FT154" s="25"/>
      <c r="FU154" s="21"/>
      <c r="FV154" s="103"/>
      <c r="FW154" s="103"/>
      <c r="FX154" s="103"/>
      <c r="FY154" s="103"/>
      <c r="FZ154" s="23"/>
      <c r="GA154" s="24"/>
      <c r="GB154" s="24"/>
      <c r="GC154" s="25"/>
      <c r="GD154" s="25"/>
      <c r="GE154" s="25"/>
      <c r="GF154" s="25"/>
      <c r="GG154" s="25"/>
      <c r="GH154" s="25"/>
      <c r="GI154" s="25"/>
      <c r="GJ154" s="25"/>
      <c r="GK154" s="21"/>
      <c r="GL154" s="103"/>
      <c r="GM154" s="103"/>
      <c r="GN154" s="103"/>
      <c r="GO154" s="103"/>
      <c r="GP154" s="23"/>
      <c r="GQ154" s="24"/>
      <c r="GR154" s="24"/>
      <c r="GS154" s="25"/>
      <c r="GT154" s="25"/>
      <c r="GU154" s="25"/>
      <c r="GV154" s="25"/>
      <c r="GW154" s="25"/>
      <c r="GX154" s="25"/>
      <c r="GY154" s="25"/>
      <c r="GZ154" s="25"/>
      <c r="HA154" s="21"/>
      <c r="HB154" s="103"/>
      <c r="HC154" s="103"/>
      <c r="HD154" s="103"/>
      <c r="HE154" s="103"/>
      <c r="HF154" s="23"/>
      <c r="HG154" s="24"/>
      <c r="HH154" s="24"/>
      <c r="HI154" s="25"/>
      <c r="HJ154" s="25"/>
      <c r="HK154" s="25"/>
      <c r="HL154" s="25"/>
      <c r="HM154" s="25"/>
      <c r="HN154" s="25"/>
      <c r="HO154" s="25"/>
      <c r="HP154" s="25"/>
      <c r="HQ154" s="21"/>
      <c r="HR154" s="103"/>
      <c r="HS154" s="103"/>
      <c r="HT154" s="103"/>
      <c r="HU154" s="103"/>
      <c r="HV154" s="23"/>
      <c r="HW154" s="24"/>
      <c r="HX154" s="24"/>
      <c r="HY154" s="25"/>
      <c r="HZ154" s="25"/>
      <c r="IA154" s="25"/>
      <c r="IB154" s="25"/>
      <c r="IC154" s="25"/>
      <c r="ID154" s="25"/>
      <c r="IE154" s="25"/>
      <c r="IF154" s="25"/>
      <c r="IG154" s="21"/>
      <c r="IH154" s="103"/>
      <c r="II154" s="103"/>
      <c r="IJ154" s="103"/>
      <c r="IK154" s="103"/>
      <c r="IL154" s="23"/>
      <c r="IM154" s="24"/>
      <c r="IN154" s="24"/>
      <c r="IO154" s="25"/>
      <c r="IP154" s="25"/>
      <c r="IQ154" s="25"/>
      <c r="IR154" s="25"/>
      <c r="IS154" s="25"/>
      <c r="IT154" s="25"/>
      <c r="IU154" s="25"/>
      <c r="IV154" s="25"/>
    </row>
    <row r="155" spans="1:256" s="22" customFormat="1" ht="18.75" customHeight="1">
      <c r="A155" s="155"/>
      <c r="B155" s="131"/>
      <c r="C155" s="132"/>
      <c r="D155" s="133"/>
      <c r="E155" s="42"/>
      <c r="F155" s="39">
        <v>2016</v>
      </c>
      <c r="G155" s="40">
        <f t="shared" si="73"/>
        <v>551.1</v>
      </c>
      <c r="H155" s="40">
        <f t="shared" si="74"/>
        <v>551.1</v>
      </c>
      <c r="I155" s="40">
        <f aca="true" t="shared" si="77" ref="I155:P156">I45</f>
        <v>551.1</v>
      </c>
      <c r="J155" s="40">
        <f t="shared" si="77"/>
        <v>551.1</v>
      </c>
      <c r="K155" s="40">
        <f t="shared" si="77"/>
        <v>0</v>
      </c>
      <c r="L155" s="40">
        <f t="shared" si="77"/>
        <v>0</v>
      </c>
      <c r="M155" s="40">
        <f t="shared" si="77"/>
        <v>0</v>
      </c>
      <c r="N155" s="40">
        <f t="shared" si="77"/>
        <v>0</v>
      </c>
      <c r="O155" s="40">
        <f t="shared" si="77"/>
        <v>0</v>
      </c>
      <c r="P155" s="40">
        <f t="shared" si="77"/>
        <v>0</v>
      </c>
      <c r="Q155" s="38"/>
      <c r="R155" s="15"/>
      <c r="S155" s="52"/>
      <c r="T155" s="53"/>
      <c r="U155" s="53"/>
      <c r="V155" s="23"/>
      <c r="W155" s="24"/>
      <c r="X155" s="24"/>
      <c r="Y155" s="25"/>
      <c r="Z155" s="25"/>
      <c r="AA155" s="25"/>
      <c r="AB155" s="25"/>
      <c r="AC155" s="25"/>
      <c r="AD155" s="25"/>
      <c r="AE155" s="25"/>
      <c r="AF155" s="25"/>
      <c r="AG155" s="21"/>
      <c r="AH155" s="103"/>
      <c r="AI155" s="103"/>
      <c r="AJ155" s="103"/>
      <c r="AK155" s="103"/>
      <c r="AL155" s="23"/>
      <c r="AM155" s="24"/>
      <c r="AN155" s="24"/>
      <c r="AO155" s="25"/>
      <c r="AP155" s="25"/>
      <c r="AQ155" s="25"/>
      <c r="AR155" s="25"/>
      <c r="AS155" s="25"/>
      <c r="AT155" s="25"/>
      <c r="AU155" s="25"/>
      <c r="AV155" s="25"/>
      <c r="AW155" s="21"/>
      <c r="AX155" s="103"/>
      <c r="AY155" s="103"/>
      <c r="AZ155" s="103"/>
      <c r="BA155" s="103"/>
      <c r="BB155" s="23"/>
      <c r="BC155" s="24"/>
      <c r="BD155" s="24"/>
      <c r="BE155" s="25"/>
      <c r="BF155" s="25"/>
      <c r="BG155" s="25"/>
      <c r="BH155" s="25"/>
      <c r="BI155" s="25"/>
      <c r="BJ155" s="25"/>
      <c r="BK155" s="25"/>
      <c r="BL155" s="25"/>
      <c r="BM155" s="21"/>
      <c r="BN155" s="103"/>
      <c r="BO155" s="103"/>
      <c r="BP155" s="103"/>
      <c r="BQ155" s="103"/>
      <c r="BR155" s="23"/>
      <c r="BS155" s="24"/>
      <c r="BT155" s="24"/>
      <c r="BU155" s="25"/>
      <c r="BV155" s="25"/>
      <c r="BW155" s="25"/>
      <c r="BX155" s="25"/>
      <c r="BY155" s="25"/>
      <c r="BZ155" s="25"/>
      <c r="CA155" s="25"/>
      <c r="CB155" s="25"/>
      <c r="CC155" s="21"/>
      <c r="CD155" s="103"/>
      <c r="CE155" s="103"/>
      <c r="CF155" s="103"/>
      <c r="CG155" s="103"/>
      <c r="CH155" s="23"/>
      <c r="CI155" s="24"/>
      <c r="CJ155" s="24"/>
      <c r="CK155" s="25"/>
      <c r="CL155" s="25"/>
      <c r="CM155" s="25"/>
      <c r="CN155" s="25"/>
      <c r="CO155" s="25"/>
      <c r="CP155" s="25"/>
      <c r="CQ155" s="25"/>
      <c r="CR155" s="25"/>
      <c r="CS155" s="21"/>
      <c r="CT155" s="103"/>
      <c r="CU155" s="103"/>
      <c r="CV155" s="103"/>
      <c r="CW155" s="103"/>
      <c r="CX155" s="23"/>
      <c r="CY155" s="24"/>
      <c r="CZ155" s="24"/>
      <c r="DA155" s="25"/>
      <c r="DB155" s="25"/>
      <c r="DC155" s="25"/>
      <c r="DD155" s="25"/>
      <c r="DE155" s="25"/>
      <c r="DF155" s="25"/>
      <c r="DG155" s="25"/>
      <c r="DH155" s="25"/>
      <c r="DI155" s="21"/>
      <c r="DJ155" s="103"/>
      <c r="DK155" s="103"/>
      <c r="DL155" s="103"/>
      <c r="DM155" s="103"/>
      <c r="DN155" s="23"/>
      <c r="DO155" s="24"/>
      <c r="DP155" s="24"/>
      <c r="DQ155" s="25"/>
      <c r="DR155" s="25"/>
      <c r="DS155" s="25"/>
      <c r="DT155" s="25"/>
      <c r="DU155" s="25"/>
      <c r="DV155" s="25"/>
      <c r="DW155" s="25"/>
      <c r="DX155" s="25"/>
      <c r="DY155" s="21"/>
      <c r="DZ155" s="103"/>
      <c r="EA155" s="103"/>
      <c r="EB155" s="103"/>
      <c r="EC155" s="103"/>
      <c r="ED155" s="23"/>
      <c r="EE155" s="24"/>
      <c r="EF155" s="24"/>
      <c r="EG155" s="25"/>
      <c r="EH155" s="25"/>
      <c r="EI155" s="25"/>
      <c r="EJ155" s="25"/>
      <c r="EK155" s="25"/>
      <c r="EL155" s="25"/>
      <c r="EM155" s="25"/>
      <c r="EN155" s="25"/>
      <c r="EO155" s="21"/>
      <c r="EP155" s="103"/>
      <c r="EQ155" s="103"/>
      <c r="ER155" s="103"/>
      <c r="ES155" s="103"/>
      <c r="ET155" s="23"/>
      <c r="EU155" s="24"/>
      <c r="EV155" s="24"/>
      <c r="EW155" s="25"/>
      <c r="EX155" s="25"/>
      <c r="EY155" s="25"/>
      <c r="EZ155" s="25"/>
      <c r="FA155" s="25"/>
      <c r="FB155" s="25"/>
      <c r="FC155" s="25"/>
      <c r="FD155" s="25"/>
      <c r="FE155" s="21"/>
      <c r="FF155" s="103"/>
      <c r="FG155" s="103"/>
      <c r="FH155" s="103"/>
      <c r="FI155" s="103"/>
      <c r="FJ155" s="23"/>
      <c r="FK155" s="24"/>
      <c r="FL155" s="24"/>
      <c r="FM155" s="25"/>
      <c r="FN155" s="25"/>
      <c r="FO155" s="25"/>
      <c r="FP155" s="25"/>
      <c r="FQ155" s="25"/>
      <c r="FR155" s="25"/>
      <c r="FS155" s="25"/>
      <c r="FT155" s="25"/>
      <c r="FU155" s="21"/>
      <c r="FV155" s="103"/>
      <c r="FW155" s="103"/>
      <c r="FX155" s="103"/>
      <c r="FY155" s="103"/>
      <c r="FZ155" s="23"/>
      <c r="GA155" s="24"/>
      <c r="GB155" s="24"/>
      <c r="GC155" s="25"/>
      <c r="GD155" s="25"/>
      <c r="GE155" s="25"/>
      <c r="GF155" s="25"/>
      <c r="GG155" s="25"/>
      <c r="GH155" s="25"/>
      <c r="GI155" s="25"/>
      <c r="GJ155" s="25"/>
      <c r="GK155" s="21"/>
      <c r="GL155" s="103"/>
      <c r="GM155" s="103"/>
      <c r="GN155" s="103"/>
      <c r="GO155" s="103"/>
      <c r="GP155" s="23"/>
      <c r="GQ155" s="24"/>
      <c r="GR155" s="24"/>
      <c r="GS155" s="25"/>
      <c r="GT155" s="25"/>
      <c r="GU155" s="25"/>
      <c r="GV155" s="25"/>
      <c r="GW155" s="25"/>
      <c r="GX155" s="25"/>
      <c r="GY155" s="25"/>
      <c r="GZ155" s="25"/>
      <c r="HA155" s="21"/>
      <c r="HB155" s="103"/>
      <c r="HC155" s="103"/>
      <c r="HD155" s="103"/>
      <c r="HE155" s="103"/>
      <c r="HF155" s="23"/>
      <c r="HG155" s="24"/>
      <c r="HH155" s="24"/>
      <c r="HI155" s="25"/>
      <c r="HJ155" s="25"/>
      <c r="HK155" s="25"/>
      <c r="HL155" s="25"/>
      <c r="HM155" s="25"/>
      <c r="HN155" s="25"/>
      <c r="HO155" s="25"/>
      <c r="HP155" s="25"/>
      <c r="HQ155" s="21"/>
      <c r="HR155" s="103"/>
      <c r="HS155" s="103"/>
      <c r="HT155" s="103"/>
      <c r="HU155" s="103"/>
      <c r="HV155" s="23"/>
      <c r="HW155" s="24"/>
      <c r="HX155" s="24"/>
      <c r="HY155" s="25"/>
      <c r="HZ155" s="25"/>
      <c r="IA155" s="25"/>
      <c r="IB155" s="25"/>
      <c r="IC155" s="25"/>
      <c r="ID155" s="25"/>
      <c r="IE155" s="25"/>
      <c r="IF155" s="25"/>
      <c r="IG155" s="21"/>
      <c r="IH155" s="103"/>
      <c r="II155" s="103"/>
      <c r="IJ155" s="103"/>
      <c r="IK155" s="103"/>
      <c r="IL155" s="23"/>
      <c r="IM155" s="24"/>
      <c r="IN155" s="24"/>
      <c r="IO155" s="25"/>
      <c r="IP155" s="25"/>
      <c r="IQ155" s="25"/>
      <c r="IR155" s="25"/>
      <c r="IS155" s="25"/>
      <c r="IT155" s="25"/>
      <c r="IU155" s="25"/>
      <c r="IV155" s="25"/>
    </row>
    <row r="156" spans="1:256" s="22" customFormat="1" ht="18.75" customHeight="1">
      <c r="A156" s="155"/>
      <c r="B156" s="131"/>
      <c r="C156" s="132"/>
      <c r="D156" s="133"/>
      <c r="E156" s="42"/>
      <c r="F156" s="39">
        <v>2017</v>
      </c>
      <c r="G156" s="40">
        <f t="shared" si="73"/>
        <v>8265.1</v>
      </c>
      <c r="H156" s="40">
        <f t="shared" si="74"/>
        <v>8265.1</v>
      </c>
      <c r="I156" s="40">
        <f t="shared" si="77"/>
        <v>8265.1</v>
      </c>
      <c r="J156" s="40">
        <f t="shared" si="77"/>
        <v>8265.1</v>
      </c>
      <c r="K156" s="40">
        <f t="shared" si="77"/>
        <v>0</v>
      </c>
      <c r="L156" s="40">
        <f t="shared" si="77"/>
        <v>0</v>
      </c>
      <c r="M156" s="40">
        <f t="shared" si="77"/>
        <v>0</v>
      </c>
      <c r="N156" s="40">
        <f t="shared" si="77"/>
        <v>0</v>
      </c>
      <c r="O156" s="40">
        <f t="shared" si="77"/>
        <v>0</v>
      </c>
      <c r="P156" s="40">
        <f t="shared" si="77"/>
        <v>0</v>
      </c>
      <c r="Q156" s="38"/>
      <c r="R156" s="15"/>
      <c r="S156" s="52"/>
      <c r="T156" s="53"/>
      <c r="U156" s="53"/>
      <c r="V156" s="23"/>
      <c r="W156" s="24"/>
      <c r="X156" s="24"/>
      <c r="Y156" s="25"/>
      <c r="Z156" s="25"/>
      <c r="AA156" s="25"/>
      <c r="AB156" s="25"/>
      <c r="AC156" s="25"/>
      <c r="AD156" s="25"/>
      <c r="AE156" s="25"/>
      <c r="AF156" s="25"/>
      <c r="AG156" s="21"/>
      <c r="AH156" s="103"/>
      <c r="AI156" s="103"/>
      <c r="AJ156" s="103"/>
      <c r="AK156" s="103"/>
      <c r="AL156" s="23"/>
      <c r="AM156" s="24"/>
      <c r="AN156" s="24"/>
      <c r="AO156" s="25"/>
      <c r="AP156" s="25"/>
      <c r="AQ156" s="25"/>
      <c r="AR156" s="25"/>
      <c r="AS156" s="25"/>
      <c r="AT156" s="25"/>
      <c r="AU156" s="25"/>
      <c r="AV156" s="25"/>
      <c r="AW156" s="21"/>
      <c r="AX156" s="103"/>
      <c r="AY156" s="103"/>
      <c r="AZ156" s="103"/>
      <c r="BA156" s="103"/>
      <c r="BB156" s="23"/>
      <c r="BC156" s="24"/>
      <c r="BD156" s="24"/>
      <c r="BE156" s="25"/>
      <c r="BF156" s="25"/>
      <c r="BG156" s="25"/>
      <c r="BH156" s="25"/>
      <c r="BI156" s="25"/>
      <c r="BJ156" s="25"/>
      <c r="BK156" s="25"/>
      <c r="BL156" s="25"/>
      <c r="BM156" s="21"/>
      <c r="BN156" s="103"/>
      <c r="BO156" s="103"/>
      <c r="BP156" s="103"/>
      <c r="BQ156" s="103"/>
      <c r="BR156" s="23"/>
      <c r="BS156" s="24"/>
      <c r="BT156" s="24"/>
      <c r="BU156" s="25"/>
      <c r="BV156" s="25"/>
      <c r="BW156" s="25"/>
      <c r="BX156" s="25"/>
      <c r="BY156" s="25"/>
      <c r="BZ156" s="25"/>
      <c r="CA156" s="25"/>
      <c r="CB156" s="25"/>
      <c r="CC156" s="21"/>
      <c r="CD156" s="103"/>
      <c r="CE156" s="103"/>
      <c r="CF156" s="103"/>
      <c r="CG156" s="103"/>
      <c r="CH156" s="23"/>
      <c r="CI156" s="24"/>
      <c r="CJ156" s="24"/>
      <c r="CK156" s="25"/>
      <c r="CL156" s="25"/>
      <c r="CM156" s="25"/>
      <c r="CN156" s="25"/>
      <c r="CO156" s="25"/>
      <c r="CP156" s="25"/>
      <c r="CQ156" s="25"/>
      <c r="CR156" s="25"/>
      <c r="CS156" s="21"/>
      <c r="CT156" s="103"/>
      <c r="CU156" s="103"/>
      <c r="CV156" s="103"/>
      <c r="CW156" s="103"/>
      <c r="CX156" s="23"/>
      <c r="CY156" s="24"/>
      <c r="CZ156" s="24"/>
      <c r="DA156" s="25"/>
      <c r="DB156" s="25"/>
      <c r="DC156" s="25"/>
      <c r="DD156" s="25"/>
      <c r="DE156" s="25"/>
      <c r="DF156" s="25"/>
      <c r="DG156" s="25"/>
      <c r="DH156" s="25"/>
      <c r="DI156" s="21"/>
      <c r="DJ156" s="103"/>
      <c r="DK156" s="103"/>
      <c r="DL156" s="103"/>
      <c r="DM156" s="103"/>
      <c r="DN156" s="23"/>
      <c r="DO156" s="24"/>
      <c r="DP156" s="24"/>
      <c r="DQ156" s="25"/>
      <c r="DR156" s="25"/>
      <c r="DS156" s="25"/>
      <c r="DT156" s="25"/>
      <c r="DU156" s="25"/>
      <c r="DV156" s="25"/>
      <c r="DW156" s="25"/>
      <c r="DX156" s="25"/>
      <c r="DY156" s="21"/>
      <c r="DZ156" s="103"/>
      <c r="EA156" s="103"/>
      <c r="EB156" s="103"/>
      <c r="EC156" s="103"/>
      <c r="ED156" s="23"/>
      <c r="EE156" s="24"/>
      <c r="EF156" s="24"/>
      <c r="EG156" s="25"/>
      <c r="EH156" s="25"/>
      <c r="EI156" s="25"/>
      <c r="EJ156" s="25"/>
      <c r="EK156" s="25"/>
      <c r="EL156" s="25"/>
      <c r="EM156" s="25"/>
      <c r="EN156" s="25"/>
      <c r="EO156" s="21"/>
      <c r="EP156" s="103"/>
      <c r="EQ156" s="103"/>
      <c r="ER156" s="103"/>
      <c r="ES156" s="103"/>
      <c r="ET156" s="23"/>
      <c r="EU156" s="24"/>
      <c r="EV156" s="24"/>
      <c r="EW156" s="25"/>
      <c r="EX156" s="25"/>
      <c r="EY156" s="25"/>
      <c r="EZ156" s="25"/>
      <c r="FA156" s="25"/>
      <c r="FB156" s="25"/>
      <c r="FC156" s="25"/>
      <c r="FD156" s="25"/>
      <c r="FE156" s="21"/>
      <c r="FF156" s="103"/>
      <c r="FG156" s="103"/>
      <c r="FH156" s="103"/>
      <c r="FI156" s="103"/>
      <c r="FJ156" s="23"/>
      <c r="FK156" s="24"/>
      <c r="FL156" s="24"/>
      <c r="FM156" s="25"/>
      <c r="FN156" s="25"/>
      <c r="FO156" s="25"/>
      <c r="FP156" s="25"/>
      <c r="FQ156" s="25"/>
      <c r="FR156" s="25"/>
      <c r="FS156" s="25"/>
      <c r="FT156" s="25"/>
      <c r="FU156" s="21"/>
      <c r="FV156" s="103"/>
      <c r="FW156" s="103"/>
      <c r="FX156" s="103"/>
      <c r="FY156" s="103"/>
      <c r="FZ156" s="23"/>
      <c r="GA156" s="24"/>
      <c r="GB156" s="24"/>
      <c r="GC156" s="25"/>
      <c r="GD156" s="25"/>
      <c r="GE156" s="25"/>
      <c r="GF156" s="25"/>
      <c r="GG156" s="25"/>
      <c r="GH156" s="25"/>
      <c r="GI156" s="25"/>
      <c r="GJ156" s="25"/>
      <c r="GK156" s="21"/>
      <c r="GL156" s="103"/>
      <c r="GM156" s="103"/>
      <c r="GN156" s="103"/>
      <c r="GO156" s="103"/>
      <c r="GP156" s="23"/>
      <c r="GQ156" s="24"/>
      <c r="GR156" s="24"/>
      <c r="GS156" s="25"/>
      <c r="GT156" s="25"/>
      <c r="GU156" s="25"/>
      <c r="GV156" s="25"/>
      <c r="GW156" s="25"/>
      <c r="GX156" s="25"/>
      <c r="GY156" s="25"/>
      <c r="GZ156" s="25"/>
      <c r="HA156" s="21"/>
      <c r="HB156" s="103"/>
      <c r="HC156" s="103"/>
      <c r="HD156" s="103"/>
      <c r="HE156" s="103"/>
      <c r="HF156" s="23"/>
      <c r="HG156" s="24"/>
      <c r="HH156" s="24"/>
      <c r="HI156" s="25"/>
      <c r="HJ156" s="25"/>
      <c r="HK156" s="25"/>
      <c r="HL156" s="25"/>
      <c r="HM156" s="25"/>
      <c r="HN156" s="25"/>
      <c r="HO156" s="25"/>
      <c r="HP156" s="25"/>
      <c r="HQ156" s="21"/>
      <c r="HR156" s="103"/>
      <c r="HS156" s="103"/>
      <c r="HT156" s="103"/>
      <c r="HU156" s="103"/>
      <c r="HV156" s="23"/>
      <c r="HW156" s="24"/>
      <c r="HX156" s="24"/>
      <c r="HY156" s="25"/>
      <c r="HZ156" s="25"/>
      <c r="IA156" s="25"/>
      <c r="IB156" s="25"/>
      <c r="IC156" s="25"/>
      <c r="ID156" s="25"/>
      <c r="IE156" s="25"/>
      <c r="IF156" s="25"/>
      <c r="IG156" s="21"/>
      <c r="IH156" s="103"/>
      <c r="II156" s="103"/>
      <c r="IJ156" s="103"/>
      <c r="IK156" s="103"/>
      <c r="IL156" s="23"/>
      <c r="IM156" s="24"/>
      <c r="IN156" s="24"/>
      <c r="IO156" s="25"/>
      <c r="IP156" s="25"/>
      <c r="IQ156" s="25"/>
      <c r="IR156" s="25"/>
      <c r="IS156" s="25"/>
      <c r="IT156" s="25"/>
      <c r="IU156" s="25"/>
      <c r="IV156" s="25"/>
    </row>
    <row r="157" spans="1:256" s="22" customFormat="1" ht="18.75" customHeight="1">
      <c r="A157" s="155"/>
      <c r="B157" s="131"/>
      <c r="C157" s="132"/>
      <c r="D157" s="133"/>
      <c r="E157" s="42"/>
      <c r="F157" s="39">
        <v>2018</v>
      </c>
      <c r="G157" s="40">
        <f t="shared" si="73"/>
        <v>0</v>
      </c>
      <c r="H157" s="40">
        <f t="shared" si="74"/>
        <v>0</v>
      </c>
      <c r="I157" s="40">
        <f aca="true" t="shared" si="78" ref="I157:I164">I47</f>
        <v>0</v>
      </c>
      <c r="J157" s="40">
        <f aca="true" t="shared" si="79" ref="J157:P157">J47</f>
        <v>0</v>
      </c>
      <c r="K157" s="40">
        <f t="shared" si="79"/>
        <v>0</v>
      </c>
      <c r="L157" s="40">
        <f t="shared" si="79"/>
        <v>0</v>
      </c>
      <c r="M157" s="40">
        <f t="shared" si="79"/>
        <v>0</v>
      </c>
      <c r="N157" s="40">
        <f t="shared" si="79"/>
        <v>0</v>
      </c>
      <c r="O157" s="40">
        <f t="shared" si="79"/>
        <v>0</v>
      </c>
      <c r="P157" s="40">
        <f t="shared" si="79"/>
        <v>0</v>
      </c>
      <c r="Q157" s="38"/>
      <c r="R157" s="15"/>
      <c r="S157" s="52"/>
      <c r="T157" s="53"/>
      <c r="U157" s="53"/>
      <c r="V157" s="23"/>
      <c r="W157" s="24"/>
      <c r="X157" s="24"/>
      <c r="Y157" s="25"/>
      <c r="Z157" s="25"/>
      <c r="AA157" s="25"/>
      <c r="AB157" s="25"/>
      <c r="AC157" s="25"/>
      <c r="AD157" s="25"/>
      <c r="AE157" s="25"/>
      <c r="AF157" s="25"/>
      <c r="AG157" s="21"/>
      <c r="AH157" s="103"/>
      <c r="AI157" s="103"/>
      <c r="AJ157" s="103"/>
      <c r="AK157" s="103"/>
      <c r="AL157" s="23"/>
      <c r="AM157" s="24"/>
      <c r="AN157" s="24"/>
      <c r="AO157" s="25"/>
      <c r="AP157" s="25"/>
      <c r="AQ157" s="25"/>
      <c r="AR157" s="25"/>
      <c r="AS157" s="25"/>
      <c r="AT157" s="25"/>
      <c r="AU157" s="25"/>
      <c r="AV157" s="25"/>
      <c r="AW157" s="21"/>
      <c r="AX157" s="103"/>
      <c r="AY157" s="103"/>
      <c r="AZ157" s="103"/>
      <c r="BA157" s="103"/>
      <c r="BB157" s="23"/>
      <c r="BC157" s="24"/>
      <c r="BD157" s="24"/>
      <c r="BE157" s="25"/>
      <c r="BF157" s="25"/>
      <c r="BG157" s="25"/>
      <c r="BH157" s="25"/>
      <c r="BI157" s="25"/>
      <c r="BJ157" s="25"/>
      <c r="BK157" s="25"/>
      <c r="BL157" s="25"/>
      <c r="BM157" s="21"/>
      <c r="BN157" s="103"/>
      <c r="BO157" s="103"/>
      <c r="BP157" s="103"/>
      <c r="BQ157" s="103"/>
      <c r="BR157" s="23"/>
      <c r="BS157" s="24"/>
      <c r="BT157" s="24"/>
      <c r="BU157" s="25"/>
      <c r="BV157" s="25"/>
      <c r="BW157" s="25"/>
      <c r="BX157" s="25"/>
      <c r="BY157" s="25"/>
      <c r="BZ157" s="25"/>
      <c r="CA157" s="25"/>
      <c r="CB157" s="25"/>
      <c r="CC157" s="21"/>
      <c r="CD157" s="103"/>
      <c r="CE157" s="103"/>
      <c r="CF157" s="103"/>
      <c r="CG157" s="103"/>
      <c r="CH157" s="23"/>
      <c r="CI157" s="24"/>
      <c r="CJ157" s="24"/>
      <c r="CK157" s="25"/>
      <c r="CL157" s="25"/>
      <c r="CM157" s="25"/>
      <c r="CN157" s="25"/>
      <c r="CO157" s="25"/>
      <c r="CP157" s="25"/>
      <c r="CQ157" s="25"/>
      <c r="CR157" s="25"/>
      <c r="CS157" s="21"/>
      <c r="CT157" s="103"/>
      <c r="CU157" s="103"/>
      <c r="CV157" s="103"/>
      <c r="CW157" s="103"/>
      <c r="CX157" s="23"/>
      <c r="CY157" s="24"/>
      <c r="CZ157" s="24"/>
      <c r="DA157" s="25"/>
      <c r="DB157" s="25"/>
      <c r="DC157" s="25"/>
      <c r="DD157" s="25"/>
      <c r="DE157" s="25"/>
      <c r="DF157" s="25"/>
      <c r="DG157" s="25"/>
      <c r="DH157" s="25"/>
      <c r="DI157" s="21"/>
      <c r="DJ157" s="103"/>
      <c r="DK157" s="103"/>
      <c r="DL157" s="103"/>
      <c r="DM157" s="103"/>
      <c r="DN157" s="23"/>
      <c r="DO157" s="24"/>
      <c r="DP157" s="24"/>
      <c r="DQ157" s="25"/>
      <c r="DR157" s="25"/>
      <c r="DS157" s="25"/>
      <c r="DT157" s="25"/>
      <c r="DU157" s="25"/>
      <c r="DV157" s="25"/>
      <c r="DW157" s="25"/>
      <c r="DX157" s="25"/>
      <c r="DY157" s="21"/>
      <c r="DZ157" s="103"/>
      <c r="EA157" s="103"/>
      <c r="EB157" s="103"/>
      <c r="EC157" s="103"/>
      <c r="ED157" s="23"/>
      <c r="EE157" s="24"/>
      <c r="EF157" s="24"/>
      <c r="EG157" s="25"/>
      <c r="EH157" s="25"/>
      <c r="EI157" s="25"/>
      <c r="EJ157" s="25"/>
      <c r="EK157" s="25"/>
      <c r="EL157" s="25"/>
      <c r="EM157" s="25"/>
      <c r="EN157" s="25"/>
      <c r="EO157" s="21"/>
      <c r="EP157" s="103"/>
      <c r="EQ157" s="103"/>
      <c r="ER157" s="103"/>
      <c r="ES157" s="103"/>
      <c r="ET157" s="23"/>
      <c r="EU157" s="24"/>
      <c r="EV157" s="24"/>
      <c r="EW157" s="25"/>
      <c r="EX157" s="25"/>
      <c r="EY157" s="25"/>
      <c r="EZ157" s="25"/>
      <c r="FA157" s="25"/>
      <c r="FB157" s="25"/>
      <c r="FC157" s="25"/>
      <c r="FD157" s="25"/>
      <c r="FE157" s="21"/>
      <c r="FF157" s="103"/>
      <c r="FG157" s="103"/>
      <c r="FH157" s="103"/>
      <c r="FI157" s="103"/>
      <c r="FJ157" s="23"/>
      <c r="FK157" s="24"/>
      <c r="FL157" s="24"/>
      <c r="FM157" s="25"/>
      <c r="FN157" s="25"/>
      <c r="FO157" s="25"/>
      <c r="FP157" s="25"/>
      <c r="FQ157" s="25"/>
      <c r="FR157" s="25"/>
      <c r="FS157" s="25"/>
      <c r="FT157" s="25"/>
      <c r="FU157" s="21"/>
      <c r="FV157" s="103"/>
      <c r="FW157" s="103"/>
      <c r="FX157" s="103"/>
      <c r="FY157" s="103"/>
      <c r="FZ157" s="23"/>
      <c r="GA157" s="24"/>
      <c r="GB157" s="24"/>
      <c r="GC157" s="25"/>
      <c r="GD157" s="25"/>
      <c r="GE157" s="25"/>
      <c r="GF157" s="25"/>
      <c r="GG157" s="25"/>
      <c r="GH157" s="25"/>
      <c r="GI157" s="25"/>
      <c r="GJ157" s="25"/>
      <c r="GK157" s="21"/>
      <c r="GL157" s="103"/>
      <c r="GM157" s="103"/>
      <c r="GN157" s="103"/>
      <c r="GO157" s="103"/>
      <c r="GP157" s="23"/>
      <c r="GQ157" s="24"/>
      <c r="GR157" s="24"/>
      <c r="GS157" s="25"/>
      <c r="GT157" s="25"/>
      <c r="GU157" s="25"/>
      <c r="GV157" s="25"/>
      <c r="GW157" s="25"/>
      <c r="GX157" s="25"/>
      <c r="GY157" s="25"/>
      <c r="GZ157" s="25"/>
      <c r="HA157" s="21"/>
      <c r="HB157" s="103"/>
      <c r="HC157" s="103"/>
      <c r="HD157" s="103"/>
      <c r="HE157" s="103"/>
      <c r="HF157" s="23"/>
      <c r="HG157" s="24"/>
      <c r="HH157" s="24"/>
      <c r="HI157" s="25"/>
      <c r="HJ157" s="25"/>
      <c r="HK157" s="25"/>
      <c r="HL157" s="25"/>
      <c r="HM157" s="25"/>
      <c r="HN157" s="25"/>
      <c r="HO157" s="25"/>
      <c r="HP157" s="25"/>
      <c r="HQ157" s="21"/>
      <c r="HR157" s="103"/>
      <c r="HS157" s="103"/>
      <c r="HT157" s="103"/>
      <c r="HU157" s="103"/>
      <c r="HV157" s="23"/>
      <c r="HW157" s="24"/>
      <c r="HX157" s="24"/>
      <c r="HY157" s="25"/>
      <c r="HZ157" s="25"/>
      <c r="IA157" s="25"/>
      <c r="IB157" s="25"/>
      <c r="IC157" s="25"/>
      <c r="ID157" s="25"/>
      <c r="IE157" s="25"/>
      <c r="IF157" s="25"/>
      <c r="IG157" s="21"/>
      <c r="IH157" s="103"/>
      <c r="II157" s="103"/>
      <c r="IJ157" s="103"/>
      <c r="IK157" s="103"/>
      <c r="IL157" s="23"/>
      <c r="IM157" s="24"/>
      <c r="IN157" s="24"/>
      <c r="IO157" s="25"/>
      <c r="IP157" s="25"/>
      <c r="IQ157" s="25"/>
      <c r="IR157" s="25"/>
      <c r="IS157" s="25"/>
      <c r="IT157" s="25"/>
      <c r="IU157" s="25"/>
      <c r="IV157" s="25"/>
    </row>
    <row r="158" spans="1:256" s="22" customFormat="1" ht="18.75" customHeight="1">
      <c r="A158" s="155"/>
      <c r="B158" s="131"/>
      <c r="C158" s="132"/>
      <c r="D158" s="133"/>
      <c r="E158" s="42"/>
      <c r="F158" s="39">
        <v>2019</v>
      </c>
      <c r="G158" s="40">
        <f t="shared" si="73"/>
        <v>399316.20000000007</v>
      </c>
      <c r="H158" s="40">
        <f t="shared" si="74"/>
        <v>15346.400000000001</v>
      </c>
      <c r="I158" s="40">
        <f t="shared" si="78"/>
        <v>31182.4</v>
      </c>
      <c r="J158" s="40">
        <f aca="true" t="shared" si="80" ref="J158:P163">J48</f>
        <v>15346.400000000001</v>
      </c>
      <c r="K158" s="40">
        <f t="shared" si="80"/>
        <v>0</v>
      </c>
      <c r="L158" s="40">
        <f t="shared" si="80"/>
        <v>0</v>
      </c>
      <c r="M158" s="40">
        <f t="shared" si="80"/>
        <v>368133.80000000005</v>
      </c>
      <c r="N158" s="40">
        <f t="shared" si="80"/>
        <v>0</v>
      </c>
      <c r="O158" s="40">
        <f t="shared" si="80"/>
        <v>0</v>
      </c>
      <c r="P158" s="40">
        <f t="shared" si="80"/>
        <v>0</v>
      </c>
      <c r="Q158" s="38"/>
      <c r="R158" s="15"/>
      <c r="S158" s="52"/>
      <c r="T158" s="53"/>
      <c r="U158" s="53"/>
      <c r="V158" s="23"/>
      <c r="W158" s="24"/>
      <c r="X158" s="24"/>
      <c r="Y158" s="25"/>
      <c r="Z158" s="25"/>
      <c r="AA158" s="25"/>
      <c r="AB158" s="25"/>
      <c r="AC158" s="25"/>
      <c r="AD158" s="25"/>
      <c r="AE158" s="25"/>
      <c r="AF158" s="25"/>
      <c r="AG158" s="21"/>
      <c r="AH158" s="103"/>
      <c r="AI158" s="103"/>
      <c r="AJ158" s="103"/>
      <c r="AK158" s="103"/>
      <c r="AL158" s="23"/>
      <c r="AM158" s="24"/>
      <c r="AN158" s="24"/>
      <c r="AO158" s="25"/>
      <c r="AP158" s="25"/>
      <c r="AQ158" s="25"/>
      <c r="AR158" s="25"/>
      <c r="AS158" s="25"/>
      <c r="AT158" s="25"/>
      <c r="AU158" s="25"/>
      <c r="AV158" s="25"/>
      <c r="AW158" s="21"/>
      <c r="AX158" s="103"/>
      <c r="AY158" s="103"/>
      <c r="AZ158" s="103"/>
      <c r="BA158" s="103"/>
      <c r="BB158" s="23"/>
      <c r="BC158" s="24"/>
      <c r="BD158" s="24"/>
      <c r="BE158" s="25"/>
      <c r="BF158" s="25"/>
      <c r="BG158" s="25"/>
      <c r="BH158" s="25"/>
      <c r="BI158" s="25"/>
      <c r="BJ158" s="25"/>
      <c r="BK158" s="25"/>
      <c r="BL158" s="25"/>
      <c r="BM158" s="21"/>
      <c r="BN158" s="103"/>
      <c r="BO158" s="103"/>
      <c r="BP158" s="103"/>
      <c r="BQ158" s="103"/>
      <c r="BR158" s="23"/>
      <c r="BS158" s="24"/>
      <c r="BT158" s="24"/>
      <c r="BU158" s="25"/>
      <c r="BV158" s="25"/>
      <c r="BW158" s="25"/>
      <c r="BX158" s="25"/>
      <c r="BY158" s="25"/>
      <c r="BZ158" s="25"/>
      <c r="CA158" s="25"/>
      <c r="CB158" s="25"/>
      <c r="CC158" s="21"/>
      <c r="CD158" s="103"/>
      <c r="CE158" s="103"/>
      <c r="CF158" s="103"/>
      <c r="CG158" s="103"/>
      <c r="CH158" s="23"/>
      <c r="CI158" s="24"/>
      <c r="CJ158" s="24"/>
      <c r="CK158" s="25"/>
      <c r="CL158" s="25"/>
      <c r="CM158" s="25"/>
      <c r="CN158" s="25"/>
      <c r="CO158" s="25"/>
      <c r="CP158" s="25"/>
      <c r="CQ158" s="25"/>
      <c r="CR158" s="25"/>
      <c r="CS158" s="21"/>
      <c r="CT158" s="103"/>
      <c r="CU158" s="103"/>
      <c r="CV158" s="103"/>
      <c r="CW158" s="103"/>
      <c r="CX158" s="23"/>
      <c r="CY158" s="24"/>
      <c r="CZ158" s="24"/>
      <c r="DA158" s="25"/>
      <c r="DB158" s="25"/>
      <c r="DC158" s="25"/>
      <c r="DD158" s="25"/>
      <c r="DE158" s="25"/>
      <c r="DF158" s="25"/>
      <c r="DG158" s="25"/>
      <c r="DH158" s="25"/>
      <c r="DI158" s="21"/>
      <c r="DJ158" s="103"/>
      <c r="DK158" s="103"/>
      <c r="DL158" s="103"/>
      <c r="DM158" s="103"/>
      <c r="DN158" s="23"/>
      <c r="DO158" s="24"/>
      <c r="DP158" s="24"/>
      <c r="DQ158" s="25"/>
      <c r="DR158" s="25"/>
      <c r="DS158" s="25"/>
      <c r="DT158" s="25"/>
      <c r="DU158" s="25"/>
      <c r="DV158" s="25"/>
      <c r="DW158" s="25"/>
      <c r="DX158" s="25"/>
      <c r="DY158" s="21"/>
      <c r="DZ158" s="103"/>
      <c r="EA158" s="103"/>
      <c r="EB158" s="103"/>
      <c r="EC158" s="103"/>
      <c r="ED158" s="23"/>
      <c r="EE158" s="24"/>
      <c r="EF158" s="24"/>
      <c r="EG158" s="25"/>
      <c r="EH158" s="25"/>
      <c r="EI158" s="25"/>
      <c r="EJ158" s="25"/>
      <c r="EK158" s="25"/>
      <c r="EL158" s="25"/>
      <c r="EM158" s="25"/>
      <c r="EN158" s="25"/>
      <c r="EO158" s="21"/>
      <c r="EP158" s="103"/>
      <c r="EQ158" s="103"/>
      <c r="ER158" s="103"/>
      <c r="ES158" s="103"/>
      <c r="ET158" s="23"/>
      <c r="EU158" s="24"/>
      <c r="EV158" s="24"/>
      <c r="EW158" s="25"/>
      <c r="EX158" s="25"/>
      <c r="EY158" s="25"/>
      <c r="EZ158" s="25"/>
      <c r="FA158" s="25"/>
      <c r="FB158" s="25"/>
      <c r="FC158" s="25"/>
      <c r="FD158" s="25"/>
      <c r="FE158" s="21"/>
      <c r="FF158" s="103"/>
      <c r="FG158" s="103"/>
      <c r="FH158" s="103"/>
      <c r="FI158" s="103"/>
      <c r="FJ158" s="23"/>
      <c r="FK158" s="24"/>
      <c r="FL158" s="24"/>
      <c r="FM158" s="25"/>
      <c r="FN158" s="25"/>
      <c r="FO158" s="25"/>
      <c r="FP158" s="25"/>
      <c r="FQ158" s="25"/>
      <c r="FR158" s="25"/>
      <c r="FS158" s="25"/>
      <c r="FT158" s="25"/>
      <c r="FU158" s="21"/>
      <c r="FV158" s="103"/>
      <c r="FW158" s="103"/>
      <c r="FX158" s="103"/>
      <c r="FY158" s="103"/>
      <c r="FZ158" s="23"/>
      <c r="GA158" s="24"/>
      <c r="GB158" s="24"/>
      <c r="GC158" s="25"/>
      <c r="GD158" s="25"/>
      <c r="GE158" s="25"/>
      <c r="GF158" s="25"/>
      <c r="GG158" s="25"/>
      <c r="GH158" s="25"/>
      <c r="GI158" s="25"/>
      <c r="GJ158" s="25"/>
      <c r="GK158" s="21"/>
      <c r="GL158" s="103"/>
      <c r="GM158" s="103"/>
      <c r="GN158" s="103"/>
      <c r="GO158" s="103"/>
      <c r="GP158" s="23"/>
      <c r="GQ158" s="24"/>
      <c r="GR158" s="24"/>
      <c r="GS158" s="25"/>
      <c r="GT158" s="25"/>
      <c r="GU158" s="25"/>
      <c r="GV158" s="25"/>
      <c r="GW158" s="25"/>
      <c r="GX158" s="25"/>
      <c r="GY158" s="25"/>
      <c r="GZ158" s="25"/>
      <c r="HA158" s="21"/>
      <c r="HB158" s="103"/>
      <c r="HC158" s="103"/>
      <c r="HD158" s="103"/>
      <c r="HE158" s="103"/>
      <c r="HF158" s="23"/>
      <c r="HG158" s="24"/>
      <c r="HH158" s="24"/>
      <c r="HI158" s="25"/>
      <c r="HJ158" s="25"/>
      <c r="HK158" s="25"/>
      <c r="HL158" s="25"/>
      <c r="HM158" s="25"/>
      <c r="HN158" s="25"/>
      <c r="HO158" s="25"/>
      <c r="HP158" s="25"/>
      <c r="HQ158" s="21"/>
      <c r="HR158" s="103"/>
      <c r="HS158" s="103"/>
      <c r="HT158" s="103"/>
      <c r="HU158" s="103"/>
      <c r="HV158" s="23"/>
      <c r="HW158" s="24"/>
      <c r="HX158" s="24"/>
      <c r="HY158" s="25"/>
      <c r="HZ158" s="25"/>
      <c r="IA158" s="25"/>
      <c r="IB158" s="25"/>
      <c r="IC158" s="25"/>
      <c r="ID158" s="25"/>
      <c r="IE158" s="25"/>
      <c r="IF158" s="25"/>
      <c r="IG158" s="21"/>
      <c r="IH158" s="103"/>
      <c r="II158" s="103"/>
      <c r="IJ158" s="103"/>
      <c r="IK158" s="103"/>
      <c r="IL158" s="23"/>
      <c r="IM158" s="24"/>
      <c r="IN158" s="24"/>
      <c r="IO158" s="25"/>
      <c r="IP158" s="25"/>
      <c r="IQ158" s="25"/>
      <c r="IR158" s="25"/>
      <c r="IS158" s="25"/>
      <c r="IT158" s="25"/>
      <c r="IU158" s="25"/>
      <c r="IV158" s="25"/>
    </row>
    <row r="159" spans="1:256" s="22" customFormat="1" ht="18.75" customHeight="1">
      <c r="A159" s="155"/>
      <c r="B159" s="131"/>
      <c r="C159" s="132"/>
      <c r="D159" s="133"/>
      <c r="E159" s="42"/>
      <c r="F159" s="39">
        <v>2020</v>
      </c>
      <c r="G159" s="40">
        <f aca="true" t="shared" si="81" ref="G159:G164">I159+K159+M159+O159</f>
        <v>16898.3</v>
      </c>
      <c r="H159" s="40">
        <f aca="true" t="shared" si="82" ref="H159:H164">J159+L159+N159+P159</f>
        <v>0</v>
      </c>
      <c r="I159" s="40">
        <f t="shared" si="78"/>
        <v>16898.3</v>
      </c>
      <c r="J159" s="40">
        <f t="shared" si="80"/>
        <v>0</v>
      </c>
      <c r="K159" s="40">
        <f t="shared" si="80"/>
        <v>0</v>
      </c>
      <c r="L159" s="40">
        <f t="shared" si="80"/>
        <v>0</v>
      </c>
      <c r="M159" s="40">
        <f t="shared" si="80"/>
        <v>0</v>
      </c>
      <c r="N159" s="40">
        <f t="shared" si="80"/>
        <v>0</v>
      </c>
      <c r="O159" s="40">
        <f t="shared" si="80"/>
        <v>0</v>
      </c>
      <c r="P159" s="40">
        <f t="shared" si="80"/>
        <v>0</v>
      </c>
      <c r="Q159" s="38"/>
      <c r="R159" s="15"/>
      <c r="S159" s="52"/>
      <c r="T159" s="53"/>
      <c r="U159" s="53"/>
      <c r="V159" s="23"/>
      <c r="W159" s="24"/>
      <c r="X159" s="24"/>
      <c r="Y159" s="25"/>
      <c r="Z159" s="25"/>
      <c r="AA159" s="25"/>
      <c r="AB159" s="25"/>
      <c r="AC159" s="25"/>
      <c r="AD159" s="25"/>
      <c r="AE159" s="25"/>
      <c r="AF159" s="25"/>
      <c r="AG159" s="21"/>
      <c r="AH159" s="103"/>
      <c r="AI159" s="103"/>
      <c r="AJ159" s="103"/>
      <c r="AK159" s="103"/>
      <c r="AL159" s="23"/>
      <c r="AM159" s="24"/>
      <c r="AN159" s="24"/>
      <c r="AO159" s="25"/>
      <c r="AP159" s="25"/>
      <c r="AQ159" s="25"/>
      <c r="AR159" s="25"/>
      <c r="AS159" s="25"/>
      <c r="AT159" s="25"/>
      <c r="AU159" s="25"/>
      <c r="AV159" s="25"/>
      <c r="AW159" s="21"/>
      <c r="AX159" s="103"/>
      <c r="AY159" s="103"/>
      <c r="AZ159" s="103"/>
      <c r="BA159" s="103"/>
      <c r="BB159" s="23"/>
      <c r="BC159" s="24"/>
      <c r="BD159" s="24"/>
      <c r="BE159" s="25"/>
      <c r="BF159" s="25"/>
      <c r="BG159" s="25"/>
      <c r="BH159" s="25"/>
      <c r="BI159" s="25"/>
      <c r="BJ159" s="25"/>
      <c r="BK159" s="25"/>
      <c r="BL159" s="25"/>
      <c r="BM159" s="21"/>
      <c r="BN159" s="103"/>
      <c r="BO159" s="103"/>
      <c r="BP159" s="103"/>
      <c r="BQ159" s="103"/>
      <c r="BR159" s="23"/>
      <c r="BS159" s="24"/>
      <c r="BT159" s="24"/>
      <c r="BU159" s="25"/>
      <c r="BV159" s="25"/>
      <c r="BW159" s="25"/>
      <c r="BX159" s="25"/>
      <c r="BY159" s="25"/>
      <c r="BZ159" s="25"/>
      <c r="CA159" s="25"/>
      <c r="CB159" s="25"/>
      <c r="CC159" s="21"/>
      <c r="CD159" s="103"/>
      <c r="CE159" s="103"/>
      <c r="CF159" s="103"/>
      <c r="CG159" s="103"/>
      <c r="CH159" s="23"/>
      <c r="CI159" s="24"/>
      <c r="CJ159" s="24"/>
      <c r="CK159" s="25"/>
      <c r="CL159" s="25"/>
      <c r="CM159" s="25"/>
      <c r="CN159" s="25"/>
      <c r="CO159" s="25"/>
      <c r="CP159" s="25"/>
      <c r="CQ159" s="25"/>
      <c r="CR159" s="25"/>
      <c r="CS159" s="21"/>
      <c r="CT159" s="103"/>
      <c r="CU159" s="103"/>
      <c r="CV159" s="103"/>
      <c r="CW159" s="103"/>
      <c r="CX159" s="23"/>
      <c r="CY159" s="24"/>
      <c r="CZ159" s="24"/>
      <c r="DA159" s="25"/>
      <c r="DB159" s="25"/>
      <c r="DC159" s="25"/>
      <c r="DD159" s="25"/>
      <c r="DE159" s="25"/>
      <c r="DF159" s="25"/>
      <c r="DG159" s="25"/>
      <c r="DH159" s="25"/>
      <c r="DI159" s="21"/>
      <c r="DJ159" s="103"/>
      <c r="DK159" s="103"/>
      <c r="DL159" s="103"/>
      <c r="DM159" s="103"/>
      <c r="DN159" s="23"/>
      <c r="DO159" s="24"/>
      <c r="DP159" s="24"/>
      <c r="DQ159" s="25"/>
      <c r="DR159" s="25"/>
      <c r="DS159" s="25"/>
      <c r="DT159" s="25"/>
      <c r="DU159" s="25"/>
      <c r="DV159" s="25"/>
      <c r="DW159" s="25"/>
      <c r="DX159" s="25"/>
      <c r="DY159" s="21"/>
      <c r="DZ159" s="103"/>
      <c r="EA159" s="103"/>
      <c r="EB159" s="103"/>
      <c r="EC159" s="103"/>
      <c r="ED159" s="23"/>
      <c r="EE159" s="24"/>
      <c r="EF159" s="24"/>
      <c r="EG159" s="25"/>
      <c r="EH159" s="25"/>
      <c r="EI159" s="25"/>
      <c r="EJ159" s="25"/>
      <c r="EK159" s="25"/>
      <c r="EL159" s="25"/>
      <c r="EM159" s="25"/>
      <c r="EN159" s="25"/>
      <c r="EO159" s="21"/>
      <c r="EP159" s="103"/>
      <c r="EQ159" s="103"/>
      <c r="ER159" s="103"/>
      <c r="ES159" s="103"/>
      <c r="ET159" s="23"/>
      <c r="EU159" s="24"/>
      <c r="EV159" s="24"/>
      <c r="EW159" s="25"/>
      <c r="EX159" s="25"/>
      <c r="EY159" s="25"/>
      <c r="EZ159" s="25"/>
      <c r="FA159" s="25"/>
      <c r="FB159" s="25"/>
      <c r="FC159" s="25"/>
      <c r="FD159" s="25"/>
      <c r="FE159" s="21"/>
      <c r="FF159" s="103"/>
      <c r="FG159" s="103"/>
      <c r="FH159" s="103"/>
      <c r="FI159" s="103"/>
      <c r="FJ159" s="23"/>
      <c r="FK159" s="24"/>
      <c r="FL159" s="24"/>
      <c r="FM159" s="25"/>
      <c r="FN159" s="25"/>
      <c r="FO159" s="25"/>
      <c r="FP159" s="25"/>
      <c r="FQ159" s="25"/>
      <c r="FR159" s="25"/>
      <c r="FS159" s="25"/>
      <c r="FT159" s="25"/>
      <c r="FU159" s="21"/>
      <c r="FV159" s="103"/>
      <c r="FW159" s="103"/>
      <c r="FX159" s="103"/>
      <c r="FY159" s="103"/>
      <c r="FZ159" s="23"/>
      <c r="GA159" s="24"/>
      <c r="GB159" s="24"/>
      <c r="GC159" s="25"/>
      <c r="GD159" s="25"/>
      <c r="GE159" s="25"/>
      <c r="GF159" s="25"/>
      <c r="GG159" s="25"/>
      <c r="GH159" s="25"/>
      <c r="GI159" s="25"/>
      <c r="GJ159" s="25"/>
      <c r="GK159" s="21"/>
      <c r="GL159" s="103"/>
      <c r="GM159" s="103"/>
      <c r="GN159" s="103"/>
      <c r="GO159" s="103"/>
      <c r="GP159" s="23"/>
      <c r="GQ159" s="24"/>
      <c r="GR159" s="24"/>
      <c r="GS159" s="25"/>
      <c r="GT159" s="25"/>
      <c r="GU159" s="25"/>
      <c r="GV159" s="25"/>
      <c r="GW159" s="25"/>
      <c r="GX159" s="25"/>
      <c r="GY159" s="25"/>
      <c r="GZ159" s="25"/>
      <c r="HA159" s="21"/>
      <c r="HB159" s="103"/>
      <c r="HC159" s="103"/>
      <c r="HD159" s="103"/>
      <c r="HE159" s="103"/>
      <c r="HF159" s="23"/>
      <c r="HG159" s="24"/>
      <c r="HH159" s="24"/>
      <c r="HI159" s="25"/>
      <c r="HJ159" s="25"/>
      <c r="HK159" s="25"/>
      <c r="HL159" s="25"/>
      <c r="HM159" s="25"/>
      <c r="HN159" s="25"/>
      <c r="HO159" s="25"/>
      <c r="HP159" s="25"/>
      <c r="HQ159" s="21"/>
      <c r="HR159" s="103"/>
      <c r="HS159" s="103"/>
      <c r="HT159" s="103"/>
      <c r="HU159" s="103"/>
      <c r="HV159" s="23"/>
      <c r="HW159" s="24"/>
      <c r="HX159" s="24"/>
      <c r="HY159" s="25"/>
      <c r="HZ159" s="25"/>
      <c r="IA159" s="25"/>
      <c r="IB159" s="25"/>
      <c r="IC159" s="25"/>
      <c r="ID159" s="25"/>
      <c r="IE159" s="25"/>
      <c r="IF159" s="25"/>
      <c r="IG159" s="21"/>
      <c r="IH159" s="103"/>
      <c r="II159" s="103"/>
      <c r="IJ159" s="103"/>
      <c r="IK159" s="103"/>
      <c r="IL159" s="23"/>
      <c r="IM159" s="24"/>
      <c r="IN159" s="24"/>
      <c r="IO159" s="25"/>
      <c r="IP159" s="25"/>
      <c r="IQ159" s="25"/>
      <c r="IR159" s="25"/>
      <c r="IS159" s="25"/>
      <c r="IT159" s="25"/>
      <c r="IU159" s="25"/>
      <c r="IV159" s="25"/>
    </row>
    <row r="160" spans="1:242" ht="21.75" customHeight="1">
      <c r="A160" s="155"/>
      <c r="B160" s="131"/>
      <c r="C160" s="132"/>
      <c r="D160" s="133"/>
      <c r="E160" s="42"/>
      <c r="F160" s="39">
        <v>2021</v>
      </c>
      <c r="G160" s="40">
        <f t="shared" si="81"/>
        <v>25668.4</v>
      </c>
      <c r="H160" s="40">
        <f t="shared" si="82"/>
        <v>0</v>
      </c>
      <c r="I160" s="40">
        <f t="shared" si="78"/>
        <v>25668.4</v>
      </c>
      <c r="J160" s="40">
        <f t="shared" si="80"/>
        <v>0</v>
      </c>
      <c r="K160" s="40">
        <f t="shared" si="80"/>
        <v>0</v>
      </c>
      <c r="L160" s="40">
        <f t="shared" si="80"/>
        <v>0</v>
      </c>
      <c r="M160" s="40">
        <f t="shared" si="80"/>
        <v>0</v>
      </c>
      <c r="N160" s="40">
        <f t="shared" si="80"/>
        <v>0</v>
      </c>
      <c r="O160" s="40">
        <f t="shared" si="80"/>
        <v>0</v>
      </c>
      <c r="P160" s="40">
        <f t="shared" si="80"/>
        <v>0</v>
      </c>
      <c r="Q160" s="38"/>
      <c r="R160" s="15"/>
      <c r="AH160" s="103"/>
      <c r="AX160" s="103"/>
      <c r="BN160" s="103"/>
      <c r="CD160" s="103"/>
      <c r="CT160" s="103"/>
      <c r="DJ160" s="103"/>
      <c r="DZ160" s="103"/>
      <c r="EP160" s="103"/>
      <c r="FF160" s="103"/>
      <c r="FV160" s="103"/>
      <c r="GL160" s="103"/>
      <c r="HB160" s="103"/>
      <c r="HR160" s="103"/>
      <c r="IH160" s="103"/>
    </row>
    <row r="161" spans="1:242" ht="21.75" customHeight="1">
      <c r="A161" s="155"/>
      <c r="B161" s="131"/>
      <c r="C161" s="132"/>
      <c r="D161" s="133"/>
      <c r="E161" s="42"/>
      <c r="F161" s="39">
        <v>2022</v>
      </c>
      <c r="G161" s="40">
        <f t="shared" si="81"/>
        <v>36425.600000000006</v>
      </c>
      <c r="H161" s="40">
        <f t="shared" si="82"/>
        <v>0</v>
      </c>
      <c r="I161" s="40">
        <f t="shared" si="78"/>
        <v>36425.600000000006</v>
      </c>
      <c r="J161" s="40">
        <f t="shared" si="80"/>
        <v>0</v>
      </c>
      <c r="K161" s="40">
        <f t="shared" si="80"/>
        <v>0</v>
      </c>
      <c r="L161" s="40">
        <f t="shared" si="80"/>
        <v>0</v>
      </c>
      <c r="M161" s="40">
        <f t="shared" si="80"/>
        <v>0</v>
      </c>
      <c r="N161" s="40">
        <f t="shared" si="80"/>
        <v>0</v>
      </c>
      <c r="O161" s="40">
        <f t="shared" si="80"/>
        <v>0</v>
      </c>
      <c r="P161" s="40">
        <f t="shared" si="80"/>
        <v>0</v>
      </c>
      <c r="Q161" s="38"/>
      <c r="R161" s="15"/>
      <c r="AH161" s="103"/>
      <c r="AX161" s="103"/>
      <c r="BN161" s="103"/>
      <c r="CD161" s="103"/>
      <c r="CT161" s="103"/>
      <c r="DJ161" s="103"/>
      <c r="DZ161" s="103"/>
      <c r="EP161" s="103"/>
      <c r="FF161" s="103"/>
      <c r="FV161" s="103"/>
      <c r="GL161" s="103"/>
      <c r="HB161" s="103"/>
      <c r="HR161" s="103"/>
      <c r="IH161" s="103"/>
    </row>
    <row r="162" spans="1:242" ht="21.75" customHeight="1">
      <c r="A162" s="155"/>
      <c r="B162" s="131"/>
      <c r="C162" s="132"/>
      <c r="D162" s="133"/>
      <c r="E162" s="42"/>
      <c r="F162" s="39">
        <v>2023</v>
      </c>
      <c r="G162" s="40">
        <f t="shared" si="81"/>
        <v>27186</v>
      </c>
      <c r="H162" s="40">
        <f t="shared" si="82"/>
        <v>0</v>
      </c>
      <c r="I162" s="40">
        <f t="shared" si="78"/>
        <v>27186</v>
      </c>
      <c r="J162" s="40">
        <f t="shared" si="80"/>
        <v>0</v>
      </c>
      <c r="K162" s="40">
        <f t="shared" si="80"/>
        <v>0</v>
      </c>
      <c r="L162" s="40">
        <f t="shared" si="80"/>
        <v>0</v>
      </c>
      <c r="M162" s="40">
        <f t="shared" si="80"/>
        <v>0</v>
      </c>
      <c r="N162" s="40">
        <f t="shared" si="80"/>
        <v>0</v>
      </c>
      <c r="O162" s="40">
        <f t="shared" si="80"/>
        <v>0</v>
      </c>
      <c r="P162" s="40">
        <f t="shared" si="80"/>
        <v>0</v>
      </c>
      <c r="Q162" s="38"/>
      <c r="R162" s="15"/>
      <c r="AH162" s="103"/>
      <c r="AX162" s="103"/>
      <c r="BN162" s="103"/>
      <c r="CD162" s="103"/>
      <c r="CT162" s="103"/>
      <c r="DJ162" s="103"/>
      <c r="DZ162" s="103"/>
      <c r="EP162" s="103"/>
      <c r="FF162" s="103"/>
      <c r="FV162" s="103"/>
      <c r="GL162" s="103"/>
      <c r="HB162" s="103"/>
      <c r="HR162" s="103"/>
      <c r="IH162" s="103"/>
    </row>
    <row r="163" spans="1:242" ht="21.75" customHeight="1">
      <c r="A163" s="155"/>
      <c r="B163" s="131"/>
      <c r="C163" s="132"/>
      <c r="D163" s="133"/>
      <c r="E163" s="42"/>
      <c r="F163" s="39">
        <v>2024</v>
      </c>
      <c r="G163" s="40">
        <f t="shared" si="81"/>
        <v>20285.199999999997</v>
      </c>
      <c r="H163" s="40">
        <f t="shared" si="82"/>
        <v>0</v>
      </c>
      <c r="I163" s="40">
        <f t="shared" si="78"/>
        <v>20285.199999999997</v>
      </c>
      <c r="J163" s="40">
        <f t="shared" si="80"/>
        <v>0</v>
      </c>
      <c r="K163" s="40">
        <f t="shared" si="80"/>
        <v>0</v>
      </c>
      <c r="L163" s="40">
        <f t="shared" si="80"/>
        <v>0</v>
      </c>
      <c r="M163" s="40">
        <f t="shared" si="80"/>
        <v>0</v>
      </c>
      <c r="N163" s="40">
        <f t="shared" si="80"/>
        <v>0</v>
      </c>
      <c r="O163" s="40">
        <f t="shared" si="80"/>
        <v>0</v>
      </c>
      <c r="P163" s="40">
        <f t="shared" si="80"/>
        <v>0</v>
      </c>
      <c r="Q163" s="38"/>
      <c r="R163" s="15"/>
      <c r="AH163" s="103"/>
      <c r="AX163" s="103"/>
      <c r="BN163" s="103"/>
      <c r="CD163" s="103"/>
      <c r="CT163" s="103"/>
      <c r="DJ163" s="103"/>
      <c r="DZ163" s="103"/>
      <c r="EP163" s="103"/>
      <c r="FF163" s="103"/>
      <c r="FV163" s="103"/>
      <c r="GL163" s="103"/>
      <c r="HB163" s="103"/>
      <c r="HR163" s="103"/>
      <c r="IH163" s="103"/>
    </row>
    <row r="164" spans="1:242" ht="21.75" customHeight="1">
      <c r="A164" s="155"/>
      <c r="B164" s="137"/>
      <c r="C164" s="138"/>
      <c r="D164" s="139"/>
      <c r="E164" s="42"/>
      <c r="F164" s="39">
        <v>2025</v>
      </c>
      <c r="G164" s="40">
        <f t="shared" si="81"/>
        <v>79694</v>
      </c>
      <c r="H164" s="40">
        <f t="shared" si="82"/>
        <v>0</v>
      </c>
      <c r="I164" s="40">
        <f t="shared" si="78"/>
        <v>79694</v>
      </c>
      <c r="J164" s="40">
        <f aca="true" t="shared" si="83" ref="J164:P164">J54</f>
        <v>0</v>
      </c>
      <c r="K164" s="40">
        <f t="shared" si="83"/>
        <v>0</v>
      </c>
      <c r="L164" s="40">
        <f t="shared" si="83"/>
        <v>0</v>
      </c>
      <c r="M164" s="40">
        <f t="shared" si="83"/>
        <v>0</v>
      </c>
      <c r="N164" s="40">
        <f t="shared" si="83"/>
        <v>0</v>
      </c>
      <c r="O164" s="40">
        <f t="shared" si="83"/>
        <v>0</v>
      </c>
      <c r="P164" s="40">
        <f t="shared" si="83"/>
        <v>0</v>
      </c>
      <c r="Q164" s="38"/>
      <c r="R164" s="15"/>
      <c r="AH164" s="103"/>
      <c r="AX164" s="103"/>
      <c r="BN164" s="103"/>
      <c r="CD164" s="103"/>
      <c r="CT164" s="103"/>
      <c r="DJ164" s="103"/>
      <c r="DZ164" s="103"/>
      <c r="EP164" s="103"/>
      <c r="FF164" s="103"/>
      <c r="FV164" s="103"/>
      <c r="GL164" s="103"/>
      <c r="HB164" s="103"/>
      <c r="HR164" s="103"/>
      <c r="IH164" s="103"/>
    </row>
    <row r="165" spans="1:256" s="22" customFormat="1" ht="18.75" customHeight="1">
      <c r="A165" s="155"/>
      <c r="B165" s="128" t="s">
        <v>78</v>
      </c>
      <c r="C165" s="129"/>
      <c r="D165" s="130"/>
      <c r="E165" s="42"/>
      <c r="F165" s="36" t="s">
        <v>60</v>
      </c>
      <c r="G165" s="37">
        <f t="shared" si="73"/>
        <v>5126367.7</v>
      </c>
      <c r="H165" s="37">
        <f>J165+L165+N165+P165</f>
        <v>576455.8</v>
      </c>
      <c r="I165" s="37">
        <f>SUM(I166:I176)</f>
        <v>182325.80000000002</v>
      </c>
      <c r="J165" s="37">
        <f aca="true" t="shared" si="84" ref="J165:P165">SUM(J166:J176)</f>
        <v>182325.80000000002</v>
      </c>
      <c r="K165" s="37">
        <f t="shared" si="84"/>
        <v>4680869.4</v>
      </c>
      <c r="L165" s="37">
        <f t="shared" si="84"/>
        <v>364130</v>
      </c>
      <c r="M165" s="37">
        <f t="shared" si="84"/>
        <v>263172.5</v>
      </c>
      <c r="N165" s="37">
        <f t="shared" si="84"/>
        <v>30000</v>
      </c>
      <c r="O165" s="37">
        <f t="shared" si="84"/>
        <v>0</v>
      </c>
      <c r="P165" s="37">
        <f t="shared" si="84"/>
        <v>0</v>
      </c>
      <c r="Q165" s="38"/>
      <c r="R165" s="15"/>
      <c r="S165" s="103"/>
      <c r="T165" s="103"/>
      <c r="U165" s="103"/>
      <c r="V165" s="19"/>
      <c r="W165" s="20"/>
      <c r="X165" s="20"/>
      <c r="Y165" s="26"/>
      <c r="Z165" s="26"/>
      <c r="AA165" s="26"/>
      <c r="AB165" s="26"/>
      <c r="AC165" s="26"/>
      <c r="AD165" s="26"/>
      <c r="AE165" s="26"/>
      <c r="AF165" s="26"/>
      <c r="AG165" s="21"/>
      <c r="AH165" s="103"/>
      <c r="AI165" s="103"/>
      <c r="AJ165" s="103"/>
      <c r="AK165" s="103"/>
      <c r="AL165" s="19"/>
      <c r="AM165" s="20"/>
      <c r="AN165" s="20"/>
      <c r="AO165" s="26"/>
      <c r="AP165" s="26"/>
      <c r="AQ165" s="26"/>
      <c r="AR165" s="26"/>
      <c r="AS165" s="26"/>
      <c r="AT165" s="26"/>
      <c r="AU165" s="26"/>
      <c r="AV165" s="26"/>
      <c r="AW165" s="21"/>
      <c r="AX165" s="103"/>
      <c r="AY165" s="103"/>
      <c r="AZ165" s="103"/>
      <c r="BA165" s="103"/>
      <c r="BB165" s="19"/>
      <c r="BC165" s="20"/>
      <c r="BD165" s="20"/>
      <c r="BE165" s="26"/>
      <c r="BF165" s="26"/>
      <c r="BG165" s="26"/>
      <c r="BH165" s="26"/>
      <c r="BI165" s="26"/>
      <c r="BJ165" s="26"/>
      <c r="BK165" s="26"/>
      <c r="BL165" s="26"/>
      <c r="BM165" s="21"/>
      <c r="BN165" s="103"/>
      <c r="BO165" s="103"/>
      <c r="BP165" s="103"/>
      <c r="BQ165" s="103"/>
      <c r="BR165" s="19"/>
      <c r="BS165" s="20"/>
      <c r="BT165" s="20"/>
      <c r="BU165" s="26"/>
      <c r="BV165" s="26"/>
      <c r="BW165" s="26"/>
      <c r="BX165" s="26"/>
      <c r="BY165" s="26"/>
      <c r="BZ165" s="26"/>
      <c r="CA165" s="26"/>
      <c r="CB165" s="26"/>
      <c r="CC165" s="21"/>
      <c r="CD165" s="103"/>
      <c r="CE165" s="103"/>
      <c r="CF165" s="103"/>
      <c r="CG165" s="103"/>
      <c r="CH165" s="19"/>
      <c r="CI165" s="20"/>
      <c r="CJ165" s="20"/>
      <c r="CK165" s="26"/>
      <c r="CL165" s="26"/>
      <c r="CM165" s="26"/>
      <c r="CN165" s="26"/>
      <c r="CO165" s="26"/>
      <c r="CP165" s="26"/>
      <c r="CQ165" s="26"/>
      <c r="CR165" s="26"/>
      <c r="CS165" s="21"/>
      <c r="CT165" s="103"/>
      <c r="CU165" s="103"/>
      <c r="CV165" s="103"/>
      <c r="CW165" s="103"/>
      <c r="CX165" s="19"/>
      <c r="CY165" s="20"/>
      <c r="CZ165" s="20"/>
      <c r="DA165" s="26"/>
      <c r="DB165" s="26"/>
      <c r="DC165" s="26"/>
      <c r="DD165" s="26"/>
      <c r="DE165" s="26"/>
      <c r="DF165" s="26"/>
      <c r="DG165" s="26"/>
      <c r="DH165" s="26"/>
      <c r="DI165" s="21"/>
      <c r="DJ165" s="103"/>
      <c r="DK165" s="103"/>
      <c r="DL165" s="103"/>
      <c r="DM165" s="103"/>
      <c r="DN165" s="19"/>
      <c r="DO165" s="20"/>
      <c r="DP165" s="20"/>
      <c r="DQ165" s="26"/>
      <c r="DR165" s="26"/>
      <c r="DS165" s="26"/>
      <c r="DT165" s="26"/>
      <c r="DU165" s="26"/>
      <c r="DV165" s="26"/>
      <c r="DW165" s="26"/>
      <c r="DX165" s="26"/>
      <c r="DY165" s="21"/>
      <c r="DZ165" s="103"/>
      <c r="EA165" s="103"/>
      <c r="EB165" s="103"/>
      <c r="EC165" s="103"/>
      <c r="ED165" s="19"/>
      <c r="EE165" s="20"/>
      <c r="EF165" s="20"/>
      <c r="EG165" s="26"/>
      <c r="EH165" s="26"/>
      <c r="EI165" s="26"/>
      <c r="EJ165" s="26"/>
      <c r="EK165" s="26"/>
      <c r="EL165" s="26"/>
      <c r="EM165" s="26"/>
      <c r="EN165" s="26"/>
      <c r="EO165" s="21"/>
      <c r="EP165" s="103"/>
      <c r="EQ165" s="103"/>
      <c r="ER165" s="103"/>
      <c r="ES165" s="103"/>
      <c r="ET165" s="19"/>
      <c r="EU165" s="20"/>
      <c r="EV165" s="20"/>
      <c r="EW165" s="26"/>
      <c r="EX165" s="26"/>
      <c r="EY165" s="26"/>
      <c r="EZ165" s="26"/>
      <c r="FA165" s="26"/>
      <c r="FB165" s="26"/>
      <c r="FC165" s="26"/>
      <c r="FD165" s="26"/>
      <c r="FE165" s="21"/>
      <c r="FF165" s="103"/>
      <c r="FG165" s="103"/>
      <c r="FH165" s="103"/>
      <c r="FI165" s="103"/>
      <c r="FJ165" s="19"/>
      <c r="FK165" s="20"/>
      <c r="FL165" s="20"/>
      <c r="FM165" s="26"/>
      <c r="FN165" s="26"/>
      <c r="FO165" s="26"/>
      <c r="FP165" s="26"/>
      <c r="FQ165" s="26"/>
      <c r="FR165" s="26"/>
      <c r="FS165" s="26"/>
      <c r="FT165" s="26"/>
      <c r="FU165" s="21"/>
      <c r="FV165" s="103"/>
      <c r="FW165" s="103"/>
      <c r="FX165" s="103"/>
      <c r="FY165" s="103"/>
      <c r="FZ165" s="19"/>
      <c r="GA165" s="20"/>
      <c r="GB165" s="20"/>
      <c r="GC165" s="26"/>
      <c r="GD165" s="26"/>
      <c r="GE165" s="26"/>
      <c r="GF165" s="26"/>
      <c r="GG165" s="26"/>
      <c r="GH165" s="26"/>
      <c r="GI165" s="26"/>
      <c r="GJ165" s="26"/>
      <c r="GK165" s="21"/>
      <c r="GL165" s="103"/>
      <c r="GM165" s="103"/>
      <c r="GN165" s="103"/>
      <c r="GO165" s="103"/>
      <c r="GP165" s="19"/>
      <c r="GQ165" s="20"/>
      <c r="GR165" s="20"/>
      <c r="GS165" s="26"/>
      <c r="GT165" s="26"/>
      <c r="GU165" s="26"/>
      <c r="GV165" s="26"/>
      <c r="GW165" s="26"/>
      <c r="GX165" s="26"/>
      <c r="GY165" s="26"/>
      <c r="GZ165" s="26"/>
      <c r="HA165" s="21"/>
      <c r="HB165" s="103"/>
      <c r="HC165" s="103"/>
      <c r="HD165" s="103"/>
      <c r="HE165" s="103"/>
      <c r="HF165" s="19"/>
      <c r="HG165" s="20"/>
      <c r="HH165" s="20"/>
      <c r="HI165" s="26"/>
      <c r="HJ165" s="26"/>
      <c r="HK165" s="26"/>
      <c r="HL165" s="26"/>
      <c r="HM165" s="26"/>
      <c r="HN165" s="26"/>
      <c r="HO165" s="26"/>
      <c r="HP165" s="26"/>
      <c r="HQ165" s="21"/>
      <c r="HR165" s="103"/>
      <c r="HS165" s="103"/>
      <c r="HT165" s="103"/>
      <c r="HU165" s="103"/>
      <c r="HV165" s="19"/>
      <c r="HW165" s="20"/>
      <c r="HX165" s="20"/>
      <c r="HY165" s="26"/>
      <c r="HZ165" s="26"/>
      <c r="IA165" s="26"/>
      <c r="IB165" s="26"/>
      <c r="IC165" s="26"/>
      <c r="ID165" s="26"/>
      <c r="IE165" s="26"/>
      <c r="IF165" s="26"/>
      <c r="IG165" s="21"/>
      <c r="IH165" s="103"/>
      <c r="II165" s="103"/>
      <c r="IJ165" s="103"/>
      <c r="IK165" s="103"/>
      <c r="IL165" s="19"/>
      <c r="IM165" s="20"/>
      <c r="IN165" s="20"/>
      <c r="IO165" s="26"/>
      <c r="IP165" s="26"/>
      <c r="IQ165" s="26"/>
      <c r="IR165" s="26"/>
      <c r="IS165" s="26"/>
      <c r="IT165" s="26"/>
      <c r="IU165" s="26"/>
      <c r="IV165" s="26"/>
    </row>
    <row r="166" spans="1:256" s="22" customFormat="1" ht="18.75" customHeight="1">
      <c r="A166" s="155"/>
      <c r="B166" s="131"/>
      <c r="C166" s="132"/>
      <c r="D166" s="133"/>
      <c r="E166" s="42"/>
      <c r="F166" s="39">
        <v>2015</v>
      </c>
      <c r="G166" s="40">
        <f t="shared" si="73"/>
        <v>59508.3</v>
      </c>
      <c r="H166" s="40">
        <f>J166+L166+N166+P166</f>
        <v>59508.3</v>
      </c>
      <c r="I166" s="40">
        <f aca="true" t="shared" si="85" ref="I166:P167">I56</f>
        <v>59508.3</v>
      </c>
      <c r="J166" s="40">
        <f t="shared" si="85"/>
        <v>59508.3</v>
      </c>
      <c r="K166" s="40">
        <f t="shared" si="85"/>
        <v>0</v>
      </c>
      <c r="L166" s="40">
        <f t="shared" si="85"/>
        <v>0</v>
      </c>
      <c r="M166" s="40">
        <f t="shared" si="85"/>
        <v>0</v>
      </c>
      <c r="N166" s="40">
        <f t="shared" si="85"/>
        <v>0</v>
      </c>
      <c r="O166" s="40">
        <f t="shared" si="85"/>
        <v>0</v>
      </c>
      <c r="P166" s="40">
        <f t="shared" si="85"/>
        <v>0</v>
      </c>
      <c r="Q166" s="38"/>
      <c r="R166" s="15"/>
      <c r="S166" s="103"/>
      <c r="T166" s="103"/>
      <c r="U166" s="103"/>
      <c r="V166" s="23"/>
      <c r="W166" s="24"/>
      <c r="X166" s="24"/>
      <c r="Y166" s="25"/>
      <c r="Z166" s="25"/>
      <c r="AA166" s="25"/>
      <c r="AB166" s="25"/>
      <c r="AC166" s="25"/>
      <c r="AD166" s="25"/>
      <c r="AE166" s="25"/>
      <c r="AF166" s="25"/>
      <c r="AG166" s="21"/>
      <c r="AH166" s="103"/>
      <c r="AI166" s="103"/>
      <c r="AJ166" s="103"/>
      <c r="AK166" s="103"/>
      <c r="AL166" s="23"/>
      <c r="AM166" s="24"/>
      <c r="AN166" s="24"/>
      <c r="AO166" s="25"/>
      <c r="AP166" s="25"/>
      <c r="AQ166" s="25"/>
      <c r="AR166" s="25"/>
      <c r="AS166" s="25"/>
      <c r="AT166" s="25"/>
      <c r="AU166" s="25"/>
      <c r="AV166" s="25"/>
      <c r="AW166" s="21"/>
      <c r="AX166" s="103"/>
      <c r="AY166" s="103"/>
      <c r="AZ166" s="103"/>
      <c r="BA166" s="103"/>
      <c r="BB166" s="23"/>
      <c r="BC166" s="24"/>
      <c r="BD166" s="24"/>
      <c r="BE166" s="25"/>
      <c r="BF166" s="25"/>
      <c r="BG166" s="25"/>
      <c r="BH166" s="25"/>
      <c r="BI166" s="25"/>
      <c r="BJ166" s="25"/>
      <c r="BK166" s="25"/>
      <c r="BL166" s="25"/>
      <c r="BM166" s="21"/>
      <c r="BN166" s="103"/>
      <c r="BO166" s="103"/>
      <c r="BP166" s="103"/>
      <c r="BQ166" s="103"/>
      <c r="BR166" s="23"/>
      <c r="BS166" s="24"/>
      <c r="BT166" s="24"/>
      <c r="BU166" s="25"/>
      <c r="BV166" s="25"/>
      <c r="BW166" s="25"/>
      <c r="BX166" s="25"/>
      <c r="BY166" s="25"/>
      <c r="BZ166" s="25"/>
      <c r="CA166" s="25"/>
      <c r="CB166" s="25"/>
      <c r="CC166" s="21"/>
      <c r="CD166" s="103"/>
      <c r="CE166" s="103"/>
      <c r="CF166" s="103"/>
      <c r="CG166" s="103"/>
      <c r="CH166" s="23"/>
      <c r="CI166" s="24"/>
      <c r="CJ166" s="24"/>
      <c r="CK166" s="25"/>
      <c r="CL166" s="25"/>
      <c r="CM166" s="25"/>
      <c r="CN166" s="25"/>
      <c r="CO166" s="25"/>
      <c r="CP166" s="25"/>
      <c r="CQ166" s="25"/>
      <c r="CR166" s="25"/>
      <c r="CS166" s="21"/>
      <c r="CT166" s="103"/>
      <c r="CU166" s="103"/>
      <c r="CV166" s="103"/>
      <c r="CW166" s="103"/>
      <c r="CX166" s="23"/>
      <c r="CY166" s="24"/>
      <c r="CZ166" s="24"/>
      <c r="DA166" s="25"/>
      <c r="DB166" s="25"/>
      <c r="DC166" s="25"/>
      <c r="DD166" s="25"/>
      <c r="DE166" s="25"/>
      <c r="DF166" s="25"/>
      <c r="DG166" s="25"/>
      <c r="DH166" s="25"/>
      <c r="DI166" s="21"/>
      <c r="DJ166" s="103"/>
      <c r="DK166" s="103"/>
      <c r="DL166" s="103"/>
      <c r="DM166" s="103"/>
      <c r="DN166" s="23"/>
      <c r="DO166" s="24"/>
      <c r="DP166" s="24"/>
      <c r="DQ166" s="25"/>
      <c r="DR166" s="25"/>
      <c r="DS166" s="25"/>
      <c r="DT166" s="25"/>
      <c r="DU166" s="25"/>
      <c r="DV166" s="25"/>
      <c r="DW166" s="25"/>
      <c r="DX166" s="25"/>
      <c r="DY166" s="21"/>
      <c r="DZ166" s="103"/>
      <c r="EA166" s="103"/>
      <c r="EB166" s="103"/>
      <c r="EC166" s="103"/>
      <c r="ED166" s="23"/>
      <c r="EE166" s="24"/>
      <c r="EF166" s="24"/>
      <c r="EG166" s="25"/>
      <c r="EH166" s="25"/>
      <c r="EI166" s="25"/>
      <c r="EJ166" s="25"/>
      <c r="EK166" s="25"/>
      <c r="EL166" s="25"/>
      <c r="EM166" s="25"/>
      <c r="EN166" s="25"/>
      <c r="EO166" s="21"/>
      <c r="EP166" s="103"/>
      <c r="EQ166" s="103"/>
      <c r="ER166" s="103"/>
      <c r="ES166" s="103"/>
      <c r="ET166" s="23"/>
      <c r="EU166" s="24"/>
      <c r="EV166" s="24"/>
      <c r="EW166" s="25"/>
      <c r="EX166" s="25"/>
      <c r="EY166" s="25"/>
      <c r="EZ166" s="25"/>
      <c r="FA166" s="25"/>
      <c r="FB166" s="25"/>
      <c r="FC166" s="25"/>
      <c r="FD166" s="25"/>
      <c r="FE166" s="21"/>
      <c r="FF166" s="103"/>
      <c r="FG166" s="103"/>
      <c r="FH166" s="103"/>
      <c r="FI166" s="103"/>
      <c r="FJ166" s="23"/>
      <c r="FK166" s="24"/>
      <c r="FL166" s="24"/>
      <c r="FM166" s="25"/>
      <c r="FN166" s="25"/>
      <c r="FO166" s="25"/>
      <c r="FP166" s="25"/>
      <c r="FQ166" s="25"/>
      <c r="FR166" s="25"/>
      <c r="FS166" s="25"/>
      <c r="FT166" s="25"/>
      <c r="FU166" s="21"/>
      <c r="FV166" s="103"/>
      <c r="FW166" s="103"/>
      <c r="FX166" s="103"/>
      <c r="FY166" s="103"/>
      <c r="FZ166" s="23"/>
      <c r="GA166" s="24"/>
      <c r="GB166" s="24"/>
      <c r="GC166" s="25"/>
      <c r="GD166" s="25"/>
      <c r="GE166" s="25"/>
      <c r="GF166" s="25"/>
      <c r="GG166" s="25"/>
      <c r="GH166" s="25"/>
      <c r="GI166" s="25"/>
      <c r="GJ166" s="25"/>
      <c r="GK166" s="21"/>
      <c r="GL166" s="103"/>
      <c r="GM166" s="103"/>
      <c r="GN166" s="103"/>
      <c r="GO166" s="103"/>
      <c r="GP166" s="23"/>
      <c r="GQ166" s="24"/>
      <c r="GR166" s="24"/>
      <c r="GS166" s="25"/>
      <c r="GT166" s="25"/>
      <c r="GU166" s="25"/>
      <c r="GV166" s="25"/>
      <c r="GW166" s="25"/>
      <c r="GX166" s="25"/>
      <c r="GY166" s="25"/>
      <c r="GZ166" s="25"/>
      <c r="HA166" s="21"/>
      <c r="HB166" s="103"/>
      <c r="HC166" s="103"/>
      <c r="HD166" s="103"/>
      <c r="HE166" s="103"/>
      <c r="HF166" s="23"/>
      <c r="HG166" s="24"/>
      <c r="HH166" s="24"/>
      <c r="HI166" s="25"/>
      <c r="HJ166" s="25"/>
      <c r="HK166" s="25"/>
      <c r="HL166" s="25"/>
      <c r="HM166" s="25"/>
      <c r="HN166" s="25"/>
      <c r="HO166" s="25"/>
      <c r="HP166" s="25"/>
      <c r="HQ166" s="21"/>
      <c r="HR166" s="103"/>
      <c r="HS166" s="103"/>
      <c r="HT166" s="103"/>
      <c r="HU166" s="103"/>
      <c r="HV166" s="23"/>
      <c r="HW166" s="24"/>
      <c r="HX166" s="24"/>
      <c r="HY166" s="25"/>
      <c r="HZ166" s="25"/>
      <c r="IA166" s="25"/>
      <c r="IB166" s="25"/>
      <c r="IC166" s="25"/>
      <c r="ID166" s="25"/>
      <c r="IE166" s="25"/>
      <c r="IF166" s="25"/>
      <c r="IG166" s="21"/>
      <c r="IH166" s="103"/>
      <c r="II166" s="103"/>
      <c r="IJ166" s="103"/>
      <c r="IK166" s="103"/>
      <c r="IL166" s="23"/>
      <c r="IM166" s="24"/>
      <c r="IN166" s="24"/>
      <c r="IO166" s="25"/>
      <c r="IP166" s="25"/>
      <c r="IQ166" s="25"/>
      <c r="IR166" s="25"/>
      <c r="IS166" s="25"/>
      <c r="IT166" s="25"/>
      <c r="IU166" s="25"/>
      <c r="IV166" s="25"/>
    </row>
    <row r="167" spans="1:256" s="22" customFormat="1" ht="18.75" customHeight="1">
      <c r="A167" s="155"/>
      <c r="B167" s="131"/>
      <c r="C167" s="132"/>
      <c r="D167" s="133"/>
      <c r="E167" s="42"/>
      <c r="F167" s="39">
        <v>2016</v>
      </c>
      <c r="G167" s="40">
        <f t="shared" si="73"/>
        <v>79809.70000000001</v>
      </c>
      <c r="H167" s="40">
        <f>J167+L167+N167+P167</f>
        <v>79809.70000000001</v>
      </c>
      <c r="I167" s="40">
        <f t="shared" si="85"/>
        <v>79809.70000000001</v>
      </c>
      <c r="J167" s="40">
        <f t="shared" si="85"/>
        <v>79809.70000000001</v>
      </c>
      <c r="K167" s="40">
        <f t="shared" si="85"/>
        <v>0</v>
      </c>
      <c r="L167" s="40">
        <f t="shared" si="85"/>
        <v>0</v>
      </c>
      <c r="M167" s="40">
        <f t="shared" si="85"/>
        <v>0</v>
      </c>
      <c r="N167" s="40">
        <f t="shared" si="85"/>
        <v>0</v>
      </c>
      <c r="O167" s="40">
        <f t="shared" si="85"/>
        <v>0</v>
      </c>
      <c r="P167" s="40">
        <f t="shared" si="85"/>
        <v>0</v>
      </c>
      <c r="Q167" s="38"/>
      <c r="R167" s="15"/>
      <c r="S167" s="103"/>
      <c r="T167" s="103"/>
      <c r="U167" s="103"/>
      <c r="V167" s="23"/>
      <c r="W167" s="24"/>
      <c r="X167" s="24"/>
      <c r="Y167" s="25"/>
      <c r="Z167" s="25"/>
      <c r="AA167" s="25"/>
      <c r="AB167" s="25"/>
      <c r="AC167" s="25"/>
      <c r="AD167" s="25"/>
      <c r="AE167" s="25"/>
      <c r="AF167" s="25"/>
      <c r="AG167" s="21"/>
      <c r="AH167" s="103"/>
      <c r="AI167" s="103"/>
      <c r="AJ167" s="103"/>
      <c r="AK167" s="103"/>
      <c r="AL167" s="23"/>
      <c r="AM167" s="24"/>
      <c r="AN167" s="24"/>
      <c r="AO167" s="25"/>
      <c r="AP167" s="25"/>
      <c r="AQ167" s="25"/>
      <c r="AR167" s="25"/>
      <c r="AS167" s="25"/>
      <c r="AT167" s="25"/>
      <c r="AU167" s="25"/>
      <c r="AV167" s="25"/>
      <c r="AW167" s="21"/>
      <c r="AX167" s="103"/>
      <c r="AY167" s="103"/>
      <c r="AZ167" s="103"/>
      <c r="BA167" s="103"/>
      <c r="BB167" s="23"/>
      <c r="BC167" s="24"/>
      <c r="BD167" s="24"/>
      <c r="BE167" s="25"/>
      <c r="BF167" s="25"/>
      <c r="BG167" s="25"/>
      <c r="BH167" s="25"/>
      <c r="BI167" s="25"/>
      <c r="BJ167" s="25"/>
      <c r="BK167" s="25"/>
      <c r="BL167" s="25"/>
      <c r="BM167" s="21"/>
      <c r="BN167" s="103"/>
      <c r="BO167" s="103"/>
      <c r="BP167" s="103"/>
      <c r="BQ167" s="103"/>
      <c r="BR167" s="23"/>
      <c r="BS167" s="24"/>
      <c r="BT167" s="24"/>
      <c r="BU167" s="25"/>
      <c r="BV167" s="25"/>
      <c r="BW167" s="25"/>
      <c r="BX167" s="25"/>
      <c r="BY167" s="25"/>
      <c r="BZ167" s="25"/>
      <c r="CA167" s="25"/>
      <c r="CB167" s="25"/>
      <c r="CC167" s="21"/>
      <c r="CD167" s="103"/>
      <c r="CE167" s="103"/>
      <c r="CF167" s="103"/>
      <c r="CG167" s="103"/>
      <c r="CH167" s="23"/>
      <c r="CI167" s="24"/>
      <c r="CJ167" s="24"/>
      <c r="CK167" s="25"/>
      <c r="CL167" s="25"/>
      <c r="CM167" s="25"/>
      <c r="CN167" s="25"/>
      <c r="CO167" s="25"/>
      <c r="CP167" s="25"/>
      <c r="CQ167" s="25"/>
      <c r="CR167" s="25"/>
      <c r="CS167" s="21"/>
      <c r="CT167" s="103"/>
      <c r="CU167" s="103"/>
      <c r="CV167" s="103"/>
      <c r="CW167" s="103"/>
      <c r="CX167" s="23"/>
      <c r="CY167" s="24"/>
      <c r="CZ167" s="24"/>
      <c r="DA167" s="25"/>
      <c r="DB167" s="25"/>
      <c r="DC167" s="25"/>
      <c r="DD167" s="25"/>
      <c r="DE167" s="25"/>
      <c r="DF167" s="25"/>
      <c r="DG167" s="25"/>
      <c r="DH167" s="25"/>
      <c r="DI167" s="21"/>
      <c r="DJ167" s="103"/>
      <c r="DK167" s="103"/>
      <c r="DL167" s="103"/>
      <c r="DM167" s="103"/>
      <c r="DN167" s="23"/>
      <c r="DO167" s="24"/>
      <c r="DP167" s="24"/>
      <c r="DQ167" s="25"/>
      <c r="DR167" s="25"/>
      <c r="DS167" s="25"/>
      <c r="DT167" s="25"/>
      <c r="DU167" s="25"/>
      <c r="DV167" s="25"/>
      <c r="DW167" s="25"/>
      <c r="DX167" s="25"/>
      <c r="DY167" s="21"/>
      <c r="DZ167" s="103"/>
      <c r="EA167" s="103"/>
      <c r="EB167" s="103"/>
      <c r="EC167" s="103"/>
      <c r="ED167" s="23"/>
      <c r="EE167" s="24"/>
      <c r="EF167" s="24"/>
      <c r="EG167" s="25"/>
      <c r="EH167" s="25"/>
      <c r="EI167" s="25"/>
      <c r="EJ167" s="25"/>
      <c r="EK167" s="25"/>
      <c r="EL167" s="25"/>
      <c r="EM167" s="25"/>
      <c r="EN167" s="25"/>
      <c r="EO167" s="21"/>
      <c r="EP167" s="103"/>
      <c r="EQ167" s="103"/>
      <c r="ER167" s="103"/>
      <c r="ES167" s="103"/>
      <c r="ET167" s="23"/>
      <c r="EU167" s="24"/>
      <c r="EV167" s="24"/>
      <c r="EW167" s="25"/>
      <c r="EX167" s="25"/>
      <c r="EY167" s="25"/>
      <c r="EZ167" s="25"/>
      <c r="FA167" s="25"/>
      <c r="FB167" s="25"/>
      <c r="FC167" s="25"/>
      <c r="FD167" s="25"/>
      <c r="FE167" s="21"/>
      <c r="FF167" s="103"/>
      <c r="FG167" s="103"/>
      <c r="FH167" s="103"/>
      <c r="FI167" s="103"/>
      <c r="FJ167" s="23"/>
      <c r="FK167" s="24"/>
      <c r="FL167" s="24"/>
      <c r="FM167" s="25"/>
      <c r="FN167" s="25"/>
      <c r="FO167" s="25"/>
      <c r="FP167" s="25"/>
      <c r="FQ167" s="25"/>
      <c r="FR167" s="25"/>
      <c r="FS167" s="25"/>
      <c r="FT167" s="25"/>
      <c r="FU167" s="21"/>
      <c r="FV167" s="103"/>
      <c r="FW167" s="103"/>
      <c r="FX167" s="103"/>
      <c r="FY167" s="103"/>
      <c r="FZ167" s="23"/>
      <c r="GA167" s="24"/>
      <c r="GB167" s="24"/>
      <c r="GC167" s="25"/>
      <c r="GD167" s="25"/>
      <c r="GE167" s="25"/>
      <c r="GF167" s="25"/>
      <c r="GG167" s="25"/>
      <c r="GH167" s="25"/>
      <c r="GI167" s="25"/>
      <c r="GJ167" s="25"/>
      <c r="GK167" s="21"/>
      <c r="GL167" s="103"/>
      <c r="GM167" s="103"/>
      <c r="GN167" s="103"/>
      <c r="GO167" s="103"/>
      <c r="GP167" s="23"/>
      <c r="GQ167" s="24"/>
      <c r="GR167" s="24"/>
      <c r="GS167" s="25"/>
      <c r="GT167" s="25"/>
      <c r="GU167" s="25"/>
      <c r="GV167" s="25"/>
      <c r="GW167" s="25"/>
      <c r="GX167" s="25"/>
      <c r="GY167" s="25"/>
      <c r="GZ167" s="25"/>
      <c r="HA167" s="21"/>
      <c r="HB167" s="103"/>
      <c r="HC167" s="103"/>
      <c r="HD167" s="103"/>
      <c r="HE167" s="103"/>
      <c r="HF167" s="23"/>
      <c r="HG167" s="24"/>
      <c r="HH167" s="24"/>
      <c r="HI167" s="25"/>
      <c r="HJ167" s="25"/>
      <c r="HK167" s="25"/>
      <c r="HL167" s="25"/>
      <c r="HM167" s="25"/>
      <c r="HN167" s="25"/>
      <c r="HO167" s="25"/>
      <c r="HP167" s="25"/>
      <c r="HQ167" s="21"/>
      <c r="HR167" s="103"/>
      <c r="HS167" s="103"/>
      <c r="HT167" s="103"/>
      <c r="HU167" s="103"/>
      <c r="HV167" s="23"/>
      <c r="HW167" s="24"/>
      <c r="HX167" s="24"/>
      <c r="HY167" s="25"/>
      <c r="HZ167" s="25"/>
      <c r="IA167" s="25"/>
      <c r="IB167" s="25"/>
      <c r="IC167" s="25"/>
      <c r="ID167" s="25"/>
      <c r="IE167" s="25"/>
      <c r="IF167" s="25"/>
      <c r="IG167" s="21"/>
      <c r="IH167" s="103"/>
      <c r="II167" s="103"/>
      <c r="IJ167" s="103"/>
      <c r="IK167" s="103"/>
      <c r="IL167" s="23"/>
      <c r="IM167" s="24"/>
      <c r="IN167" s="24"/>
      <c r="IO167" s="25"/>
      <c r="IP167" s="25"/>
      <c r="IQ167" s="25"/>
      <c r="IR167" s="25"/>
      <c r="IS167" s="25"/>
      <c r="IT167" s="25"/>
      <c r="IU167" s="25"/>
      <c r="IV167" s="25"/>
    </row>
    <row r="168" spans="1:256" s="22" customFormat="1" ht="18.75" customHeight="1">
      <c r="A168" s="155"/>
      <c r="B168" s="131"/>
      <c r="C168" s="132"/>
      <c r="D168" s="133"/>
      <c r="E168" s="42"/>
      <c r="F168" s="39">
        <v>2017</v>
      </c>
      <c r="G168" s="40">
        <f t="shared" si="73"/>
        <v>163977.7</v>
      </c>
      <c r="H168" s="40">
        <f>J168+L168+N168+P168</f>
        <v>163977.7</v>
      </c>
      <c r="I168" s="40">
        <f>I58</f>
        <v>33977.7</v>
      </c>
      <c r="J168" s="40">
        <f aca="true" t="shared" si="86" ref="J168:P168">J58</f>
        <v>33977.7</v>
      </c>
      <c r="K168" s="40">
        <f t="shared" si="86"/>
        <v>100000</v>
      </c>
      <c r="L168" s="40">
        <f t="shared" si="86"/>
        <v>100000</v>
      </c>
      <c r="M168" s="40">
        <f t="shared" si="86"/>
        <v>30000</v>
      </c>
      <c r="N168" s="40">
        <f t="shared" si="86"/>
        <v>30000</v>
      </c>
      <c r="O168" s="40">
        <f t="shared" si="86"/>
        <v>0</v>
      </c>
      <c r="P168" s="40">
        <f t="shared" si="86"/>
        <v>0</v>
      </c>
      <c r="Q168" s="38"/>
      <c r="R168" s="15"/>
      <c r="S168" s="103"/>
      <c r="T168" s="103"/>
      <c r="U168" s="103"/>
      <c r="V168" s="23"/>
      <c r="W168" s="24"/>
      <c r="X168" s="24"/>
      <c r="Y168" s="25"/>
      <c r="Z168" s="25"/>
      <c r="AA168" s="25"/>
      <c r="AB168" s="25"/>
      <c r="AC168" s="25"/>
      <c r="AD168" s="25"/>
      <c r="AE168" s="25"/>
      <c r="AF168" s="25"/>
      <c r="AG168" s="21"/>
      <c r="AH168" s="103"/>
      <c r="AI168" s="103"/>
      <c r="AJ168" s="103"/>
      <c r="AK168" s="103"/>
      <c r="AL168" s="23"/>
      <c r="AM168" s="24"/>
      <c r="AN168" s="24"/>
      <c r="AO168" s="25"/>
      <c r="AP168" s="25"/>
      <c r="AQ168" s="25"/>
      <c r="AR168" s="25"/>
      <c r="AS168" s="25"/>
      <c r="AT168" s="25"/>
      <c r="AU168" s="25"/>
      <c r="AV168" s="25"/>
      <c r="AW168" s="21"/>
      <c r="AX168" s="103"/>
      <c r="AY168" s="103"/>
      <c r="AZ168" s="103"/>
      <c r="BA168" s="103"/>
      <c r="BB168" s="23"/>
      <c r="BC168" s="24"/>
      <c r="BD168" s="24"/>
      <c r="BE168" s="25"/>
      <c r="BF168" s="25"/>
      <c r="BG168" s="25"/>
      <c r="BH168" s="25"/>
      <c r="BI168" s="25"/>
      <c r="BJ168" s="25"/>
      <c r="BK168" s="25"/>
      <c r="BL168" s="25"/>
      <c r="BM168" s="21"/>
      <c r="BN168" s="103"/>
      <c r="BO168" s="103"/>
      <c r="BP168" s="103"/>
      <c r="BQ168" s="103"/>
      <c r="BR168" s="23"/>
      <c r="BS168" s="24"/>
      <c r="BT168" s="24"/>
      <c r="BU168" s="25"/>
      <c r="BV168" s="25"/>
      <c r="BW168" s="25"/>
      <c r="BX168" s="25"/>
      <c r="BY168" s="25"/>
      <c r="BZ168" s="25"/>
      <c r="CA168" s="25"/>
      <c r="CB168" s="25"/>
      <c r="CC168" s="21"/>
      <c r="CD168" s="103"/>
      <c r="CE168" s="103"/>
      <c r="CF168" s="103"/>
      <c r="CG168" s="103"/>
      <c r="CH168" s="23"/>
      <c r="CI168" s="24"/>
      <c r="CJ168" s="24"/>
      <c r="CK168" s="25"/>
      <c r="CL168" s="25"/>
      <c r="CM168" s="25"/>
      <c r="CN168" s="25"/>
      <c r="CO168" s="25"/>
      <c r="CP168" s="25"/>
      <c r="CQ168" s="25"/>
      <c r="CR168" s="25"/>
      <c r="CS168" s="21"/>
      <c r="CT168" s="103"/>
      <c r="CU168" s="103"/>
      <c r="CV168" s="103"/>
      <c r="CW168" s="103"/>
      <c r="CX168" s="23"/>
      <c r="CY168" s="24"/>
      <c r="CZ168" s="24"/>
      <c r="DA168" s="25"/>
      <c r="DB168" s="25"/>
      <c r="DC168" s="25"/>
      <c r="DD168" s="25"/>
      <c r="DE168" s="25"/>
      <c r="DF168" s="25"/>
      <c r="DG168" s="25"/>
      <c r="DH168" s="25"/>
      <c r="DI168" s="21"/>
      <c r="DJ168" s="103"/>
      <c r="DK168" s="103"/>
      <c r="DL168" s="103"/>
      <c r="DM168" s="103"/>
      <c r="DN168" s="23"/>
      <c r="DO168" s="24"/>
      <c r="DP168" s="24"/>
      <c r="DQ168" s="25"/>
      <c r="DR168" s="25"/>
      <c r="DS168" s="25"/>
      <c r="DT168" s="25"/>
      <c r="DU168" s="25"/>
      <c r="DV168" s="25"/>
      <c r="DW168" s="25"/>
      <c r="DX168" s="25"/>
      <c r="DY168" s="21"/>
      <c r="DZ168" s="103"/>
      <c r="EA168" s="103"/>
      <c r="EB168" s="103"/>
      <c r="EC168" s="103"/>
      <c r="ED168" s="23"/>
      <c r="EE168" s="24"/>
      <c r="EF168" s="24"/>
      <c r="EG168" s="25"/>
      <c r="EH168" s="25"/>
      <c r="EI168" s="25"/>
      <c r="EJ168" s="25"/>
      <c r="EK168" s="25"/>
      <c r="EL168" s="25"/>
      <c r="EM168" s="25"/>
      <c r="EN168" s="25"/>
      <c r="EO168" s="21"/>
      <c r="EP168" s="103"/>
      <c r="EQ168" s="103"/>
      <c r="ER168" s="103"/>
      <c r="ES168" s="103"/>
      <c r="ET168" s="23"/>
      <c r="EU168" s="24"/>
      <c r="EV168" s="24"/>
      <c r="EW168" s="25"/>
      <c r="EX168" s="25"/>
      <c r="EY168" s="25"/>
      <c r="EZ168" s="25"/>
      <c r="FA168" s="25"/>
      <c r="FB168" s="25"/>
      <c r="FC168" s="25"/>
      <c r="FD168" s="25"/>
      <c r="FE168" s="21"/>
      <c r="FF168" s="103"/>
      <c r="FG168" s="103"/>
      <c r="FH168" s="103"/>
      <c r="FI168" s="103"/>
      <c r="FJ168" s="23"/>
      <c r="FK168" s="24"/>
      <c r="FL168" s="24"/>
      <c r="FM168" s="25"/>
      <c r="FN168" s="25"/>
      <c r="FO168" s="25"/>
      <c r="FP168" s="25"/>
      <c r="FQ168" s="25"/>
      <c r="FR168" s="25"/>
      <c r="FS168" s="25"/>
      <c r="FT168" s="25"/>
      <c r="FU168" s="21"/>
      <c r="FV168" s="103"/>
      <c r="FW168" s="103"/>
      <c r="FX168" s="103"/>
      <c r="FY168" s="103"/>
      <c r="FZ168" s="23"/>
      <c r="GA168" s="24"/>
      <c r="GB168" s="24"/>
      <c r="GC168" s="25"/>
      <c r="GD168" s="25"/>
      <c r="GE168" s="25"/>
      <c r="GF168" s="25"/>
      <c r="GG168" s="25"/>
      <c r="GH168" s="25"/>
      <c r="GI168" s="25"/>
      <c r="GJ168" s="25"/>
      <c r="GK168" s="21"/>
      <c r="GL168" s="103"/>
      <c r="GM168" s="103"/>
      <c r="GN168" s="103"/>
      <c r="GO168" s="103"/>
      <c r="GP168" s="23"/>
      <c r="GQ168" s="24"/>
      <c r="GR168" s="24"/>
      <c r="GS168" s="25"/>
      <c r="GT168" s="25"/>
      <c r="GU168" s="25"/>
      <c r="GV168" s="25"/>
      <c r="GW168" s="25"/>
      <c r="GX168" s="25"/>
      <c r="GY168" s="25"/>
      <c r="GZ168" s="25"/>
      <c r="HA168" s="21"/>
      <c r="HB168" s="103"/>
      <c r="HC168" s="103"/>
      <c r="HD168" s="103"/>
      <c r="HE168" s="103"/>
      <c r="HF168" s="23"/>
      <c r="HG168" s="24"/>
      <c r="HH168" s="24"/>
      <c r="HI168" s="25"/>
      <c r="HJ168" s="25"/>
      <c r="HK168" s="25"/>
      <c r="HL168" s="25"/>
      <c r="HM168" s="25"/>
      <c r="HN168" s="25"/>
      <c r="HO168" s="25"/>
      <c r="HP168" s="25"/>
      <c r="HQ168" s="21"/>
      <c r="HR168" s="103"/>
      <c r="HS168" s="103"/>
      <c r="HT168" s="103"/>
      <c r="HU168" s="103"/>
      <c r="HV168" s="23"/>
      <c r="HW168" s="24"/>
      <c r="HX168" s="24"/>
      <c r="HY168" s="25"/>
      <c r="HZ168" s="25"/>
      <c r="IA168" s="25"/>
      <c r="IB168" s="25"/>
      <c r="IC168" s="25"/>
      <c r="ID168" s="25"/>
      <c r="IE168" s="25"/>
      <c r="IF168" s="25"/>
      <c r="IG168" s="21"/>
      <c r="IH168" s="103"/>
      <c r="II168" s="103"/>
      <c r="IJ168" s="103"/>
      <c r="IK168" s="103"/>
      <c r="IL168" s="23"/>
      <c r="IM168" s="24"/>
      <c r="IN168" s="24"/>
      <c r="IO168" s="25"/>
      <c r="IP168" s="25"/>
      <c r="IQ168" s="25"/>
      <c r="IR168" s="25"/>
      <c r="IS168" s="25"/>
      <c r="IT168" s="25"/>
      <c r="IU168" s="25"/>
      <c r="IV168" s="25"/>
    </row>
    <row r="169" spans="1:256" s="22" customFormat="1" ht="18.75" customHeight="1">
      <c r="A169" s="155"/>
      <c r="B169" s="131"/>
      <c r="C169" s="132"/>
      <c r="D169" s="133"/>
      <c r="E169" s="42"/>
      <c r="F169" s="39">
        <v>2018</v>
      </c>
      <c r="G169" s="40">
        <f t="shared" si="73"/>
        <v>264130</v>
      </c>
      <c r="H169" s="40">
        <f>J169+L169+N169+P169</f>
        <v>264130</v>
      </c>
      <c r="I169" s="40">
        <f>I59</f>
        <v>0</v>
      </c>
      <c r="J169" s="40">
        <f aca="true" t="shared" si="87" ref="J169:P169">J59</f>
        <v>0</v>
      </c>
      <c r="K169" s="40">
        <f t="shared" si="87"/>
        <v>264130</v>
      </c>
      <c r="L169" s="40">
        <f t="shared" si="87"/>
        <v>264130</v>
      </c>
      <c r="M169" s="40">
        <f t="shared" si="87"/>
        <v>0</v>
      </c>
      <c r="N169" s="40">
        <f t="shared" si="87"/>
        <v>0</v>
      </c>
      <c r="O169" s="40">
        <f t="shared" si="87"/>
        <v>0</v>
      </c>
      <c r="P169" s="40">
        <f t="shared" si="87"/>
        <v>0</v>
      </c>
      <c r="Q169" s="38"/>
      <c r="R169" s="15"/>
      <c r="S169" s="103"/>
      <c r="T169" s="103"/>
      <c r="U169" s="103"/>
      <c r="V169" s="23"/>
      <c r="W169" s="24"/>
      <c r="X169" s="24"/>
      <c r="Y169" s="25"/>
      <c r="Z169" s="25"/>
      <c r="AA169" s="25"/>
      <c r="AB169" s="25"/>
      <c r="AC169" s="25"/>
      <c r="AD169" s="25"/>
      <c r="AE169" s="25"/>
      <c r="AF169" s="25"/>
      <c r="AG169" s="21"/>
      <c r="AH169" s="103"/>
      <c r="AI169" s="103"/>
      <c r="AJ169" s="103"/>
      <c r="AK169" s="103"/>
      <c r="AL169" s="23"/>
      <c r="AM169" s="24"/>
      <c r="AN169" s="24"/>
      <c r="AO169" s="25"/>
      <c r="AP169" s="25"/>
      <c r="AQ169" s="25"/>
      <c r="AR169" s="25"/>
      <c r="AS169" s="25"/>
      <c r="AT169" s="25"/>
      <c r="AU169" s="25"/>
      <c r="AV169" s="25"/>
      <c r="AW169" s="21"/>
      <c r="AX169" s="103"/>
      <c r="AY169" s="103"/>
      <c r="AZ169" s="103"/>
      <c r="BA169" s="103"/>
      <c r="BB169" s="23"/>
      <c r="BC169" s="24"/>
      <c r="BD169" s="24"/>
      <c r="BE169" s="25"/>
      <c r="BF169" s="25"/>
      <c r="BG169" s="25"/>
      <c r="BH169" s="25"/>
      <c r="BI169" s="25"/>
      <c r="BJ169" s="25"/>
      <c r="BK169" s="25"/>
      <c r="BL169" s="25"/>
      <c r="BM169" s="21"/>
      <c r="BN169" s="103"/>
      <c r="BO169" s="103"/>
      <c r="BP169" s="103"/>
      <c r="BQ169" s="103"/>
      <c r="BR169" s="23"/>
      <c r="BS169" s="24"/>
      <c r="BT169" s="24"/>
      <c r="BU169" s="25"/>
      <c r="BV169" s="25"/>
      <c r="BW169" s="25"/>
      <c r="BX169" s="25"/>
      <c r="BY169" s="25"/>
      <c r="BZ169" s="25"/>
      <c r="CA169" s="25"/>
      <c r="CB169" s="25"/>
      <c r="CC169" s="21"/>
      <c r="CD169" s="103"/>
      <c r="CE169" s="103"/>
      <c r="CF169" s="103"/>
      <c r="CG169" s="103"/>
      <c r="CH169" s="23"/>
      <c r="CI169" s="24"/>
      <c r="CJ169" s="24"/>
      <c r="CK169" s="25"/>
      <c r="CL169" s="25"/>
      <c r="CM169" s="25"/>
      <c r="CN169" s="25"/>
      <c r="CO169" s="25"/>
      <c r="CP169" s="25"/>
      <c r="CQ169" s="25"/>
      <c r="CR169" s="25"/>
      <c r="CS169" s="21"/>
      <c r="CT169" s="103"/>
      <c r="CU169" s="103"/>
      <c r="CV169" s="103"/>
      <c r="CW169" s="103"/>
      <c r="CX169" s="23"/>
      <c r="CY169" s="24"/>
      <c r="CZ169" s="24"/>
      <c r="DA169" s="25"/>
      <c r="DB169" s="25"/>
      <c r="DC169" s="25"/>
      <c r="DD169" s="25"/>
      <c r="DE169" s="25"/>
      <c r="DF169" s="25"/>
      <c r="DG169" s="25"/>
      <c r="DH169" s="25"/>
      <c r="DI169" s="21"/>
      <c r="DJ169" s="103"/>
      <c r="DK169" s="103"/>
      <c r="DL169" s="103"/>
      <c r="DM169" s="103"/>
      <c r="DN169" s="23"/>
      <c r="DO169" s="24"/>
      <c r="DP169" s="24"/>
      <c r="DQ169" s="25"/>
      <c r="DR169" s="25"/>
      <c r="DS169" s="25"/>
      <c r="DT169" s="25"/>
      <c r="DU169" s="25"/>
      <c r="DV169" s="25"/>
      <c r="DW169" s="25"/>
      <c r="DX169" s="25"/>
      <c r="DY169" s="21"/>
      <c r="DZ169" s="103"/>
      <c r="EA169" s="103"/>
      <c r="EB169" s="103"/>
      <c r="EC169" s="103"/>
      <c r="ED169" s="23"/>
      <c r="EE169" s="24"/>
      <c r="EF169" s="24"/>
      <c r="EG169" s="25"/>
      <c r="EH169" s="25"/>
      <c r="EI169" s="25"/>
      <c r="EJ169" s="25"/>
      <c r="EK169" s="25"/>
      <c r="EL169" s="25"/>
      <c r="EM169" s="25"/>
      <c r="EN169" s="25"/>
      <c r="EO169" s="21"/>
      <c r="EP169" s="103"/>
      <c r="EQ169" s="103"/>
      <c r="ER169" s="103"/>
      <c r="ES169" s="103"/>
      <c r="ET169" s="23"/>
      <c r="EU169" s="24"/>
      <c r="EV169" s="24"/>
      <c r="EW169" s="25"/>
      <c r="EX169" s="25"/>
      <c r="EY169" s="25"/>
      <c r="EZ169" s="25"/>
      <c r="FA169" s="25"/>
      <c r="FB169" s="25"/>
      <c r="FC169" s="25"/>
      <c r="FD169" s="25"/>
      <c r="FE169" s="21"/>
      <c r="FF169" s="103"/>
      <c r="FG169" s="103"/>
      <c r="FH169" s="103"/>
      <c r="FI169" s="103"/>
      <c r="FJ169" s="23"/>
      <c r="FK169" s="24"/>
      <c r="FL169" s="24"/>
      <c r="FM169" s="25"/>
      <c r="FN169" s="25"/>
      <c r="FO169" s="25"/>
      <c r="FP169" s="25"/>
      <c r="FQ169" s="25"/>
      <c r="FR169" s="25"/>
      <c r="FS169" s="25"/>
      <c r="FT169" s="25"/>
      <c r="FU169" s="21"/>
      <c r="FV169" s="103"/>
      <c r="FW169" s="103"/>
      <c r="FX169" s="103"/>
      <c r="FY169" s="103"/>
      <c r="FZ169" s="23"/>
      <c r="GA169" s="24"/>
      <c r="GB169" s="24"/>
      <c r="GC169" s="25"/>
      <c r="GD169" s="25"/>
      <c r="GE169" s="25"/>
      <c r="GF169" s="25"/>
      <c r="GG169" s="25"/>
      <c r="GH169" s="25"/>
      <c r="GI169" s="25"/>
      <c r="GJ169" s="25"/>
      <c r="GK169" s="21"/>
      <c r="GL169" s="103"/>
      <c r="GM169" s="103"/>
      <c r="GN169" s="103"/>
      <c r="GO169" s="103"/>
      <c r="GP169" s="23"/>
      <c r="GQ169" s="24"/>
      <c r="GR169" s="24"/>
      <c r="GS169" s="25"/>
      <c r="GT169" s="25"/>
      <c r="GU169" s="25"/>
      <c r="GV169" s="25"/>
      <c r="GW169" s="25"/>
      <c r="GX169" s="25"/>
      <c r="GY169" s="25"/>
      <c r="GZ169" s="25"/>
      <c r="HA169" s="21"/>
      <c r="HB169" s="103"/>
      <c r="HC169" s="103"/>
      <c r="HD169" s="103"/>
      <c r="HE169" s="103"/>
      <c r="HF169" s="23"/>
      <c r="HG169" s="24"/>
      <c r="HH169" s="24"/>
      <c r="HI169" s="25"/>
      <c r="HJ169" s="25"/>
      <c r="HK169" s="25"/>
      <c r="HL169" s="25"/>
      <c r="HM169" s="25"/>
      <c r="HN169" s="25"/>
      <c r="HO169" s="25"/>
      <c r="HP169" s="25"/>
      <c r="HQ169" s="21"/>
      <c r="HR169" s="103"/>
      <c r="HS169" s="103"/>
      <c r="HT169" s="103"/>
      <c r="HU169" s="103"/>
      <c r="HV169" s="23"/>
      <c r="HW169" s="24"/>
      <c r="HX169" s="24"/>
      <c r="HY169" s="25"/>
      <c r="HZ169" s="25"/>
      <c r="IA169" s="25"/>
      <c r="IB169" s="25"/>
      <c r="IC169" s="25"/>
      <c r="ID169" s="25"/>
      <c r="IE169" s="25"/>
      <c r="IF169" s="25"/>
      <c r="IG169" s="21"/>
      <c r="IH169" s="103"/>
      <c r="II169" s="103"/>
      <c r="IJ169" s="103"/>
      <c r="IK169" s="103"/>
      <c r="IL169" s="23"/>
      <c r="IM169" s="24"/>
      <c r="IN169" s="24"/>
      <c r="IO169" s="25"/>
      <c r="IP169" s="25"/>
      <c r="IQ169" s="25"/>
      <c r="IR169" s="25"/>
      <c r="IS169" s="25"/>
      <c r="IT169" s="25"/>
      <c r="IU169" s="25"/>
      <c r="IV169" s="25"/>
    </row>
    <row r="170" spans="1:256" s="22" customFormat="1" ht="18.75" customHeight="1">
      <c r="A170" s="155"/>
      <c r="B170" s="131"/>
      <c r="C170" s="132"/>
      <c r="D170" s="133"/>
      <c r="E170" s="42"/>
      <c r="F170" s="39">
        <v>2019</v>
      </c>
      <c r="G170" s="40">
        <f aca="true" t="shared" si="88" ref="G170:G176">I170+K170+M170+O170</f>
        <v>1973231.3000000003</v>
      </c>
      <c r="H170" s="40">
        <f aca="true" t="shared" si="89" ref="H170:H176">J170+L170+N170+P170</f>
        <v>9030.1</v>
      </c>
      <c r="I170" s="40">
        <f aca="true" t="shared" si="90" ref="I170:P176">I60</f>
        <v>9030.1</v>
      </c>
      <c r="J170" s="40">
        <f t="shared" si="90"/>
        <v>9030.1</v>
      </c>
      <c r="K170" s="40">
        <f t="shared" si="90"/>
        <v>1882930.7000000002</v>
      </c>
      <c r="L170" s="40">
        <f t="shared" si="90"/>
        <v>0</v>
      </c>
      <c r="M170" s="40">
        <f t="shared" si="90"/>
        <v>81270.5</v>
      </c>
      <c r="N170" s="40">
        <f t="shared" si="90"/>
        <v>0</v>
      </c>
      <c r="O170" s="40">
        <f t="shared" si="90"/>
        <v>0</v>
      </c>
      <c r="P170" s="40">
        <f t="shared" si="90"/>
        <v>0</v>
      </c>
      <c r="Q170" s="38"/>
      <c r="R170" s="15"/>
      <c r="S170" s="103"/>
      <c r="T170" s="103"/>
      <c r="U170" s="103"/>
      <c r="V170" s="23"/>
      <c r="W170" s="24"/>
      <c r="X170" s="24"/>
      <c r="Y170" s="27"/>
      <c r="Z170" s="27"/>
      <c r="AA170" s="27"/>
      <c r="AB170" s="27"/>
      <c r="AC170" s="27"/>
      <c r="AD170" s="27"/>
      <c r="AE170" s="27"/>
      <c r="AF170" s="27"/>
      <c r="AG170" s="21"/>
      <c r="AH170" s="103"/>
      <c r="AI170" s="103"/>
      <c r="AJ170" s="103"/>
      <c r="AK170" s="103"/>
      <c r="AL170" s="23"/>
      <c r="AM170" s="24"/>
      <c r="AN170" s="24"/>
      <c r="AO170" s="27"/>
      <c r="AP170" s="27"/>
      <c r="AQ170" s="27"/>
      <c r="AR170" s="27"/>
      <c r="AS170" s="27"/>
      <c r="AT170" s="27"/>
      <c r="AU170" s="27"/>
      <c r="AV170" s="27"/>
      <c r="AW170" s="21"/>
      <c r="AX170" s="103"/>
      <c r="AY170" s="103"/>
      <c r="AZ170" s="103"/>
      <c r="BA170" s="103"/>
      <c r="BB170" s="23"/>
      <c r="BC170" s="24"/>
      <c r="BD170" s="24"/>
      <c r="BE170" s="27"/>
      <c r="BF170" s="27"/>
      <c r="BG170" s="27"/>
      <c r="BH170" s="27"/>
      <c r="BI170" s="27"/>
      <c r="BJ170" s="27"/>
      <c r="BK170" s="27"/>
      <c r="BL170" s="27"/>
      <c r="BM170" s="21"/>
      <c r="BN170" s="103"/>
      <c r="BO170" s="103"/>
      <c r="BP170" s="103"/>
      <c r="BQ170" s="103"/>
      <c r="BR170" s="23"/>
      <c r="BS170" s="24"/>
      <c r="BT170" s="24"/>
      <c r="BU170" s="27"/>
      <c r="BV170" s="27"/>
      <c r="BW170" s="27"/>
      <c r="BX170" s="27"/>
      <c r="BY170" s="27"/>
      <c r="BZ170" s="27"/>
      <c r="CA170" s="27"/>
      <c r="CB170" s="27"/>
      <c r="CC170" s="21"/>
      <c r="CD170" s="103"/>
      <c r="CE170" s="103"/>
      <c r="CF170" s="103"/>
      <c r="CG170" s="103"/>
      <c r="CH170" s="23"/>
      <c r="CI170" s="24"/>
      <c r="CJ170" s="24"/>
      <c r="CK170" s="27"/>
      <c r="CL170" s="27"/>
      <c r="CM170" s="27"/>
      <c r="CN170" s="27"/>
      <c r="CO170" s="27"/>
      <c r="CP170" s="27"/>
      <c r="CQ170" s="27"/>
      <c r="CR170" s="27"/>
      <c r="CS170" s="21"/>
      <c r="CT170" s="103"/>
      <c r="CU170" s="103"/>
      <c r="CV170" s="103"/>
      <c r="CW170" s="103"/>
      <c r="CX170" s="23"/>
      <c r="CY170" s="24"/>
      <c r="CZ170" s="24"/>
      <c r="DA170" s="27"/>
      <c r="DB170" s="27"/>
      <c r="DC170" s="27"/>
      <c r="DD170" s="27"/>
      <c r="DE170" s="27"/>
      <c r="DF170" s="27"/>
      <c r="DG170" s="27"/>
      <c r="DH170" s="27"/>
      <c r="DI170" s="21"/>
      <c r="DJ170" s="103"/>
      <c r="DK170" s="103"/>
      <c r="DL170" s="103"/>
      <c r="DM170" s="103"/>
      <c r="DN170" s="23"/>
      <c r="DO170" s="24"/>
      <c r="DP170" s="24"/>
      <c r="DQ170" s="27"/>
      <c r="DR170" s="27"/>
      <c r="DS170" s="27"/>
      <c r="DT170" s="27"/>
      <c r="DU170" s="27"/>
      <c r="DV170" s="27"/>
      <c r="DW170" s="27"/>
      <c r="DX170" s="27"/>
      <c r="DY170" s="21"/>
      <c r="DZ170" s="103"/>
      <c r="EA170" s="103"/>
      <c r="EB170" s="103"/>
      <c r="EC170" s="103"/>
      <c r="ED170" s="23"/>
      <c r="EE170" s="24"/>
      <c r="EF170" s="24"/>
      <c r="EG170" s="27"/>
      <c r="EH170" s="27"/>
      <c r="EI170" s="27"/>
      <c r="EJ170" s="27"/>
      <c r="EK170" s="27"/>
      <c r="EL170" s="27"/>
      <c r="EM170" s="27"/>
      <c r="EN170" s="27"/>
      <c r="EO170" s="21"/>
      <c r="EP170" s="103"/>
      <c r="EQ170" s="103"/>
      <c r="ER170" s="103"/>
      <c r="ES170" s="103"/>
      <c r="ET170" s="23"/>
      <c r="EU170" s="24"/>
      <c r="EV170" s="24"/>
      <c r="EW170" s="27"/>
      <c r="EX170" s="27"/>
      <c r="EY170" s="27"/>
      <c r="EZ170" s="27"/>
      <c r="FA170" s="27"/>
      <c r="FB170" s="27"/>
      <c r="FC170" s="27"/>
      <c r="FD170" s="27"/>
      <c r="FE170" s="21"/>
      <c r="FF170" s="103"/>
      <c r="FG170" s="103"/>
      <c r="FH170" s="103"/>
      <c r="FI170" s="103"/>
      <c r="FJ170" s="23"/>
      <c r="FK170" s="24"/>
      <c r="FL170" s="24"/>
      <c r="FM170" s="27"/>
      <c r="FN170" s="27"/>
      <c r="FO170" s="27"/>
      <c r="FP170" s="27"/>
      <c r="FQ170" s="27"/>
      <c r="FR170" s="27"/>
      <c r="FS170" s="27"/>
      <c r="FT170" s="27"/>
      <c r="FU170" s="21"/>
      <c r="FV170" s="103"/>
      <c r="FW170" s="103"/>
      <c r="FX170" s="103"/>
      <c r="FY170" s="103"/>
      <c r="FZ170" s="23"/>
      <c r="GA170" s="24"/>
      <c r="GB170" s="24"/>
      <c r="GC170" s="27"/>
      <c r="GD170" s="27"/>
      <c r="GE170" s="27"/>
      <c r="GF170" s="27"/>
      <c r="GG170" s="27"/>
      <c r="GH170" s="27"/>
      <c r="GI170" s="27"/>
      <c r="GJ170" s="27"/>
      <c r="GK170" s="21"/>
      <c r="GL170" s="103"/>
      <c r="GM170" s="103"/>
      <c r="GN170" s="103"/>
      <c r="GO170" s="103"/>
      <c r="GP170" s="23"/>
      <c r="GQ170" s="24"/>
      <c r="GR170" s="24"/>
      <c r="GS170" s="27"/>
      <c r="GT170" s="27"/>
      <c r="GU170" s="27"/>
      <c r="GV170" s="27"/>
      <c r="GW170" s="27"/>
      <c r="GX170" s="27"/>
      <c r="GY170" s="27"/>
      <c r="GZ170" s="27"/>
      <c r="HA170" s="21"/>
      <c r="HB170" s="103"/>
      <c r="HC170" s="103"/>
      <c r="HD170" s="103"/>
      <c r="HE170" s="103"/>
      <c r="HF170" s="23"/>
      <c r="HG170" s="24"/>
      <c r="HH170" s="24"/>
      <c r="HI170" s="27"/>
      <c r="HJ170" s="27"/>
      <c r="HK170" s="27"/>
      <c r="HL170" s="27"/>
      <c r="HM170" s="27"/>
      <c r="HN170" s="27"/>
      <c r="HO170" s="27"/>
      <c r="HP170" s="27"/>
      <c r="HQ170" s="21"/>
      <c r="HR170" s="103"/>
      <c r="HS170" s="103"/>
      <c r="HT170" s="103"/>
      <c r="HU170" s="103"/>
      <c r="HV170" s="23"/>
      <c r="HW170" s="24"/>
      <c r="HX170" s="24"/>
      <c r="HY170" s="27"/>
      <c r="HZ170" s="27"/>
      <c r="IA170" s="27"/>
      <c r="IB170" s="27"/>
      <c r="IC170" s="27"/>
      <c r="ID170" s="27"/>
      <c r="IE170" s="27"/>
      <c r="IF170" s="27"/>
      <c r="IG170" s="21"/>
      <c r="IH170" s="103"/>
      <c r="II170" s="103"/>
      <c r="IJ170" s="103"/>
      <c r="IK170" s="103"/>
      <c r="IL170" s="23"/>
      <c r="IM170" s="24"/>
      <c r="IN170" s="24"/>
      <c r="IO170" s="27"/>
      <c r="IP170" s="27"/>
      <c r="IQ170" s="27"/>
      <c r="IR170" s="27"/>
      <c r="IS170" s="27"/>
      <c r="IT170" s="27"/>
      <c r="IU170" s="27"/>
      <c r="IV170" s="27"/>
    </row>
    <row r="171" spans="1:256" s="22" customFormat="1" ht="18.75" customHeight="1">
      <c r="A171" s="155"/>
      <c r="B171" s="131"/>
      <c r="C171" s="132"/>
      <c r="D171" s="133"/>
      <c r="E171" s="42"/>
      <c r="F171" s="39">
        <v>2020</v>
      </c>
      <c r="G171" s="40">
        <f t="shared" si="88"/>
        <v>492848.4</v>
      </c>
      <c r="H171" s="40">
        <f t="shared" si="89"/>
        <v>0</v>
      </c>
      <c r="I171" s="40">
        <f t="shared" si="90"/>
        <v>0</v>
      </c>
      <c r="J171" s="40">
        <f t="shared" si="90"/>
        <v>0</v>
      </c>
      <c r="K171" s="40">
        <f t="shared" si="90"/>
        <v>432848.4</v>
      </c>
      <c r="L171" s="40">
        <f t="shared" si="90"/>
        <v>0</v>
      </c>
      <c r="M171" s="40">
        <f t="shared" si="90"/>
        <v>60000</v>
      </c>
      <c r="N171" s="40">
        <f t="shared" si="90"/>
        <v>0</v>
      </c>
      <c r="O171" s="40">
        <f t="shared" si="90"/>
        <v>0</v>
      </c>
      <c r="P171" s="40">
        <f t="shared" si="90"/>
        <v>0</v>
      </c>
      <c r="Q171" s="38"/>
      <c r="R171" s="15"/>
      <c r="S171" s="103"/>
      <c r="T171" s="103"/>
      <c r="U171" s="103"/>
      <c r="V171" s="23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1"/>
      <c r="AH171" s="103"/>
      <c r="AI171" s="103"/>
      <c r="AJ171" s="103"/>
      <c r="AK171" s="103"/>
      <c r="AL171" s="23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1"/>
      <c r="AX171" s="103"/>
      <c r="AY171" s="103"/>
      <c r="AZ171" s="103"/>
      <c r="BA171" s="103"/>
      <c r="BB171" s="23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1"/>
      <c r="BN171" s="103"/>
      <c r="BO171" s="103"/>
      <c r="BP171" s="103"/>
      <c r="BQ171" s="103"/>
      <c r="BR171" s="23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1"/>
      <c r="CD171" s="103"/>
      <c r="CE171" s="103"/>
      <c r="CF171" s="103"/>
      <c r="CG171" s="103"/>
      <c r="CH171" s="23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1"/>
      <c r="CT171" s="103"/>
      <c r="CU171" s="103"/>
      <c r="CV171" s="103"/>
      <c r="CW171" s="103"/>
      <c r="CX171" s="23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1"/>
      <c r="DJ171" s="103"/>
      <c r="DK171" s="103"/>
      <c r="DL171" s="103"/>
      <c r="DM171" s="103"/>
      <c r="DN171" s="23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1"/>
      <c r="DZ171" s="103"/>
      <c r="EA171" s="103"/>
      <c r="EB171" s="103"/>
      <c r="EC171" s="103"/>
      <c r="ED171" s="23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1"/>
      <c r="EP171" s="103"/>
      <c r="EQ171" s="103"/>
      <c r="ER171" s="103"/>
      <c r="ES171" s="103"/>
      <c r="ET171" s="23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1"/>
      <c r="FF171" s="103"/>
      <c r="FG171" s="103"/>
      <c r="FH171" s="103"/>
      <c r="FI171" s="103"/>
      <c r="FJ171" s="23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1"/>
      <c r="FV171" s="103"/>
      <c r="FW171" s="103"/>
      <c r="FX171" s="103"/>
      <c r="FY171" s="103"/>
      <c r="FZ171" s="23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1"/>
      <c r="GL171" s="103"/>
      <c r="GM171" s="103"/>
      <c r="GN171" s="103"/>
      <c r="GO171" s="103"/>
      <c r="GP171" s="23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1"/>
      <c r="HB171" s="103"/>
      <c r="HC171" s="103"/>
      <c r="HD171" s="103"/>
      <c r="HE171" s="103"/>
      <c r="HF171" s="23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1"/>
      <c r="HR171" s="103"/>
      <c r="HS171" s="103"/>
      <c r="HT171" s="103"/>
      <c r="HU171" s="103"/>
      <c r="HV171" s="23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1"/>
      <c r="IH171" s="103"/>
      <c r="II171" s="103"/>
      <c r="IJ171" s="103"/>
      <c r="IK171" s="103"/>
      <c r="IL171" s="23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</row>
    <row r="172" spans="1:242" ht="21.75" customHeight="1">
      <c r="A172" s="155"/>
      <c r="B172" s="131"/>
      <c r="C172" s="132"/>
      <c r="D172" s="133"/>
      <c r="E172" s="42"/>
      <c r="F172" s="39">
        <v>2021</v>
      </c>
      <c r="G172" s="40">
        <f t="shared" si="88"/>
        <v>542930.1</v>
      </c>
      <c r="H172" s="40">
        <f t="shared" si="89"/>
        <v>0</v>
      </c>
      <c r="I172" s="40">
        <f t="shared" si="90"/>
        <v>0</v>
      </c>
      <c r="J172" s="40">
        <f t="shared" si="90"/>
        <v>0</v>
      </c>
      <c r="K172" s="40">
        <f t="shared" si="90"/>
        <v>451028.1</v>
      </c>
      <c r="L172" s="40">
        <f t="shared" si="90"/>
        <v>0</v>
      </c>
      <c r="M172" s="40">
        <f t="shared" si="90"/>
        <v>91902</v>
      </c>
      <c r="N172" s="40">
        <f t="shared" si="90"/>
        <v>0</v>
      </c>
      <c r="O172" s="40">
        <f t="shared" si="90"/>
        <v>0</v>
      </c>
      <c r="P172" s="40">
        <f t="shared" si="90"/>
        <v>0</v>
      </c>
      <c r="Q172" s="38"/>
      <c r="R172" s="15"/>
      <c r="AH172" s="63"/>
      <c r="AX172" s="63"/>
      <c r="BN172" s="63"/>
      <c r="CD172" s="63"/>
      <c r="CT172" s="63"/>
      <c r="DJ172" s="63"/>
      <c r="DZ172" s="63"/>
      <c r="EP172" s="63"/>
      <c r="FF172" s="63"/>
      <c r="FV172" s="63"/>
      <c r="GL172" s="63"/>
      <c r="HB172" s="63"/>
      <c r="HR172" s="63"/>
      <c r="IH172" s="63"/>
    </row>
    <row r="173" spans="1:242" ht="21.75" customHeight="1">
      <c r="A173" s="155"/>
      <c r="B173" s="131"/>
      <c r="C173" s="132"/>
      <c r="D173" s="133"/>
      <c r="E173" s="42"/>
      <c r="F173" s="39">
        <v>2022</v>
      </c>
      <c r="G173" s="40">
        <f t="shared" si="88"/>
        <v>715621.4</v>
      </c>
      <c r="H173" s="40">
        <f t="shared" si="89"/>
        <v>0</v>
      </c>
      <c r="I173" s="40">
        <f t="shared" si="90"/>
        <v>0</v>
      </c>
      <c r="J173" s="40">
        <f t="shared" si="90"/>
        <v>0</v>
      </c>
      <c r="K173" s="40">
        <f t="shared" si="90"/>
        <v>715621.4</v>
      </c>
      <c r="L173" s="40">
        <f t="shared" si="90"/>
        <v>0</v>
      </c>
      <c r="M173" s="40">
        <f t="shared" si="90"/>
        <v>0</v>
      </c>
      <c r="N173" s="40">
        <f t="shared" si="90"/>
        <v>0</v>
      </c>
      <c r="O173" s="40">
        <f t="shared" si="90"/>
        <v>0</v>
      </c>
      <c r="P173" s="40">
        <f t="shared" si="90"/>
        <v>0</v>
      </c>
      <c r="Q173" s="38"/>
      <c r="R173" s="15"/>
      <c r="AH173" s="63"/>
      <c r="AX173" s="63"/>
      <c r="BN173" s="63"/>
      <c r="CD173" s="63"/>
      <c r="CT173" s="63"/>
      <c r="DJ173" s="63"/>
      <c r="DZ173" s="63"/>
      <c r="EP173" s="63"/>
      <c r="FF173" s="63"/>
      <c r="FV173" s="63"/>
      <c r="GL173" s="63"/>
      <c r="HB173" s="63"/>
      <c r="HR173" s="63"/>
      <c r="IH173" s="63"/>
    </row>
    <row r="174" spans="1:242" ht="21.75" customHeight="1">
      <c r="A174" s="155"/>
      <c r="B174" s="131"/>
      <c r="C174" s="132"/>
      <c r="D174" s="133"/>
      <c r="E174" s="42"/>
      <c r="F174" s="39">
        <v>2023</v>
      </c>
      <c r="G174" s="40">
        <f t="shared" si="88"/>
        <v>834310.8</v>
      </c>
      <c r="H174" s="40">
        <f t="shared" si="89"/>
        <v>0</v>
      </c>
      <c r="I174" s="40">
        <f t="shared" si="90"/>
        <v>0</v>
      </c>
      <c r="J174" s="40">
        <f t="shared" si="90"/>
        <v>0</v>
      </c>
      <c r="K174" s="40">
        <f t="shared" si="90"/>
        <v>834310.8</v>
      </c>
      <c r="L174" s="40">
        <f t="shared" si="90"/>
        <v>0</v>
      </c>
      <c r="M174" s="40">
        <f t="shared" si="90"/>
        <v>0</v>
      </c>
      <c r="N174" s="40">
        <f t="shared" si="90"/>
        <v>0</v>
      </c>
      <c r="O174" s="40">
        <f t="shared" si="90"/>
        <v>0</v>
      </c>
      <c r="P174" s="40">
        <f t="shared" si="90"/>
        <v>0</v>
      </c>
      <c r="Q174" s="38"/>
      <c r="R174" s="15"/>
      <c r="AH174" s="63"/>
      <c r="AX174" s="63"/>
      <c r="BN174" s="63"/>
      <c r="CD174" s="63"/>
      <c r="CT174" s="63"/>
      <c r="DJ174" s="63"/>
      <c r="DZ174" s="63"/>
      <c r="EP174" s="63"/>
      <c r="FF174" s="63"/>
      <c r="FV174" s="63"/>
      <c r="GL174" s="63"/>
      <c r="HB174" s="63"/>
      <c r="HR174" s="63"/>
      <c r="IH174" s="63"/>
    </row>
    <row r="175" spans="1:242" ht="21.75" customHeight="1">
      <c r="A175" s="155"/>
      <c r="B175" s="131"/>
      <c r="C175" s="132"/>
      <c r="D175" s="133"/>
      <c r="E175" s="42"/>
      <c r="F175" s="39">
        <v>2024</v>
      </c>
      <c r="G175" s="40">
        <f t="shared" si="88"/>
        <v>0</v>
      </c>
      <c r="H175" s="40">
        <f t="shared" si="89"/>
        <v>0</v>
      </c>
      <c r="I175" s="40">
        <f t="shared" si="90"/>
        <v>0</v>
      </c>
      <c r="J175" s="40">
        <f t="shared" si="90"/>
        <v>0</v>
      </c>
      <c r="K175" s="40">
        <f t="shared" si="90"/>
        <v>0</v>
      </c>
      <c r="L175" s="40">
        <f t="shared" si="90"/>
        <v>0</v>
      </c>
      <c r="M175" s="40">
        <f t="shared" si="90"/>
        <v>0</v>
      </c>
      <c r="N175" s="40">
        <f t="shared" si="90"/>
        <v>0</v>
      </c>
      <c r="O175" s="40">
        <f t="shared" si="90"/>
        <v>0</v>
      </c>
      <c r="P175" s="40">
        <f t="shared" si="90"/>
        <v>0</v>
      </c>
      <c r="Q175" s="38"/>
      <c r="R175" s="15"/>
      <c r="AH175" s="63"/>
      <c r="AX175" s="63"/>
      <c r="BN175" s="63"/>
      <c r="CD175" s="63"/>
      <c r="CT175" s="63"/>
      <c r="DJ175" s="63"/>
      <c r="DZ175" s="63"/>
      <c r="EP175" s="63"/>
      <c r="FF175" s="63"/>
      <c r="FV175" s="63"/>
      <c r="GL175" s="63"/>
      <c r="HB175" s="63"/>
      <c r="HR175" s="63"/>
      <c r="IH175" s="63"/>
    </row>
    <row r="176" spans="1:242" ht="21.75" customHeight="1">
      <c r="A176" s="155"/>
      <c r="B176" s="137"/>
      <c r="C176" s="138"/>
      <c r="D176" s="139"/>
      <c r="E176" s="42"/>
      <c r="F176" s="39">
        <v>2025</v>
      </c>
      <c r="G176" s="40">
        <f t="shared" si="88"/>
        <v>0</v>
      </c>
      <c r="H176" s="40">
        <f t="shared" si="89"/>
        <v>0</v>
      </c>
      <c r="I176" s="40">
        <f t="shared" si="90"/>
        <v>0</v>
      </c>
      <c r="J176" s="40">
        <f t="shared" si="90"/>
        <v>0</v>
      </c>
      <c r="K176" s="40">
        <f t="shared" si="90"/>
        <v>0</v>
      </c>
      <c r="L176" s="40">
        <f t="shared" si="90"/>
        <v>0</v>
      </c>
      <c r="M176" s="40">
        <f t="shared" si="90"/>
        <v>0</v>
      </c>
      <c r="N176" s="40">
        <f t="shared" si="90"/>
        <v>0</v>
      </c>
      <c r="O176" s="40">
        <f t="shared" si="90"/>
        <v>0</v>
      </c>
      <c r="P176" s="40">
        <f t="shared" si="90"/>
        <v>0</v>
      </c>
      <c r="Q176" s="38"/>
      <c r="R176" s="15"/>
      <c r="AH176" s="63"/>
      <c r="AX176" s="63"/>
      <c r="BN176" s="63"/>
      <c r="CD176" s="63"/>
      <c r="CT176" s="63"/>
      <c r="DJ176" s="63"/>
      <c r="DZ176" s="63"/>
      <c r="EP176" s="63"/>
      <c r="FF176" s="63"/>
      <c r="FV176" s="63"/>
      <c r="GL176" s="63"/>
      <c r="HB176" s="63"/>
      <c r="HR176" s="63"/>
      <c r="IH176" s="63"/>
    </row>
    <row r="177" spans="1:18" ht="18" customHeight="1">
      <c r="A177" s="155"/>
      <c r="B177" s="128" t="s">
        <v>221</v>
      </c>
      <c r="C177" s="129"/>
      <c r="D177" s="130"/>
      <c r="E177" s="42"/>
      <c r="F177" s="36" t="s">
        <v>60</v>
      </c>
      <c r="G177" s="37">
        <f>I177+K177+M177+O177</f>
        <v>9859.6</v>
      </c>
      <c r="H177" s="37">
        <f>J177+L177+N177+P177</f>
        <v>9859.6</v>
      </c>
      <c r="I177" s="37">
        <f>SUM(I178:I188)</f>
        <v>9859.6</v>
      </c>
      <c r="J177" s="37">
        <f aca="true" t="shared" si="91" ref="J177:P177">SUM(J178:J188)</f>
        <v>9859.6</v>
      </c>
      <c r="K177" s="37">
        <f t="shared" si="91"/>
        <v>0</v>
      </c>
      <c r="L177" s="37">
        <f t="shared" si="91"/>
        <v>0</v>
      </c>
      <c r="M177" s="37">
        <f t="shared" si="91"/>
        <v>0</v>
      </c>
      <c r="N177" s="37">
        <f t="shared" si="91"/>
        <v>0</v>
      </c>
      <c r="O177" s="37">
        <f t="shared" si="91"/>
        <v>0</v>
      </c>
      <c r="P177" s="37">
        <f t="shared" si="91"/>
        <v>0</v>
      </c>
      <c r="Q177" s="38"/>
      <c r="R177" s="15"/>
    </row>
    <row r="178" spans="1:18" ht="21.75" customHeight="1">
      <c r="A178" s="155"/>
      <c r="B178" s="131"/>
      <c r="C178" s="132"/>
      <c r="D178" s="133"/>
      <c r="E178" s="42"/>
      <c r="F178" s="39">
        <v>2015</v>
      </c>
      <c r="G178" s="40">
        <f aca="true" t="shared" si="92" ref="G178:G183">I178+K178+M178+O178</f>
        <v>0</v>
      </c>
      <c r="H178" s="40">
        <f aca="true" t="shared" si="93" ref="H178:H183">J178+L178+N178+P178</f>
        <v>0</v>
      </c>
      <c r="I178" s="40">
        <f>I129</f>
        <v>0</v>
      </c>
      <c r="J178" s="40">
        <f aca="true" t="shared" si="94" ref="J178:P178">J129</f>
        <v>0</v>
      </c>
      <c r="K178" s="40">
        <f t="shared" si="94"/>
        <v>0</v>
      </c>
      <c r="L178" s="40">
        <f t="shared" si="94"/>
        <v>0</v>
      </c>
      <c r="M178" s="40">
        <f t="shared" si="94"/>
        <v>0</v>
      </c>
      <c r="N178" s="40">
        <f t="shared" si="94"/>
        <v>0</v>
      </c>
      <c r="O178" s="40">
        <f t="shared" si="94"/>
        <v>0</v>
      </c>
      <c r="P178" s="40">
        <f t="shared" si="94"/>
        <v>0</v>
      </c>
      <c r="Q178" s="38"/>
      <c r="R178" s="15"/>
    </row>
    <row r="179" spans="1:18" ht="19.5" customHeight="1">
      <c r="A179" s="155"/>
      <c r="B179" s="131"/>
      <c r="C179" s="132"/>
      <c r="D179" s="133"/>
      <c r="E179" s="42"/>
      <c r="F179" s="39">
        <v>2016</v>
      </c>
      <c r="G179" s="40">
        <f t="shared" si="92"/>
        <v>0</v>
      </c>
      <c r="H179" s="40">
        <f t="shared" si="93"/>
        <v>0</v>
      </c>
      <c r="I179" s="40">
        <f aca="true" t="shared" si="95" ref="I179:P182">I130</f>
        <v>0</v>
      </c>
      <c r="J179" s="40">
        <f t="shared" si="95"/>
        <v>0</v>
      </c>
      <c r="K179" s="40">
        <f t="shared" si="95"/>
        <v>0</v>
      </c>
      <c r="L179" s="40">
        <f t="shared" si="95"/>
        <v>0</v>
      </c>
      <c r="M179" s="40">
        <f t="shared" si="95"/>
        <v>0</v>
      </c>
      <c r="N179" s="40">
        <f t="shared" si="95"/>
        <v>0</v>
      </c>
      <c r="O179" s="40">
        <f t="shared" si="95"/>
        <v>0</v>
      </c>
      <c r="P179" s="40">
        <f t="shared" si="95"/>
        <v>0</v>
      </c>
      <c r="Q179" s="38"/>
      <c r="R179" s="15"/>
    </row>
    <row r="180" spans="1:18" ht="18.75" customHeight="1">
      <c r="A180" s="155"/>
      <c r="B180" s="131"/>
      <c r="C180" s="132"/>
      <c r="D180" s="133"/>
      <c r="E180" s="42"/>
      <c r="F180" s="39">
        <v>2017</v>
      </c>
      <c r="G180" s="40">
        <f t="shared" si="92"/>
        <v>9859.6</v>
      </c>
      <c r="H180" s="40">
        <f t="shared" si="93"/>
        <v>9859.6</v>
      </c>
      <c r="I180" s="40">
        <f t="shared" si="95"/>
        <v>9859.6</v>
      </c>
      <c r="J180" s="40">
        <f t="shared" si="95"/>
        <v>9859.6</v>
      </c>
      <c r="K180" s="40">
        <f t="shared" si="95"/>
        <v>0</v>
      </c>
      <c r="L180" s="40">
        <f t="shared" si="95"/>
        <v>0</v>
      </c>
      <c r="M180" s="40">
        <f t="shared" si="95"/>
        <v>0</v>
      </c>
      <c r="N180" s="40">
        <f t="shared" si="95"/>
        <v>0</v>
      </c>
      <c r="O180" s="40">
        <f t="shared" si="95"/>
        <v>0</v>
      </c>
      <c r="P180" s="40">
        <f t="shared" si="95"/>
        <v>0</v>
      </c>
      <c r="Q180" s="38"/>
      <c r="R180" s="15"/>
    </row>
    <row r="181" spans="1:18" ht="17.25" customHeight="1">
      <c r="A181" s="155"/>
      <c r="B181" s="131"/>
      <c r="C181" s="132"/>
      <c r="D181" s="133"/>
      <c r="E181" s="42"/>
      <c r="F181" s="39">
        <v>2018</v>
      </c>
      <c r="G181" s="40">
        <f t="shared" si="92"/>
        <v>0</v>
      </c>
      <c r="H181" s="40">
        <f t="shared" si="93"/>
        <v>0</v>
      </c>
      <c r="I181" s="40">
        <f t="shared" si="95"/>
        <v>0</v>
      </c>
      <c r="J181" s="40">
        <f t="shared" si="95"/>
        <v>0</v>
      </c>
      <c r="K181" s="40">
        <f t="shared" si="95"/>
        <v>0</v>
      </c>
      <c r="L181" s="40">
        <f t="shared" si="95"/>
        <v>0</v>
      </c>
      <c r="M181" s="40">
        <f t="shared" si="95"/>
        <v>0</v>
      </c>
      <c r="N181" s="40">
        <f t="shared" si="95"/>
        <v>0</v>
      </c>
      <c r="O181" s="40">
        <f t="shared" si="95"/>
        <v>0</v>
      </c>
      <c r="P181" s="40">
        <f t="shared" si="95"/>
        <v>0</v>
      </c>
      <c r="Q181" s="38"/>
      <c r="R181" s="15"/>
    </row>
    <row r="182" spans="1:18" ht="19.5" customHeight="1">
      <c r="A182" s="155"/>
      <c r="B182" s="131"/>
      <c r="C182" s="132"/>
      <c r="D182" s="133"/>
      <c r="E182" s="42"/>
      <c r="F182" s="39">
        <v>2019</v>
      </c>
      <c r="G182" s="40">
        <f t="shared" si="92"/>
        <v>0</v>
      </c>
      <c r="H182" s="40">
        <f t="shared" si="93"/>
        <v>0</v>
      </c>
      <c r="I182" s="40">
        <f t="shared" si="95"/>
        <v>0</v>
      </c>
      <c r="J182" s="40">
        <f t="shared" si="95"/>
        <v>0</v>
      </c>
      <c r="K182" s="40">
        <f t="shared" si="95"/>
        <v>0</v>
      </c>
      <c r="L182" s="40">
        <f t="shared" si="95"/>
        <v>0</v>
      </c>
      <c r="M182" s="40">
        <f t="shared" si="95"/>
        <v>0</v>
      </c>
      <c r="N182" s="40">
        <f t="shared" si="95"/>
        <v>0</v>
      </c>
      <c r="O182" s="40">
        <f t="shared" si="95"/>
        <v>0</v>
      </c>
      <c r="P182" s="40">
        <f t="shared" si="95"/>
        <v>0</v>
      </c>
      <c r="Q182" s="38"/>
      <c r="R182" s="15"/>
    </row>
    <row r="183" spans="1:18" ht="18" customHeight="1">
      <c r="A183" s="155"/>
      <c r="B183" s="131"/>
      <c r="C183" s="132"/>
      <c r="D183" s="133"/>
      <c r="E183" s="42"/>
      <c r="F183" s="39">
        <v>2020</v>
      </c>
      <c r="G183" s="40">
        <f t="shared" si="92"/>
        <v>0</v>
      </c>
      <c r="H183" s="40">
        <f t="shared" si="93"/>
        <v>0</v>
      </c>
      <c r="I183" s="40">
        <f>I134</f>
        <v>0</v>
      </c>
      <c r="J183" s="40">
        <f aca="true" t="shared" si="96" ref="J183:P183">J134</f>
        <v>0</v>
      </c>
      <c r="K183" s="40">
        <f t="shared" si="96"/>
        <v>0</v>
      </c>
      <c r="L183" s="40">
        <f t="shared" si="96"/>
        <v>0</v>
      </c>
      <c r="M183" s="40">
        <f t="shared" si="96"/>
        <v>0</v>
      </c>
      <c r="N183" s="40">
        <f t="shared" si="96"/>
        <v>0</v>
      </c>
      <c r="O183" s="40">
        <f t="shared" si="96"/>
        <v>0</v>
      </c>
      <c r="P183" s="40">
        <f t="shared" si="96"/>
        <v>0</v>
      </c>
      <c r="Q183" s="38"/>
      <c r="R183" s="15"/>
    </row>
    <row r="184" spans="1:242" ht="21.75" customHeight="1">
      <c r="A184" s="155"/>
      <c r="B184" s="131"/>
      <c r="C184" s="132"/>
      <c r="D184" s="133"/>
      <c r="E184" s="42"/>
      <c r="F184" s="39">
        <v>2021</v>
      </c>
      <c r="G184" s="40">
        <f aca="true" t="shared" si="97" ref="G184:H188">I184+K184+M184+O184</f>
        <v>0</v>
      </c>
      <c r="H184" s="40">
        <f t="shared" si="97"/>
        <v>0</v>
      </c>
      <c r="I184" s="40">
        <f aca="true" t="shared" si="98" ref="I184:P188">I135</f>
        <v>0</v>
      </c>
      <c r="J184" s="40">
        <f t="shared" si="98"/>
        <v>0</v>
      </c>
      <c r="K184" s="40">
        <f t="shared" si="98"/>
        <v>0</v>
      </c>
      <c r="L184" s="40">
        <f t="shared" si="98"/>
        <v>0</v>
      </c>
      <c r="M184" s="40">
        <f t="shared" si="98"/>
        <v>0</v>
      </c>
      <c r="N184" s="40">
        <f t="shared" si="98"/>
        <v>0</v>
      </c>
      <c r="O184" s="40">
        <f t="shared" si="98"/>
        <v>0</v>
      </c>
      <c r="P184" s="40">
        <f t="shared" si="98"/>
        <v>0</v>
      </c>
      <c r="Q184" s="38"/>
      <c r="R184" s="15"/>
      <c r="AH184" s="63"/>
      <c r="AX184" s="63"/>
      <c r="BN184" s="63"/>
      <c r="CD184" s="63"/>
      <c r="CT184" s="63"/>
      <c r="DJ184" s="63"/>
      <c r="DZ184" s="63"/>
      <c r="EP184" s="63"/>
      <c r="FF184" s="63"/>
      <c r="FV184" s="63"/>
      <c r="GL184" s="63"/>
      <c r="HB184" s="63"/>
      <c r="HR184" s="63"/>
      <c r="IH184" s="63"/>
    </row>
    <row r="185" spans="1:242" ht="21.75" customHeight="1">
      <c r="A185" s="155"/>
      <c r="B185" s="131"/>
      <c r="C185" s="132"/>
      <c r="D185" s="133"/>
      <c r="E185" s="42"/>
      <c r="F185" s="39">
        <v>2022</v>
      </c>
      <c r="G185" s="40">
        <f t="shared" si="97"/>
        <v>0</v>
      </c>
      <c r="H185" s="40">
        <f t="shared" si="97"/>
        <v>0</v>
      </c>
      <c r="I185" s="40">
        <f t="shared" si="98"/>
        <v>0</v>
      </c>
      <c r="J185" s="40">
        <f t="shared" si="98"/>
        <v>0</v>
      </c>
      <c r="K185" s="40">
        <f t="shared" si="98"/>
        <v>0</v>
      </c>
      <c r="L185" s="40">
        <f t="shared" si="98"/>
        <v>0</v>
      </c>
      <c r="M185" s="40">
        <f t="shared" si="98"/>
        <v>0</v>
      </c>
      <c r="N185" s="40">
        <f t="shared" si="98"/>
        <v>0</v>
      </c>
      <c r="O185" s="40">
        <f t="shared" si="98"/>
        <v>0</v>
      </c>
      <c r="P185" s="40">
        <f t="shared" si="98"/>
        <v>0</v>
      </c>
      <c r="Q185" s="38"/>
      <c r="R185" s="15"/>
      <c r="AH185" s="63"/>
      <c r="AX185" s="63"/>
      <c r="BN185" s="63"/>
      <c r="CD185" s="63"/>
      <c r="CT185" s="63"/>
      <c r="DJ185" s="63"/>
      <c r="DZ185" s="63"/>
      <c r="EP185" s="63"/>
      <c r="FF185" s="63"/>
      <c r="FV185" s="63"/>
      <c r="GL185" s="63"/>
      <c r="HB185" s="63"/>
      <c r="HR185" s="63"/>
      <c r="IH185" s="63"/>
    </row>
    <row r="186" spans="1:242" ht="21.75" customHeight="1">
      <c r="A186" s="155"/>
      <c r="B186" s="131"/>
      <c r="C186" s="132"/>
      <c r="D186" s="133"/>
      <c r="E186" s="42"/>
      <c r="F186" s="39">
        <v>2023</v>
      </c>
      <c r="G186" s="40">
        <f t="shared" si="97"/>
        <v>0</v>
      </c>
      <c r="H186" s="40">
        <f t="shared" si="97"/>
        <v>0</v>
      </c>
      <c r="I186" s="40">
        <f t="shared" si="98"/>
        <v>0</v>
      </c>
      <c r="J186" s="40">
        <f t="shared" si="98"/>
        <v>0</v>
      </c>
      <c r="K186" s="40">
        <f t="shared" si="98"/>
        <v>0</v>
      </c>
      <c r="L186" s="40">
        <f t="shared" si="98"/>
        <v>0</v>
      </c>
      <c r="M186" s="40">
        <f t="shared" si="98"/>
        <v>0</v>
      </c>
      <c r="N186" s="40">
        <f t="shared" si="98"/>
        <v>0</v>
      </c>
      <c r="O186" s="40">
        <f t="shared" si="98"/>
        <v>0</v>
      </c>
      <c r="P186" s="40">
        <f t="shared" si="98"/>
        <v>0</v>
      </c>
      <c r="Q186" s="38"/>
      <c r="R186" s="15"/>
      <c r="AH186" s="63"/>
      <c r="AX186" s="63"/>
      <c r="BN186" s="63"/>
      <c r="CD186" s="63"/>
      <c r="CT186" s="63"/>
      <c r="DJ186" s="63"/>
      <c r="DZ186" s="63"/>
      <c r="EP186" s="63"/>
      <c r="FF186" s="63"/>
      <c r="FV186" s="63"/>
      <c r="GL186" s="63"/>
      <c r="HB186" s="63"/>
      <c r="HR186" s="63"/>
      <c r="IH186" s="63"/>
    </row>
    <row r="187" spans="1:242" ht="21.75" customHeight="1">
      <c r="A187" s="155"/>
      <c r="B187" s="131"/>
      <c r="C187" s="132"/>
      <c r="D187" s="133"/>
      <c r="E187" s="42"/>
      <c r="F187" s="39">
        <v>2024</v>
      </c>
      <c r="G187" s="40">
        <f t="shared" si="97"/>
        <v>0</v>
      </c>
      <c r="H187" s="40">
        <f t="shared" si="97"/>
        <v>0</v>
      </c>
      <c r="I187" s="40">
        <f t="shared" si="98"/>
        <v>0</v>
      </c>
      <c r="J187" s="40">
        <f t="shared" si="98"/>
        <v>0</v>
      </c>
      <c r="K187" s="40">
        <f t="shared" si="98"/>
        <v>0</v>
      </c>
      <c r="L187" s="40">
        <f t="shared" si="98"/>
        <v>0</v>
      </c>
      <c r="M187" s="40">
        <f t="shared" si="98"/>
        <v>0</v>
      </c>
      <c r="N187" s="40">
        <f t="shared" si="98"/>
        <v>0</v>
      </c>
      <c r="O187" s="40">
        <f t="shared" si="98"/>
        <v>0</v>
      </c>
      <c r="P187" s="40">
        <f t="shared" si="98"/>
        <v>0</v>
      </c>
      <c r="Q187" s="38"/>
      <c r="R187" s="15"/>
      <c r="AH187" s="63"/>
      <c r="AX187" s="63"/>
      <c r="BN187" s="63"/>
      <c r="CD187" s="63"/>
      <c r="CT187" s="63"/>
      <c r="DJ187" s="63"/>
      <c r="DZ187" s="63"/>
      <c r="EP187" s="63"/>
      <c r="FF187" s="63"/>
      <c r="FV187" s="63"/>
      <c r="GL187" s="63"/>
      <c r="HB187" s="63"/>
      <c r="HR187" s="63"/>
      <c r="IH187" s="63"/>
    </row>
    <row r="188" spans="1:242" ht="21.75" customHeight="1">
      <c r="A188" s="156"/>
      <c r="B188" s="137"/>
      <c r="C188" s="138"/>
      <c r="D188" s="139"/>
      <c r="E188" s="42"/>
      <c r="F188" s="39">
        <v>2025</v>
      </c>
      <c r="G188" s="40">
        <f t="shared" si="97"/>
        <v>0</v>
      </c>
      <c r="H188" s="40">
        <f t="shared" si="97"/>
        <v>0</v>
      </c>
      <c r="I188" s="40">
        <f t="shared" si="98"/>
        <v>0</v>
      </c>
      <c r="J188" s="40">
        <f t="shared" si="98"/>
        <v>0</v>
      </c>
      <c r="K188" s="40">
        <f t="shared" si="98"/>
        <v>0</v>
      </c>
      <c r="L188" s="40">
        <f t="shared" si="98"/>
        <v>0</v>
      </c>
      <c r="M188" s="40">
        <f t="shared" si="98"/>
        <v>0</v>
      </c>
      <c r="N188" s="40">
        <f t="shared" si="98"/>
        <v>0</v>
      </c>
      <c r="O188" s="40">
        <f t="shared" si="98"/>
        <v>0</v>
      </c>
      <c r="P188" s="40">
        <f t="shared" si="98"/>
        <v>0</v>
      </c>
      <c r="Q188" s="38"/>
      <c r="R188" s="15"/>
      <c r="AH188" s="63"/>
      <c r="AX188" s="63"/>
      <c r="BN188" s="63"/>
      <c r="CD188" s="63"/>
      <c r="CT188" s="63"/>
      <c r="DJ188" s="63"/>
      <c r="DZ188" s="63"/>
      <c r="EP188" s="63"/>
      <c r="FF188" s="63"/>
      <c r="FV188" s="63"/>
      <c r="GL188" s="63"/>
      <c r="HB188" s="63"/>
      <c r="HR188" s="63"/>
      <c r="IH188" s="63"/>
    </row>
    <row r="189" spans="1:18" s="28" customFormat="1" ht="66" customHeight="1">
      <c r="A189" s="120" t="s">
        <v>87</v>
      </c>
      <c r="B189" s="120"/>
      <c r="C189" s="120"/>
      <c r="D189" s="120"/>
      <c r="E189" s="120"/>
      <c r="F189" s="120"/>
      <c r="G189" s="9"/>
      <c r="H189" s="9"/>
      <c r="I189" s="41"/>
      <c r="J189" s="41"/>
      <c r="K189" s="41"/>
      <c r="L189" s="41"/>
      <c r="M189" s="41"/>
      <c r="N189" s="41"/>
      <c r="O189" s="41"/>
      <c r="P189" s="41"/>
      <c r="Q189" s="10"/>
      <c r="R189" s="15"/>
    </row>
    <row r="190" spans="1:18" s="22" customFormat="1" ht="29.25" customHeight="1">
      <c r="A190" s="145" t="s">
        <v>167</v>
      </c>
      <c r="B190" s="99" t="s">
        <v>72</v>
      </c>
      <c r="C190" s="100"/>
      <c r="D190" s="101"/>
      <c r="E190" s="41"/>
      <c r="F190" s="12" t="s">
        <v>60</v>
      </c>
      <c r="G190" s="13">
        <f aca="true" t="shared" si="99" ref="G190:P190">G202+G214</f>
        <v>2051719</v>
      </c>
      <c r="H190" s="13">
        <f t="shared" si="99"/>
        <v>342064.2</v>
      </c>
      <c r="I190" s="13">
        <f>I202+I214</f>
        <v>1538583.8</v>
      </c>
      <c r="J190" s="13">
        <f t="shared" si="99"/>
        <v>331186.2</v>
      </c>
      <c r="K190" s="13">
        <f t="shared" si="99"/>
        <v>0</v>
      </c>
      <c r="L190" s="13">
        <f t="shared" si="99"/>
        <v>0</v>
      </c>
      <c r="M190" s="13">
        <f t="shared" si="99"/>
        <v>513135.2</v>
      </c>
      <c r="N190" s="13">
        <f t="shared" si="99"/>
        <v>10878</v>
      </c>
      <c r="O190" s="13">
        <f t="shared" si="99"/>
        <v>0</v>
      </c>
      <c r="P190" s="13">
        <f t="shared" si="99"/>
        <v>0</v>
      </c>
      <c r="Q190" s="14"/>
      <c r="R190" s="15"/>
    </row>
    <row r="191" spans="1:18" s="22" customFormat="1" ht="22.5" customHeight="1">
      <c r="A191" s="146"/>
      <c r="B191" s="102"/>
      <c r="C191" s="103"/>
      <c r="D191" s="104"/>
      <c r="E191" s="41"/>
      <c r="F191" s="1">
        <v>2015</v>
      </c>
      <c r="G191" s="16">
        <f aca="true" t="shared" si="100" ref="G191:P191">G203+G215</f>
        <v>49965.1</v>
      </c>
      <c r="H191" s="16">
        <f t="shared" si="100"/>
        <v>49965.1</v>
      </c>
      <c r="I191" s="16">
        <f>I203+I215</f>
        <v>49965.1</v>
      </c>
      <c r="J191" s="16">
        <f t="shared" si="100"/>
        <v>49965.1</v>
      </c>
      <c r="K191" s="16">
        <f t="shared" si="100"/>
        <v>0</v>
      </c>
      <c r="L191" s="16">
        <f t="shared" si="100"/>
        <v>0</v>
      </c>
      <c r="M191" s="16">
        <f t="shared" si="100"/>
        <v>0</v>
      </c>
      <c r="N191" s="16">
        <f t="shared" si="100"/>
        <v>0</v>
      </c>
      <c r="O191" s="16">
        <f t="shared" si="100"/>
        <v>0</v>
      </c>
      <c r="P191" s="16">
        <f t="shared" si="100"/>
        <v>0</v>
      </c>
      <c r="Q191" s="14"/>
      <c r="R191" s="15"/>
    </row>
    <row r="192" spans="1:18" s="22" customFormat="1" ht="20.25" customHeight="1">
      <c r="A192" s="146"/>
      <c r="B192" s="102"/>
      <c r="C192" s="103"/>
      <c r="D192" s="104"/>
      <c r="E192" s="41"/>
      <c r="F192" s="1">
        <v>2016</v>
      </c>
      <c r="G192" s="16">
        <f aca="true" t="shared" si="101" ref="G192:P192">G204+G216</f>
        <v>11729.099999999999</v>
      </c>
      <c r="H192" s="16">
        <f t="shared" si="101"/>
        <v>11729.099999999999</v>
      </c>
      <c r="I192" s="16">
        <f>I204+I216</f>
        <v>7529.1</v>
      </c>
      <c r="J192" s="16">
        <f>J204+J216</f>
        <v>7529.1</v>
      </c>
      <c r="K192" s="16">
        <f t="shared" si="101"/>
        <v>0</v>
      </c>
      <c r="L192" s="16">
        <f t="shared" si="101"/>
        <v>0</v>
      </c>
      <c r="M192" s="16">
        <f t="shared" si="101"/>
        <v>4200</v>
      </c>
      <c r="N192" s="16">
        <f t="shared" si="101"/>
        <v>4200</v>
      </c>
      <c r="O192" s="16">
        <f t="shared" si="101"/>
        <v>0</v>
      </c>
      <c r="P192" s="16">
        <f t="shared" si="101"/>
        <v>0</v>
      </c>
      <c r="Q192" s="14"/>
      <c r="R192" s="15"/>
    </row>
    <row r="193" spans="1:18" s="22" customFormat="1" ht="21.75" customHeight="1">
      <c r="A193" s="146"/>
      <c r="B193" s="102"/>
      <c r="C193" s="103"/>
      <c r="D193" s="104"/>
      <c r="E193" s="41"/>
      <c r="F193" s="1">
        <v>2017</v>
      </c>
      <c r="G193" s="16">
        <f aca="true" t="shared" si="102" ref="G193:I201">G205+G217</f>
        <v>128943.09999999999</v>
      </c>
      <c r="H193" s="16">
        <f t="shared" si="102"/>
        <v>128943.09999999999</v>
      </c>
      <c r="I193" s="16">
        <f>I205+I217</f>
        <v>125604.09999999999</v>
      </c>
      <c r="J193" s="16">
        <f aca="true" t="shared" si="103" ref="J193:P193">J205+J217</f>
        <v>125604.09999999999</v>
      </c>
      <c r="K193" s="16">
        <f t="shared" si="103"/>
        <v>0</v>
      </c>
      <c r="L193" s="16">
        <f t="shared" si="103"/>
        <v>0</v>
      </c>
      <c r="M193" s="16">
        <f t="shared" si="103"/>
        <v>3339</v>
      </c>
      <c r="N193" s="16">
        <f t="shared" si="103"/>
        <v>3339</v>
      </c>
      <c r="O193" s="16">
        <f t="shared" si="103"/>
        <v>0</v>
      </c>
      <c r="P193" s="16">
        <f t="shared" si="103"/>
        <v>0</v>
      </c>
      <c r="Q193" s="14"/>
      <c r="R193" s="15"/>
    </row>
    <row r="194" spans="1:18" ht="24" customHeight="1">
      <c r="A194" s="146"/>
      <c r="B194" s="102"/>
      <c r="C194" s="103"/>
      <c r="D194" s="104"/>
      <c r="E194" s="41"/>
      <c r="F194" s="1">
        <v>2018</v>
      </c>
      <c r="G194" s="16">
        <f t="shared" si="102"/>
        <v>3696.8</v>
      </c>
      <c r="H194" s="16">
        <f t="shared" si="102"/>
        <v>3696.8</v>
      </c>
      <c r="I194" s="16">
        <f>I206+I218</f>
        <v>357.8</v>
      </c>
      <c r="J194" s="16">
        <f aca="true" t="shared" si="104" ref="J194:P194">J206+J218</f>
        <v>357.8</v>
      </c>
      <c r="K194" s="16">
        <f t="shared" si="104"/>
        <v>0</v>
      </c>
      <c r="L194" s="16">
        <f t="shared" si="104"/>
        <v>0</v>
      </c>
      <c r="M194" s="16">
        <f t="shared" si="104"/>
        <v>3339</v>
      </c>
      <c r="N194" s="16">
        <f t="shared" si="104"/>
        <v>3339</v>
      </c>
      <c r="O194" s="16">
        <f t="shared" si="104"/>
        <v>0</v>
      </c>
      <c r="P194" s="16">
        <f t="shared" si="104"/>
        <v>0</v>
      </c>
      <c r="Q194" s="14"/>
      <c r="R194" s="15"/>
    </row>
    <row r="195" spans="1:18" ht="18" customHeight="1">
      <c r="A195" s="146"/>
      <c r="B195" s="102"/>
      <c r="C195" s="103"/>
      <c r="D195" s="104"/>
      <c r="E195" s="41"/>
      <c r="F195" s="1">
        <v>2019</v>
      </c>
      <c r="G195" s="16">
        <f t="shared" si="102"/>
        <v>439546.19999999995</v>
      </c>
      <c r="H195" s="16">
        <f t="shared" si="102"/>
        <v>21426.7</v>
      </c>
      <c r="I195" s="16">
        <f t="shared" si="102"/>
        <v>295091.19999999995</v>
      </c>
      <c r="J195" s="16">
        <f aca="true" t="shared" si="105" ref="J195:P195">J207+J219</f>
        <v>21426.7</v>
      </c>
      <c r="K195" s="16">
        <f t="shared" si="105"/>
        <v>0</v>
      </c>
      <c r="L195" s="16">
        <f t="shared" si="105"/>
        <v>0</v>
      </c>
      <c r="M195" s="16">
        <f t="shared" si="105"/>
        <v>144455</v>
      </c>
      <c r="N195" s="16">
        <f t="shared" si="105"/>
        <v>0</v>
      </c>
      <c r="O195" s="16">
        <f t="shared" si="105"/>
        <v>0</v>
      </c>
      <c r="P195" s="16">
        <f t="shared" si="105"/>
        <v>0</v>
      </c>
      <c r="Q195" s="14"/>
      <c r="R195" s="15"/>
    </row>
    <row r="196" spans="1:18" ht="21.75" customHeight="1">
      <c r="A196" s="146"/>
      <c r="B196" s="102"/>
      <c r="C196" s="103"/>
      <c r="D196" s="104"/>
      <c r="E196" s="41"/>
      <c r="F196" s="1">
        <v>2020</v>
      </c>
      <c r="G196" s="16">
        <f t="shared" si="102"/>
        <v>620207.5</v>
      </c>
      <c r="H196" s="16">
        <f t="shared" si="102"/>
        <v>63151.7</v>
      </c>
      <c r="I196" s="16">
        <f t="shared" si="102"/>
        <v>469670.1</v>
      </c>
      <c r="J196" s="16">
        <f aca="true" t="shared" si="106" ref="J196:P196">J208+J220</f>
        <v>63151.7</v>
      </c>
      <c r="K196" s="16">
        <f t="shared" si="106"/>
        <v>0</v>
      </c>
      <c r="L196" s="16">
        <f t="shared" si="106"/>
        <v>0</v>
      </c>
      <c r="M196" s="16">
        <f t="shared" si="106"/>
        <v>150537.4</v>
      </c>
      <c r="N196" s="16">
        <f t="shared" si="106"/>
        <v>0</v>
      </c>
      <c r="O196" s="16">
        <f t="shared" si="106"/>
        <v>0</v>
      </c>
      <c r="P196" s="16">
        <f t="shared" si="106"/>
        <v>0</v>
      </c>
      <c r="Q196" s="14"/>
      <c r="R196" s="15"/>
    </row>
    <row r="197" spans="1:242" ht="21.75" customHeight="1">
      <c r="A197" s="146"/>
      <c r="B197" s="102"/>
      <c r="C197" s="103"/>
      <c r="D197" s="104"/>
      <c r="E197" s="42"/>
      <c r="F197" s="39">
        <v>2021</v>
      </c>
      <c r="G197" s="16">
        <f t="shared" si="102"/>
        <v>270416.5</v>
      </c>
      <c r="H197" s="16">
        <f t="shared" si="102"/>
        <v>63151.7</v>
      </c>
      <c r="I197" s="16">
        <f t="shared" si="102"/>
        <v>63151.7</v>
      </c>
      <c r="J197" s="16">
        <f aca="true" t="shared" si="107" ref="J197:P197">J209+J221</f>
        <v>63151.7</v>
      </c>
      <c r="K197" s="16">
        <f t="shared" si="107"/>
        <v>0</v>
      </c>
      <c r="L197" s="16">
        <f t="shared" si="107"/>
        <v>0</v>
      </c>
      <c r="M197" s="16">
        <f t="shared" si="107"/>
        <v>207264.8</v>
      </c>
      <c r="N197" s="16">
        <f t="shared" si="107"/>
        <v>0</v>
      </c>
      <c r="O197" s="16">
        <f t="shared" si="107"/>
        <v>0</v>
      </c>
      <c r="P197" s="16">
        <f t="shared" si="107"/>
        <v>0</v>
      </c>
      <c r="Q197" s="38"/>
      <c r="R197" s="15"/>
      <c r="AH197" s="63"/>
      <c r="AX197" s="63"/>
      <c r="BN197" s="63"/>
      <c r="CD197" s="63"/>
      <c r="CT197" s="63"/>
      <c r="DJ197" s="63"/>
      <c r="DZ197" s="63"/>
      <c r="EP197" s="63"/>
      <c r="FF197" s="63"/>
      <c r="FV197" s="63"/>
      <c r="GL197" s="63"/>
      <c r="HB197" s="63"/>
      <c r="HR197" s="63"/>
      <c r="IH197" s="63"/>
    </row>
    <row r="198" spans="1:242" ht="21.75" customHeight="1">
      <c r="A198" s="146"/>
      <c r="B198" s="102"/>
      <c r="C198" s="103"/>
      <c r="D198" s="104"/>
      <c r="E198" s="42"/>
      <c r="F198" s="39">
        <v>2022</v>
      </c>
      <c r="G198" s="16">
        <f t="shared" si="102"/>
        <v>85679.70000000001</v>
      </c>
      <c r="H198" s="16">
        <f t="shared" si="102"/>
        <v>0</v>
      </c>
      <c r="I198" s="16">
        <f t="shared" si="102"/>
        <v>85679.70000000001</v>
      </c>
      <c r="J198" s="16">
        <f aca="true" t="shared" si="108" ref="J198:P198">J210+J222</f>
        <v>0</v>
      </c>
      <c r="K198" s="16">
        <f t="shared" si="108"/>
        <v>0</v>
      </c>
      <c r="L198" s="16">
        <f t="shared" si="108"/>
        <v>0</v>
      </c>
      <c r="M198" s="16">
        <f t="shared" si="108"/>
        <v>0</v>
      </c>
      <c r="N198" s="16">
        <f t="shared" si="108"/>
        <v>0</v>
      </c>
      <c r="O198" s="16">
        <f t="shared" si="108"/>
        <v>0</v>
      </c>
      <c r="P198" s="16">
        <f t="shared" si="108"/>
        <v>0</v>
      </c>
      <c r="Q198" s="38"/>
      <c r="R198" s="15"/>
      <c r="AH198" s="63"/>
      <c r="AX198" s="63"/>
      <c r="BN198" s="63"/>
      <c r="CD198" s="63"/>
      <c r="CT198" s="63"/>
      <c r="DJ198" s="63"/>
      <c r="DZ198" s="63"/>
      <c r="EP198" s="63"/>
      <c r="FF198" s="63"/>
      <c r="FV198" s="63"/>
      <c r="GL198" s="63"/>
      <c r="HB198" s="63"/>
      <c r="HR198" s="63"/>
      <c r="IH198" s="63"/>
    </row>
    <row r="199" spans="1:242" ht="21.75" customHeight="1">
      <c r="A199" s="146"/>
      <c r="B199" s="102"/>
      <c r="C199" s="103"/>
      <c r="D199" s="104"/>
      <c r="E199" s="42"/>
      <c r="F199" s="39">
        <v>2023</v>
      </c>
      <c r="G199" s="16">
        <f t="shared" si="102"/>
        <v>202576.80000000002</v>
      </c>
      <c r="H199" s="16">
        <f t="shared" si="102"/>
        <v>0</v>
      </c>
      <c r="I199" s="16">
        <f t="shared" si="102"/>
        <v>202576.80000000002</v>
      </c>
      <c r="J199" s="16">
        <f aca="true" t="shared" si="109" ref="J199:P199">J211+J223</f>
        <v>0</v>
      </c>
      <c r="K199" s="16">
        <f t="shared" si="109"/>
        <v>0</v>
      </c>
      <c r="L199" s="16">
        <f t="shared" si="109"/>
        <v>0</v>
      </c>
      <c r="M199" s="16">
        <f t="shared" si="109"/>
        <v>0</v>
      </c>
      <c r="N199" s="16">
        <f t="shared" si="109"/>
        <v>0</v>
      </c>
      <c r="O199" s="16">
        <f t="shared" si="109"/>
        <v>0</v>
      </c>
      <c r="P199" s="16">
        <f t="shared" si="109"/>
        <v>0</v>
      </c>
      <c r="Q199" s="38"/>
      <c r="R199" s="15"/>
      <c r="AH199" s="63"/>
      <c r="AX199" s="63"/>
      <c r="BN199" s="63"/>
      <c r="CD199" s="63"/>
      <c r="CT199" s="63"/>
      <c r="DJ199" s="63"/>
      <c r="DZ199" s="63"/>
      <c r="EP199" s="63"/>
      <c r="FF199" s="63"/>
      <c r="FV199" s="63"/>
      <c r="GL199" s="63"/>
      <c r="HB199" s="63"/>
      <c r="HR199" s="63"/>
      <c r="IH199" s="63"/>
    </row>
    <row r="200" spans="1:242" ht="21.75" customHeight="1">
      <c r="A200" s="146"/>
      <c r="B200" s="102"/>
      <c r="C200" s="103"/>
      <c r="D200" s="104"/>
      <c r="E200" s="42"/>
      <c r="F200" s="39">
        <v>2024</v>
      </c>
      <c r="G200" s="16">
        <f t="shared" si="102"/>
        <v>18031.6</v>
      </c>
      <c r="H200" s="16">
        <f t="shared" si="102"/>
        <v>0</v>
      </c>
      <c r="I200" s="16">
        <f t="shared" si="102"/>
        <v>18031.6</v>
      </c>
      <c r="J200" s="16">
        <f aca="true" t="shared" si="110" ref="J200:P200">J212+J224</f>
        <v>0</v>
      </c>
      <c r="K200" s="16">
        <f t="shared" si="110"/>
        <v>0</v>
      </c>
      <c r="L200" s="16">
        <f t="shared" si="110"/>
        <v>0</v>
      </c>
      <c r="M200" s="16">
        <f t="shared" si="110"/>
        <v>0</v>
      </c>
      <c r="N200" s="16">
        <f t="shared" si="110"/>
        <v>0</v>
      </c>
      <c r="O200" s="16">
        <f t="shared" si="110"/>
        <v>0</v>
      </c>
      <c r="P200" s="16">
        <f t="shared" si="110"/>
        <v>0</v>
      </c>
      <c r="Q200" s="38"/>
      <c r="R200" s="15"/>
      <c r="AH200" s="63"/>
      <c r="AX200" s="63"/>
      <c r="BN200" s="63"/>
      <c r="CD200" s="63"/>
      <c r="CT200" s="63"/>
      <c r="DJ200" s="63"/>
      <c r="DZ200" s="63"/>
      <c r="EP200" s="63"/>
      <c r="FF200" s="63"/>
      <c r="FV200" s="63"/>
      <c r="GL200" s="63"/>
      <c r="HB200" s="63"/>
      <c r="HR200" s="63"/>
      <c r="IH200" s="63"/>
    </row>
    <row r="201" spans="1:242" ht="21.75" customHeight="1">
      <c r="A201" s="146"/>
      <c r="B201" s="105"/>
      <c r="C201" s="106"/>
      <c r="D201" s="107"/>
      <c r="E201" s="42"/>
      <c r="F201" s="39">
        <v>2025</v>
      </c>
      <c r="G201" s="16">
        <f t="shared" si="102"/>
        <v>220926.6</v>
      </c>
      <c r="H201" s="16">
        <f t="shared" si="102"/>
        <v>0</v>
      </c>
      <c r="I201" s="16">
        <f t="shared" si="102"/>
        <v>220926.6</v>
      </c>
      <c r="J201" s="16">
        <f aca="true" t="shared" si="111" ref="J201:P201">J213+J225</f>
        <v>0</v>
      </c>
      <c r="K201" s="16">
        <f t="shared" si="111"/>
        <v>0</v>
      </c>
      <c r="L201" s="16">
        <f t="shared" si="111"/>
        <v>0</v>
      </c>
      <c r="M201" s="16">
        <f t="shared" si="111"/>
        <v>0</v>
      </c>
      <c r="N201" s="16">
        <f t="shared" si="111"/>
        <v>0</v>
      </c>
      <c r="O201" s="16">
        <f t="shared" si="111"/>
        <v>0</v>
      </c>
      <c r="P201" s="16">
        <f t="shared" si="111"/>
        <v>0</v>
      </c>
      <c r="Q201" s="38"/>
      <c r="R201" s="15"/>
      <c r="AH201" s="63"/>
      <c r="AX201" s="63"/>
      <c r="BN201" s="63"/>
      <c r="CD201" s="63"/>
      <c r="CT201" s="63"/>
      <c r="DJ201" s="63"/>
      <c r="DZ201" s="63"/>
      <c r="EP201" s="63"/>
      <c r="FF201" s="63"/>
      <c r="FV201" s="63"/>
      <c r="GL201" s="63"/>
      <c r="HB201" s="63"/>
      <c r="HR201" s="63"/>
      <c r="IH201" s="63"/>
    </row>
    <row r="202" spans="1:18" ht="19.5" customHeight="1">
      <c r="A202" s="146"/>
      <c r="B202" s="99" t="s">
        <v>125</v>
      </c>
      <c r="C202" s="100"/>
      <c r="D202" s="101"/>
      <c r="E202" s="41"/>
      <c r="F202" s="12" t="s">
        <v>60</v>
      </c>
      <c r="G202" s="13">
        <f aca="true" t="shared" si="112" ref="G202:G226">I202+K202+M202+O202</f>
        <v>309774.80000000005</v>
      </c>
      <c r="H202" s="13">
        <f aca="true" t="shared" si="113" ref="H202:H226">J202+L202+N202+P202</f>
        <v>23823.199999999997</v>
      </c>
      <c r="I202" s="13">
        <f>SUM(I203:I213)</f>
        <v>298896.80000000005</v>
      </c>
      <c r="J202" s="13">
        <f aca="true" t="shared" si="114" ref="J202:P202">SUM(J203:J213)</f>
        <v>12945.199999999999</v>
      </c>
      <c r="K202" s="13">
        <f t="shared" si="114"/>
        <v>0</v>
      </c>
      <c r="L202" s="13">
        <f t="shared" si="114"/>
        <v>0</v>
      </c>
      <c r="M202" s="13">
        <f t="shared" si="114"/>
        <v>10878</v>
      </c>
      <c r="N202" s="13">
        <f t="shared" si="114"/>
        <v>10878</v>
      </c>
      <c r="O202" s="13">
        <f t="shared" si="114"/>
        <v>0</v>
      </c>
      <c r="P202" s="13">
        <f t="shared" si="114"/>
        <v>0</v>
      </c>
      <c r="Q202" s="14"/>
      <c r="R202" s="15"/>
    </row>
    <row r="203" spans="1:18" ht="20.25" customHeight="1">
      <c r="A203" s="146"/>
      <c r="B203" s="102"/>
      <c r="C203" s="103"/>
      <c r="D203" s="104"/>
      <c r="E203" s="41"/>
      <c r="F203" s="1">
        <v>2015</v>
      </c>
      <c r="G203" s="16">
        <f t="shared" si="112"/>
        <v>446.20000000000005</v>
      </c>
      <c r="H203" s="16">
        <f t="shared" si="113"/>
        <v>446.20000000000005</v>
      </c>
      <c r="I203" s="16">
        <f aca="true" t="shared" si="115" ref="I203:P203">I231+I241</f>
        <v>446.20000000000005</v>
      </c>
      <c r="J203" s="16">
        <f t="shared" si="115"/>
        <v>446.20000000000005</v>
      </c>
      <c r="K203" s="16">
        <f t="shared" si="115"/>
        <v>0</v>
      </c>
      <c r="L203" s="16">
        <f t="shared" si="115"/>
        <v>0</v>
      </c>
      <c r="M203" s="16">
        <f t="shared" si="115"/>
        <v>0</v>
      </c>
      <c r="N203" s="16">
        <f t="shared" si="115"/>
        <v>0</v>
      </c>
      <c r="O203" s="16">
        <f t="shared" si="115"/>
        <v>0</v>
      </c>
      <c r="P203" s="16">
        <f t="shared" si="115"/>
        <v>0</v>
      </c>
      <c r="Q203" s="14"/>
      <c r="R203" s="15"/>
    </row>
    <row r="204" spans="1:18" ht="19.5" customHeight="1">
      <c r="A204" s="146"/>
      <c r="B204" s="102"/>
      <c r="C204" s="103"/>
      <c r="D204" s="104"/>
      <c r="E204" s="41"/>
      <c r="F204" s="1">
        <v>2016</v>
      </c>
      <c r="G204" s="16">
        <f t="shared" si="112"/>
        <v>9039.8</v>
      </c>
      <c r="H204" s="16">
        <f t="shared" si="113"/>
        <v>9039.8</v>
      </c>
      <c r="I204" s="16">
        <f aca="true" t="shared" si="116" ref="I204:P204">I232+I226+I236+I237</f>
        <v>4839.8</v>
      </c>
      <c r="J204" s="16">
        <f t="shared" si="116"/>
        <v>4839.8</v>
      </c>
      <c r="K204" s="16">
        <f t="shared" si="116"/>
        <v>0</v>
      </c>
      <c r="L204" s="16">
        <f t="shared" si="116"/>
        <v>0</v>
      </c>
      <c r="M204" s="16">
        <f t="shared" si="116"/>
        <v>4200</v>
      </c>
      <c r="N204" s="16">
        <f t="shared" si="116"/>
        <v>4200</v>
      </c>
      <c r="O204" s="16">
        <f t="shared" si="116"/>
        <v>0</v>
      </c>
      <c r="P204" s="16">
        <f t="shared" si="116"/>
        <v>0</v>
      </c>
      <c r="Q204" s="14"/>
      <c r="R204" s="15"/>
    </row>
    <row r="205" spans="1:18" ht="21.75" customHeight="1">
      <c r="A205" s="146"/>
      <c r="B205" s="102"/>
      <c r="C205" s="103"/>
      <c r="D205" s="104"/>
      <c r="E205" s="41"/>
      <c r="F205" s="1">
        <v>2017</v>
      </c>
      <c r="G205" s="16">
        <f t="shared" si="112"/>
        <v>7365.4</v>
      </c>
      <c r="H205" s="16">
        <f t="shared" si="113"/>
        <v>7365.4</v>
      </c>
      <c r="I205" s="16">
        <f aca="true" t="shared" si="117" ref="I205:P205">I227+I238</f>
        <v>4026.4</v>
      </c>
      <c r="J205" s="16">
        <f t="shared" si="117"/>
        <v>4026.4</v>
      </c>
      <c r="K205" s="16">
        <f t="shared" si="117"/>
        <v>0</v>
      </c>
      <c r="L205" s="16">
        <f t="shared" si="117"/>
        <v>0</v>
      </c>
      <c r="M205" s="16">
        <f t="shared" si="117"/>
        <v>3339</v>
      </c>
      <c r="N205" s="16">
        <f t="shared" si="117"/>
        <v>3339</v>
      </c>
      <c r="O205" s="16">
        <f t="shared" si="117"/>
        <v>0</v>
      </c>
      <c r="P205" s="16">
        <f t="shared" si="117"/>
        <v>0</v>
      </c>
      <c r="Q205" s="14"/>
      <c r="R205" s="15"/>
    </row>
    <row r="206" spans="1:18" ht="21.75" customHeight="1">
      <c r="A206" s="146"/>
      <c r="B206" s="102"/>
      <c r="C206" s="103"/>
      <c r="D206" s="104"/>
      <c r="E206" s="41"/>
      <c r="F206" s="1">
        <v>2018</v>
      </c>
      <c r="G206" s="16">
        <f t="shared" si="112"/>
        <v>3696.8</v>
      </c>
      <c r="H206" s="16">
        <f t="shared" si="113"/>
        <v>3696.8</v>
      </c>
      <c r="I206" s="16">
        <f>I239</f>
        <v>357.8</v>
      </c>
      <c r="J206" s="16">
        <f aca="true" t="shared" si="118" ref="J206:P206">J239</f>
        <v>357.8</v>
      </c>
      <c r="K206" s="16">
        <f t="shared" si="118"/>
        <v>0</v>
      </c>
      <c r="L206" s="16">
        <f t="shared" si="118"/>
        <v>0</v>
      </c>
      <c r="M206" s="16">
        <f t="shared" si="118"/>
        <v>3339</v>
      </c>
      <c r="N206" s="16">
        <f t="shared" si="118"/>
        <v>3339</v>
      </c>
      <c r="O206" s="16">
        <f t="shared" si="118"/>
        <v>0</v>
      </c>
      <c r="P206" s="16">
        <f t="shared" si="118"/>
        <v>0</v>
      </c>
      <c r="Q206" s="14"/>
      <c r="R206" s="15"/>
    </row>
    <row r="207" spans="1:18" ht="18.75" customHeight="1">
      <c r="A207" s="146"/>
      <c r="B207" s="102"/>
      <c r="C207" s="103"/>
      <c r="D207" s="104"/>
      <c r="E207" s="41"/>
      <c r="F207" s="1">
        <v>2019</v>
      </c>
      <c r="G207" s="16">
        <f t="shared" si="112"/>
        <v>53278.1</v>
      </c>
      <c r="H207" s="16">
        <f t="shared" si="113"/>
        <v>3275</v>
      </c>
      <c r="I207" s="16">
        <f>I243+I245+I247+I240+I244</f>
        <v>53278.1</v>
      </c>
      <c r="J207" s="16">
        <f aca="true" t="shared" si="119" ref="J207:P207">J243+J245+J247+J240+J244</f>
        <v>3275</v>
      </c>
      <c r="K207" s="16">
        <f t="shared" si="119"/>
        <v>0</v>
      </c>
      <c r="L207" s="16">
        <f t="shared" si="119"/>
        <v>0</v>
      </c>
      <c r="M207" s="16">
        <f t="shared" si="119"/>
        <v>0</v>
      </c>
      <c r="N207" s="16">
        <f t="shared" si="119"/>
        <v>0</v>
      </c>
      <c r="O207" s="16">
        <f t="shared" si="119"/>
        <v>0</v>
      </c>
      <c r="P207" s="16">
        <f t="shared" si="119"/>
        <v>0</v>
      </c>
      <c r="Q207" s="14"/>
      <c r="R207" s="15"/>
    </row>
    <row r="208" spans="1:18" ht="20.25" customHeight="1">
      <c r="A208" s="146"/>
      <c r="B208" s="102"/>
      <c r="C208" s="103"/>
      <c r="D208" s="104"/>
      <c r="E208" s="41"/>
      <c r="F208" s="1">
        <v>2020</v>
      </c>
      <c r="G208" s="16">
        <f t="shared" si="112"/>
        <v>73355.6</v>
      </c>
      <c r="H208" s="16">
        <f t="shared" si="113"/>
        <v>0</v>
      </c>
      <c r="I208" s="16">
        <f>I250+I251+I252+I253+I254+I255</f>
        <v>73355.6</v>
      </c>
      <c r="J208" s="16">
        <f aca="true" t="shared" si="120" ref="J208:P208">J250+J251+J252+J253+J254+J255</f>
        <v>0</v>
      </c>
      <c r="K208" s="16">
        <f t="shared" si="120"/>
        <v>0</v>
      </c>
      <c r="L208" s="16">
        <f t="shared" si="120"/>
        <v>0</v>
      </c>
      <c r="M208" s="16">
        <f t="shared" si="120"/>
        <v>0</v>
      </c>
      <c r="N208" s="16">
        <f t="shared" si="120"/>
        <v>0</v>
      </c>
      <c r="O208" s="16">
        <f t="shared" si="120"/>
        <v>0</v>
      </c>
      <c r="P208" s="16">
        <f t="shared" si="120"/>
        <v>0</v>
      </c>
      <c r="Q208" s="14"/>
      <c r="R208" s="15"/>
    </row>
    <row r="209" spans="1:242" ht="21.75" customHeight="1">
      <c r="A209" s="146"/>
      <c r="B209" s="102"/>
      <c r="C209" s="103"/>
      <c r="D209" s="104"/>
      <c r="E209" s="41"/>
      <c r="F209" s="1">
        <v>2021</v>
      </c>
      <c r="G209" s="16">
        <f t="shared" si="112"/>
        <v>0</v>
      </c>
      <c r="H209" s="16">
        <f t="shared" si="113"/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38"/>
      <c r="R209" s="15"/>
      <c r="AH209" s="63"/>
      <c r="AX209" s="63"/>
      <c r="BN209" s="63"/>
      <c r="CD209" s="63"/>
      <c r="CT209" s="63"/>
      <c r="DJ209" s="63"/>
      <c r="DZ209" s="63"/>
      <c r="EP209" s="63"/>
      <c r="FF209" s="63"/>
      <c r="FV209" s="63"/>
      <c r="GL209" s="63"/>
      <c r="HB209" s="63"/>
      <c r="HR209" s="63"/>
      <c r="IH209" s="63"/>
    </row>
    <row r="210" spans="1:242" ht="21.75" customHeight="1">
      <c r="A210" s="146"/>
      <c r="B210" s="102"/>
      <c r="C210" s="103"/>
      <c r="D210" s="104"/>
      <c r="E210" s="41"/>
      <c r="F210" s="1">
        <v>2022</v>
      </c>
      <c r="G210" s="16">
        <f t="shared" si="112"/>
        <v>85679.70000000001</v>
      </c>
      <c r="H210" s="16">
        <f t="shared" si="113"/>
        <v>0</v>
      </c>
      <c r="I210" s="16">
        <f>I256+I257+I258+I259+I260+I262+I261</f>
        <v>85679.70000000001</v>
      </c>
      <c r="J210" s="16">
        <f aca="true" t="shared" si="121" ref="J210:P210">J256+J257+J258+J259+J260+J262+J261</f>
        <v>0</v>
      </c>
      <c r="K210" s="16">
        <f t="shared" si="121"/>
        <v>0</v>
      </c>
      <c r="L210" s="16">
        <f t="shared" si="121"/>
        <v>0</v>
      </c>
      <c r="M210" s="16">
        <f t="shared" si="121"/>
        <v>0</v>
      </c>
      <c r="N210" s="16">
        <f t="shared" si="121"/>
        <v>0</v>
      </c>
      <c r="O210" s="16">
        <f t="shared" si="121"/>
        <v>0</v>
      </c>
      <c r="P210" s="16">
        <f t="shared" si="121"/>
        <v>0</v>
      </c>
      <c r="Q210" s="38"/>
      <c r="R210" s="15"/>
      <c r="AH210" s="63"/>
      <c r="AX210" s="63"/>
      <c r="BN210" s="63"/>
      <c r="CD210" s="63"/>
      <c r="CT210" s="63"/>
      <c r="DJ210" s="63"/>
      <c r="DZ210" s="63"/>
      <c r="EP210" s="63"/>
      <c r="FF210" s="63"/>
      <c r="FV210" s="63"/>
      <c r="GL210" s="63"/>
      <c r="HB210" s="63"/>
      <c r="HR210" s="63"/>
      <c r="IH210" s="63"/>
    </row>
    <row r="211" spans="1:242" ht="21.75" customHeight="1">
      <c r="A211" s="146"/>
      <c r="B211" s="102"/>
      <c r="C211" s="103"/>
      <c r="D211" s="104"/>
      <c r="E211" s="41"/>
      <c r="F211" s="1">
        <v>2023</v>
      </c>
      <c r="G211" s="16">
        <f t="shared" si="112"/>
        <v>20365.7</v>
      </c>
      <c r="H211" s="16">
        <f t="shared" si="113"/>
        <v>0</v>
      </c>
      <c r="I211" s="16">
        <f>I264</f>
        <v>20365.7</v>
      </c>
      <c r="J211" s="16">
        <f aca="true" t="shared" si="122" ref="J211:P211">J264</f>
        <v>0</v>
      </c>
      <c r="K211" s="16">
        <f t="shared" si="122"/>
        <v>0</v>
      </c>
      <c r="L211" s="16">
        <f t="shared" si="122"/>
        <v>0</v>
      </c>
      <c r="M211" s="16">
        <f t="shared" si="122"/>
        <v>0</v>
      </c>
      <c r="N211" s="16">
        <f t="shared" si="122"/>
        <v>0</v>
      </c>
      <c r="O211" s="16">
        <f t="shared" si="122"/>
        <v>0</v>
      </c>
      <c r="P211" s="16">
        <f t="shared" si="122"/>
        <v>0</v>
      </c>
      <c r="Q211" s="38"/>
      <c r="R211" s="15"/>
      <c r="AH211" s="63"/>
      <c r="AX211" s="63"/>
      <c r="BN211" s="63"/>
      <c r="CD211" s="63"/>
      <c r="CT211" s="63"/>
      <c r="DJ211" s="63"/>
      <c r="DZ211" s="63"/>
      <c r="EP211" s="63"/>
      <c r="FF211" s="63"/>
      <c r="FV211" s="63"/>
      <c r="GL211" s="63"/>
      <c r="HB211" s="63"/>
      <c r="HR211" s="63"/>
      <c r="IH211" s="63"/>
    </row>
    <row r="212" spans="1:242" ht="21.75" customHeight="1">
      <c r="A212" s="146"/>
      <c r="B212" s="102"/>
      <c r="C212" s="103"/>
      <c r="D212" s="104"/>
      <c r="E212" s="41"/>
      <c r="F212" s="1">
        <v>2024</v>
      </c>
      <c r="G212" s="16">
        <f t="shared" si="112"/>
        <v>18031.6</v>
      </c>
      <c r="H212" s="16">
        <f t="shared" si="113"/>
        <v>0</v>
      </c>
      <c r="I212" s="16">
        <f>I265+I266</f>
        <v>18031.6</v>
      </c>
      <c r="J212" s="16">
        <f aca="true" t="shared" si="123" ref="J212:P212">J265+J266</f>
        <v>0</v>
      </c>
      <c r="K212" s="16">
        <f t="shared" si="123"/>
        <v>0</v>
      </c>
      <c r="L212" s="16">
        <f t="shared" si="123"/>
        <v>0</v>
      </c>
      <c r="M212" s="16">
        <f t="shared" si="123"/>
        <v>0</v>
      </c>
      <c r="N212" s="16">
        <f t="shared" si="123"/>
        <v>0</v>
      </c>
      <c r="O212" s="16">
        <f t="shared" si="123"/>
        <v>0</v>
      </c>
      <c r="P212" s="16">
        <f t="shared" si="123"/>
        <v>0</v>
      </c>
      <c r="Q212" s="38"/>
      <c r="R212" s="15"/>
      <c r="AH212" s="63"/>
      <c r="AX212" s="63"/>
      <c r="BN212" s="63"/>
      <c r="CD212" s="63"/>
      <c r="CT212" s="63"/>
      <c r="DJ212" s="63"/>
      <c r="DZ212" s="63"/>
      <c r="EP212" s="63"/>
      <c r="FF212" s="63"/>
      <c r="FV212" s="63"/>
      <c r="GL212" s="63"/>
      <c r="HB212" s="63"/>
      <c r="HR212" s="63"/>
      <c r="IH212" s="63"/>
    </row>
    <row r="213" spans="1:242" ht="21.75" customHeight="1">
      <c r="A213" s="146"/>
      <c r="B213" s="105"/>
      <c r="C213" s="106"/>
      <c r="D213" s="107"/>
      <c r="E213" s="41"/>
      <c r="F213" s="1">
        <v>2025</v>
      </c>
      <c r="G213" s="16">
        <f t="shared" si="112"/>
        <v>38515.9</v>
      </c>
      <c r="H213" s="16">
        <f t="shared" si="113"/>
        <v>0</v>
      </c>
      <c r="I213" s="16">
        <f aca="true" t="shared" si="124" ref="I213:P213">I242+I268+I269</f>
        <v>38515.9</v>
      </c>
      <c r="J213" s="16">
        <f t="shared" si="124"/>
        <v>0</v>
      </c>
      <c r="K213" s="16">
        <f t="shared" si="124"/>
        <v>0</v>
      </c>
      <c r="L213" s="16">
        <f t="shared" si="124"/>
        <v>0</v>
      </c>
      <c r="M213" s="16">
        <f t="shared" si="124"/>
        <v>0</v>
      </c>
      <c r="N213" s="16">
        <f t="shared" si="124"/>
        <v>0</v>
      </c>
      <c r="O213" s="16">
        <f t="shared" si="124"/>
        <v>0</v>
      </c>
      <c r="P213" s="16">
        <f t="shared" si="124"/>
        <v>0</v>
      </c>
      <c r="Q213" s="38"/>
      <c r="R213" s="15"/>
      <c r="AH213" s="63"/>
      <c r="AX213" s="63"/>
      <c r="BN213" s="63"/>
      <c r="CD213" s="63"/>
      <c r="CT213" s="63"/>
      <c r="DJ213" s="63"/>
      <c r="DZ213" s="63"/>
      <c r="EP213" s="63"/>
      <c r="FF213" s="63"/>
      <c r="FV213" s="63"/>
      <c r="GL213" s="63"/>
      <c r="HB213" s="63"/>
      <c r="HR213" s="63"/>
      <c r="IH213" s="63"/>
    </row>
    <row r="214" spans="1:18" ht="18" customHeight="1">
      <c r="A214" s="146"/>
      <c r="B214" s="99" t="s">
        <v>78</v>
      </c>
      <c r="C214" s="100"/>
      <c r="D214" s="101"/>
      <c r="E214" s="41"/>
      <c r="F214" s="12" t="s">
        <v>60</v>
      </c>
      <c r="G214" s="13">
        <f t="shared" si="112"/>
        <v>1741944.2</v>
      </c>
      <c r="H214" s="13">
        <f t="shared" si="113"/>
        <v>318241</v>
      </c>
      <c r="I214" s="13">
        <f>SUM(I215:I225)</f>
        <v>1239687</v>
      </c>
      <c r="J214" s="13">
        <f aca="true" t="shared" si="125" ref="J214:P214">SUM(J215:J225)</f>
        <v>318241</v>
      </c>
      <c r="K214" s="13">
        <f t="shared" si="125"/>
        <v>0</v>
      </c>
      <c r="L214" s="13">
        <f t="shared" si="125"/>
        <v>0</v>
      </c>
      <c r="M214" s="13">
        <f t="shared" si="125"/>
        <v>502257.2</v>
      </c>
      <c r="N214" s="13">
        <f t="shared" si="125"/>
        <v>0</v>
      </c>
      <c r="O214" s="13">
        <f t="shared" si="125"/>
        <v>0</v>
      </c>
      <c r="P214" s="13">
        <f t="shared" si="125"/>
        <v>0</v>
      </c>
      <c r="Q214" s="14"/>
      <c r="R214" s="15"/>
    </row>
    <row r="215" spans="1:18" ht="21.75" customHeight="1">
      <c r="A215" s="146"/>
      <c r="B215" s="102"/>
      <c r="C215" s="103"/>
      <c r="D215" s="104"/>
      <c r="E215" s="41"/>
      <c r="F215" s="1">
        <v>2015</v>
      </c>
      <c r="G215" s="16">
        <f t="shared" si="112"/>
        <v>49518.9</v>
      </c>
      <c r="H215" s="16">
        <f t="shared" si="113"/>
        <v>49518.9</v>
      </c>
      <c r="I215" s="16">
        <f>I233</f>
        <v>49518.9</v>
      </c>
      <c r="J215" s="16">
        <f aca="true" t="shared" si="126" ref="J215:P215">J233</f>
        <v>49518.9</v>
      </c>
      <c r="K215" s="16">
        <f t="shared" si="126"/>
        <v>0</v>
      </c>
      <c r="L215" s="16">
        <f t="shared" si="126"/>
        <v>0</v>
      </c>
      <c r="M215" s="16">
        <f t="shared" si="126"/>
        <v>0</v>
      </c>
      <c r="N215" s="16">
        <f t="shared" si="126"/>
        <v>0</v>
      </c>
      <c r="O215" s="16">
        <f t="shared" si="126"/>
        <v>0</v>
      </c>
      <c r="P215" s="16">
        <f t="shared" si="126"/>
        <v>0</v>
      </c>
      <c r="Q215" s="14"/>
      <c r="R215" s="15"/>
    </row>
    <row r="216" spans="1:18" ht="19.5" customHeight="1">
      <c r="A216" s="146"/>
      <c r="B216" s="102"/>
      <c r="C216" s="103"/>
      <c r="D216" s="104"/>
      <c r="E216" s="41"/>
      <c r="F216" s="1">
        <v>2016</v>
      </c>
      <c r="G216" s="16">
        <f t="shared" si="112"/>
        <v>2689.3</v>
      </c>
      <c r="H216" s="16">
        <f t="shared" si="113"/>
        <v>2689.3</v>
      </c>
      <c r="I216" s="16">
        <f>I234</f>
        <v>2689.3</v>
      </c>
      <c r="J216" s="16">
        <f aca="true" t="shared" si="127" ref="J216:P216">J234</f>
        <v>2689.3</v>
      </c>
      <c r="K216" s="16">
        <f t="shared" si="127"/>
        <v>0</v>
      </c>
      <c r="L216" s="16">
        <f t="shared" si="127"/>
        <v>0</v>
      </c>
      <c r="M216" s="16">
        <f t="shared" si="127"/>
        <v>0</v>
      </c>
      <c r="N216" s="16">
        <f t="shared" si="127"/>
        <v>0</v>
      </c>
      <c r="O216" s="16">
        <f t="shared" si="127"/>
        <v>0</v>
      </c>
      <c r="P216" s="16">
        <f t="shared" si="127"/>
        <v>0</v>
      </c>
      <c r="Q216" s="14"/>
      <c r="R216" s="15"/>
    </row>
    <row r="217" spans="1:18" ht="18.75" customHeight="1">
      <c r="A217" s="146"/>
      <c r="B217" s="102"/>
      <c r="C217" s="103"/>
      <c r="D217" s="104"/>
      <c r="E217" s="41"/>
      <c r="F217" s="1">
        <v>2017</v>
      </c>
      <c r="G217" s="16">
        <f t="shared" si="112"/>
        <v>121577.7</v>
      </c>
      <c r="H217" s="16">
        <f t="shared" si="113"/>
        <v>121577.7</v>
      </c>
      <c r="I217" s="16">
        <f>I235</f>
        <v>121577.7</v>
      </c>
      <c r="J217" s="16">
        <f aca="true" t="shared" si="128" ref="J217:P217">J235</f>
        <v>121577.7</v>
      </c>
      <c r="K217" s="16">
        <f t="shared" si="128"/>
        <v>0</v>
      </c>
      <c r="L217" s="16">
        <f t="shared" si="128"/>
        <v>0</v>
      </c>
      <c r="M217" s="16">
        <f t="shared" si="128"/>
        <v>0</v>
      </c>
      <c r="N217" s="16">
        <f t="shared" si="128"/>
        <v>0</v>
      </c>
      <c r="O217" s="16">
        <f t="shared" si="128"/>
        <v>0</v>
      </c>
      <c r="P217" s="16">
        <f t="shared" si="128"/>
        <v>0</v>
      </c>
      <c r="Q217" s="14"/>
      <c r="R217" s="15"/>
    </row>
    <row r="218" spans="1:18" ht="17.25" customHeight="1">
      <c r="A218" s="146"/>
      <c r="B218" s="102"/>
      <c r="C218" s="103"/>
      <c r="D218" s="104"/>
      <c r="E218" s="41"/>
      <c r="F218" s="1">
        <v>2018</v>
      </c>
      <c r="G218" s="16">
        <f t="shared" si="112"/>
        <v>0</v>
      </c>
      <c r="H218" s="16">
        <f t="shared" si="113"/>
        <v>0</v>
      </c>
      <c r="I218" s="16">
        <f>0</f>
        <v>0</v>
      </c>
      <c r="J218" s="16">
        <f>0</f>
        <v>0</v>
      </c>
      <c r="K218" s="16">
        <f>0</f>
        <v>0</v>
      </c>
      <c r="L218" s="16">
        <f>0</f>
        <v>0</v>
      </c>
      <c r="M218" s="16">
        <f>0</f>
        <v>0</v>
      </c>
      <c r="N218" s="16">
        <f>0</f>
        <v>0</v>
      </c>
      <c r="O218" s="16">
        <f>0</f>
        <v>0</v>
      </c>
      <c r="P218" s="16">
        <f>0</f>
        <v>0</v>
      </c>
      <c r="Q218" s="14"/>
      <c r="R218" s="15"/>
    </row>
    <row r="219" spans="1:18" ht="19.5" customHeight="1">
      <c r="A219" s="146"/>
      <c r="B219" s="102"/>
      <c r="C219" s="103"/>
      <c r="D219" s="104"/>
      <c r="E219" s="41"/>
      <c r="F219" s="1">
        <v>2019</v>
      </c>
      <c r="G219" s="16">
        <f t="shared" si="112"/>
        <v>386268.1</v>
      </c>
      <c r="H219" s="16">
        <f t="shared" si="113"/>
        <v>18151.7</v>
      </c>
      <c r="I219" s="16">
        <f>I228+I249</f>
        <v>241813.09999999998</v>
      </c>
      <c r="J219" s="16">
        <f aca="true" t="shared" si="129" ref="J219:P219">J228+J249</f>
        <v>18151.7</v>
      </c>
      <c r="K219" s="16">
        <f t="shared" si="129"/>
        <v>0</v>
      </c>
      <c r="L219" s="16">
        <f t="shared" si="129"/>
        <v>0</v>
      </c>
      <c r="M219" s="16">
        <f t="shared" si="129"/>
        <v>144455</v>
      </c>
      <c r="N219" s="16">
        <f t="shared" si="129"/>
        <v>0</v>
      </c>
      <c r="O219" s="16">
        <f t="shared" si="129"/>
        <v>0</v>
      </c>
      <c r="P219" s="16">
        <f t="shared" si="129"/>
        <v>0</v>
      </c>
      <c r="Q219" s="14"/>
      <c r="R219" s="15"/>
    </row>
    <row r="220" spans="1:18" ht="18" customHeight="1">
      <c r="A220" s="146"/>
      <c r="B220" s="102"/>
      <c r="C220" s="103"/>
      <c r="D220" s="104"/>
      <c r="E220" s="41"/>
      <c r="F220" s="1">
        <v>2020</v>
      </c>
      <c r="G220" s="16">
        <f t="shared" si="112"/>
        <v>546851.9</v>
      </c>
      <c r="H220" s="16">
        <f t="shared" si="113"/>
        <v>63151.7</v>
      </c>
      <c r="I220" s="16">
        <f>I229+I246+I248</f>
        <v>396314.5</v>
      </c>
      <c r="J220" s="16">
        <f aca="true" t="shared" si="130" ref="J220:P220">J229+J246+J248</f>
        <v>63151.7</v>
      </c>
      <c r="K220" s="16">
        <f t="shared" si="130"/>
        <v>0</v>
      </c>
      <c r="L220" s="16">
        <f t="shared" si="130"/>
        <v>0</v>
      </c>
      <c r="M220" s="16">
        <f t="shared" si="130"/>
        <v>150537.4</v>
      </c>
      <c r="N220" s="16">
        <f t="shared" si="130"/>
        <v>0</v>
      </c>
      <c r="O220" s="16">
        <f t="shared" si="130"/>
        <v>0</v>
      </c>
      <c r="P220" s="16">
        <f t="shared" si="130"/>
        <v>0</v>
      </c>
      <c r="Q220" s="14"/>
      <c r="R220" s="15"/>
    </row>
    <row r="221" spans="1:242" ht="21.75" customHeight="1">
      <c r="A221" s="146"/>
      <c r="B221" s="102"/>
      <c r="C221" s="103"/>
      <c r="D221" s="104"/>
      <c r="E221" s="41"/>
      <c r="F221" s="1">
        <v>2021</v>
      </c>
      <c r="G221" s="16">
        <f t="shared" si="112"/>
        <v>270416.5</v>
      </c>
      <c r="H221" s="16">
        <f t="shared" si="113"/>
        <v>63151.7</v>
      </c>
      <c r="I221" s="16">
        <f>I230</f>
        <v>63151.7</v>
      </c>
      <c r="J221" s="16">
        <f aca="true" t="shared" si="131" ref="J221:P221">J230</f>
        <v>63151.7</v>
      </c>
      <c r="K221" s="16">
        <f t="shared" si="131"/>
        <v>0</v>
      </c>
      <c r="L221" s="16">
        <f t="shared" si="131"/>
        <v>0</v>
      </c>
      <c r="M221" s="16">
        <f t="shared" si="131"/>
        <v>207264.8</v>
      </c>
      <c r="N221" s="16">
        <f t="shared" si="131"/>
        <v>0</v>
      </c>
      <c r="O221" s="16">
        <f t="shared" si="131"/>
        <v>0</v>
      </c>
      <c r="P221" s="16">
        <f t="shared" si="131"/>
        <v>0</v>
      </c>
      <c r="Q221" s="38"/>
      <c r="R221" s="15"/>
      <c r="AH221" s="63"/>
      <c r="AX221" s="63"/>
      <c r="BN221" s="63"/>
      <c r="CD221" s="63"/>
      <c r="CT221" s="63"/>
      <c r="DJ221" s="63"/>
      <c r="DZ221" s="63"/>
      <c r="EP221" s="63"/>
      <c r="FF221" s="63"/>
      <c r="FV221" s="63"/>
      <c r="GL221" s="63"/>
      <c r="HB221" s="63"/>
      <c r="HR221" s="63"/>
      <c r="IH221" s="63"/>
    </row>
    <row r="222" spans="1:242" ht="21.75" customHeight="1">
      <c r="A222" s="146"/>
      <c r="B222" s="102"/>
      <c r="C222" s="103"/>
      <c r="D222" s="104"/>
      <c r="E222" s="41"/>
      <c r="F222" s="1">
        <v>2022</v>
      </c>
      <c r="G222" s="16">
        <f t="shared" si="112"/>
        <v>0</v>
      </c>
      <c r="H222" s="16">
        <f t="shared" si="113"/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38"/>
      <c r="R222" s="15"/>
      <c r="AH222" s="63"/>
      <c r="AX222" s="63"/>
      <c r="BN222" s="63"/>
      <c r="CD222" s="63"/>
      <c r="CT222" s="63"/>
      <c r="DJ222" s="63"/>
      <c r="DZ222" s="63"/>
      <c r="EP222" s="63"/>
      <c r="FF222" s="63"/>
      <c r="FV222" s="63"/>
      <c r="GL222" s="63"/>
      <c r="HB222" s="63"/>
      <c r="HR222" s="63"/>
      <c r="IH222" s="63"/>
    </row>
    <row r="223" spans="1:242" ht="21.75" customHeight="1">
      <c r="A223" s="146"/>
      <c r="B223" s="102"/>
      <c r="C223" s="103"/>
      <c r="D223" s="104"/>
      <c r="E223" s="41"/>
      <c r="F223" s="1">
        <v>2023</v>
      </c>
      <c r="G223" s="16">
        <f t="shared" si="112"/>
        <v>182211.1</v>
      </c>
      <c r="H223" s="16">
        <f t="shared" si="113"/>
        <v>0</v>
      </c>
      <c r="I223" s="16">
        <f>I263</f>
        <v>182211.1</v>
      </c>
      <c r="J223" s="16">
        <f aca="true" t="shared" si="132" ref="J223:P223">J263</f>
        <v>0</v>
      </c>
      <c r="K223" s="16">
        <f t="shared" si="132"/>
        <v>0</v>
      </c>
      <c r="L223" s="16">
        <f t="shared" si="132"/>
        <v>0</v>
      </c>
      <c r="M223" s="16">
        <f t="shared" si="132"/>
        <v>0</v>
      </c>
      <c r="N223" s="16">
        <f t="shared" si="132"/>
        <v>0</v>
      </c>
      <c r="O223" s="16">
        <f t="shared" si="132"/>
        <v>0</v>
      </c>
      <c r="P223" s="16">
        <f t="shared" si="132"/>
        <v>0</v>
      </c>
      <c r="Q223" s="38"/>
      <c r="R223" s="15"/>
      <c r="AH223" s="63"/>
      <c r="AX223" s="63"/>
      <c r="BN223" s="63"/>
      <c r="CD223" s="63"/>
      <c r="CT223" s="63"/>
      <c r="DJ223" s="63"/>
      <c r="DZ223" s="63"/>
      <c r="EP223" s="63"/>
      <c r="FF223" s="63"/>
      <c r="FV223" s="63"/>
      <c r="GL223" s="63"/>
      <c r="HB223" s="63"/>
      <c r="HR223" s="63"/>
      <c r="IH223" s="63"/>
    </row>
    <row r="224" spans="1:242" ht="21.75" customHeight="1">
      <c r="A224" s="146"/>
      <c r="B224" s="102"/>
      <c r="C224" s="103"/>
      <c r="D224" s="104"/>
      <c r="E224" s="41"/>
      <c r="F224" s="1">
        <v>2024</v>
      </c>
      <c r="G224" s="16">
        <f t="shared" si="112"/>
        <v>0</v>
      </c>
      <c r="H224" s="16">
        <f t="shared" si="113"/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38"/>
      <c r="R224" s="15"/>
      <c r="AH224" s="63"/>
      <c r="AX224" s="63"/>
      <c r="BN224" s="63"/>
      <c r="CD224" s="63"/>
      <c r="CT224" s="63"/>
      <c r="DJ224" s="63"/>
      <c r="DZ224" s="63"/>
      <c r="EP224" s="63"/>
      <c r="FF224" s="63"/>
      <c r="FV224" s="63"/>
      <c r="GL224" s="63"/>
      <c r="HB224" s="63"/>
      <c r="HR224" s="63"/>
      <c r="IH224" s="63"/>
    </row>
    <row r="225" spans="1:242" ht="21.75" customHeight="1">
      <c r="A225" s="147"/>
      <c r="B225" s="105"/>
      <c r="C225" s="106"/>
      <c r="D225" s="107"/>
      <c r="E225" s="41"/>
      <c r="F225" s="1">
        <v>2025</v>
      </c>
      <c r="G225" s="16">
        <f t="shared" si="112"/>
        <v>182410.7</v>
      </c>
      <c r="H225" s="16">
        <f t="shared" si="113"/>
        <v>0</v>
      </c>
      <c r="I225" s="16">
        <f>I267</f>
        <v>182410.7</v>
      </c>
      <c r="J225" s="16">
        <f aca="true" t="shared" si="133" ref="J225:P225">J267</f>
        <v>0</v>
      </c>
      <c r="K225" s="16">
        <f t="shared" si="133"/>
        <v>0</v>
      </c>
      <c r="L225" s="16">
        <f t="shared" si="133"/>
        <v>0</v>
      </c>
      <c r="M225" s="16">
        <f t="shared" si="133"/>
        <v>0</v>
      </c>
      <c r="N225" s="16">
        <f t="shared" si="133"/>
        <v>0</v>
      </c>
      <c r="O225" s="16">
        <f t="shared" si="133"/>
        <v>0</v>
      </c>
      <c r="P225" s="16">
        <f t="shared" si="133"/>
        <v>0</v>
      </c>
      <c r="Q225" s="38"/>
      <c r="R225" s="15"/>
      <c r="AH225" s="63"/>
      <c r="AX225" s="63"/>
      <c r="BN225" s="63"/>
      <c r="CD225" s="63"/>
      <c r="CT225" s="63"/>
      <c r="DJ225" s="63"/>
      <c r="DZ225" s="63"/>
      <c r="EP225" s="63"/>
      <c r="FF225" s="63"/>
      <c r="FV225" s="63"/>
      <c r="GL225" s="63"/>
      <c r="HB225" s="63"/>
      <c r="HR225" s="63"/>
      <c r="IH225" s="63"/>
    </row>
    <row r="226" spans="1:18" ht="49.5" customHeight="1">
      <c r="A226" s="89" t="s">
        <v>168</v>
      </c>
      <c r="B226" s="91" t="s">
        <v>270</v>
      </c>
      <c r="C226" s="91">
        <v>2.015</v>
      </c>
      <c r="D226" s="91" t="s">
        <v>2</v>
      </c>
      <c r="E226" s="73" t="s">
        <v>161</v>
      </c>
      <c r="F226" s="73">
        <v>2016</v>
      </c>
      <c r="G226" s="16">
        <f t="shared" si="112"/>
        <v>353.9000000000001</v>
      </c>
      <c r="H226" s="16">
        <f t="shared" si="113"/>
        <v>353.9000000000001</v>
      </c>
      <c r="I226" s="18">
        <f>8087.2-4064.7-3668.6</f>
        <v>353.9000000000001</v>
      </c>
      <c r="J226" s="18">
        <f>8087.2-4064.7-3668.6</f>
        <v>353.9000000000001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56"/>
      <c r="R226" s="15"/>
    </row>
    <row r="227" spans="1:18" ht="49.5" customHeight="1">
      <c r="A227" s="111"/>
      <c r="B227" s="113"/>
      <c r="C227" s="113"/>
      <c r="D227" s="92"/>
      <c r="E227" s="73" t="s">
        <v>161</v>
      </c>
      <c r="F227" s="73">
        <v>2017</v>
      </c>
      <c r="G227" s="16">
        <f>I227+K227+M227+O227</f>
        <v>3668.6</v>
      </c>
      <c r="H227" s="16">
        <f>J227+L227+N227+P227</f>
        <v>3668.6</v>
      </c>
      <c r="I227" s="18">
        <v>3668.6</v>
      </c>
      <c r="J227" s="18">
        <v>3668.6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56"/>
      <c r="R227" s="15"/>
    </row>
    <row r="228" spans="1:18" ht="49.5" customHeight="1">
      <c r="A228" s="111"/>
      <c r="B228" s="113"/>
      <c r="C228" s="113"/>
      <c r="D228" s="62" t="s">
        <v>3</v>
      </c>
      <c r="E228" s="75" t="s">
        <v>161</v>
      </c>
      <c r="F228" s="75">
        <v>2019</v>
      </c>
      <c r="G228" s="57">
        <f>I228+K228+M228+O228</f>
        <v>192606.7</v>
      </c>
      <c r="H228" s="57">
        <f>J228+L228+N228+P228</f>
        <v>18151.7</v>
      </c>
      <c r="I228" s="58">
        <v>48151.7</v>
      </c>
      <c r="J228" s="58">
        <v>18151.7</v>
      </c>
      <c r="K228" s="58">
        <v>0</v>
      </c>
      <c r="L228" s="58">
        <v>0</v>
      </c>
      <c r="M228" s="58">
        <v>144455</v>
      </c>
      <c r="N228" s="58">
        <v>0</v>
      </c>
      <c r="O228" s="58">
        <v>0</v>
      </c>
      <c r="P228" s="58">
        <v>0</v>
      </c>
      <c r="Q228" s="114" t="s">
        <v>360</v>
      </c>
      <c r="R228" s="15"/>
    </row>
    <row r="229" spans="1:18" ht="49.5" customHeight="1">
      <c r="A229" s="111"/>
      <c r="B229" s="113"/>
      <c r="C229" s="113"/>
      <c r="D229" s="62" t="s">
        <v>3</v>
      </c>
      <c r="E229" s="75" t="s">
        <v>161</v>
      </c>
      <c r="F229" s="75">
        <v>2020</v>
      </c>
      <c r="G229" s="57">
        <f aca="true" t="shared" si="134" ref="G229:H231">I229+K229+M229+O229</f>
        <v>213689.09999999998</v>
      </c>
      <c r="H229" s="57">
        <f t="shared" si="134"/>
        <v>63151.7</v>
      </c>
      <c r="I229" s="58">
        <v>63151.7</v>
      </c>
      <c r="J229" s="58">
        <v>63151.7</v>
      </c>
      <c r="K229" s="58">
        <v>0</v>
      </c>
      <c r="L229" s="58">
        <v>0</v>
      </c>
      <c r="M229" s="58">
        <v>150537.4</v>
      </c>
      <c r="N229" s="58">
        <v>0</v>
      </c>
      <c r="O229" s="58">
        <v>0</v>
      </c>
      <c r="P229" s="58">
        <v>0</v>
      </c>
      <c r="Q229" s="115"/>
      <c r="R229" s="15"/>
    </row>
    <row r="230" spans="1:18" ht="49.5" customHeight="1">
      <c r="A230" s="112"/>
      <c r="B230" s="92"/>
      <c r="C230" s="92"/>
      <c r="D230" s="62" t="s">
        <v>3</v>
      </c>
      <c r="E230" s="75" t="s">
        <v>161</v>
      </c>
      <c r="F230" s="75">
        <v>2021</v>
      </c>
      <c r="G230" s="57">
        <f t="shared" si="134"/>
        <v>270416.5</v>
      </c>
      <c r="H230" s="57">
        <f t="shared" si="134"/>
        <v>63151.7</v>
      </c>
      <c r="I230" s="58">
        <v>63151.7</v>
      </c>
      <c r="J230" s="58">
        <v>63151.7</v>
      </c>
      <c r="K230" s="58">
        <v>0</v>
      </c>
      <c r="L230" s="58">
        <v>0</v>
      </c>
      <c r="M230" s="58">
        <v>207264.8</v>
      </c>
      <c r="N230" s="58">
        <v>0</v>
      </c>
      <c r="O230" s="58">
        <v>0</v>
      </c>
      <c r="P230" s="58">
        <v>0</v>
      </c>
      <c r="Q230" s="116"/>
      <c r="R230" s="15"/>
    </row>
    <row r="231" spans="1:18" ht="48" customHeight="1">
      <c r="A231" s="89" t="s">
        <v>157</v>
      </c>
      <c r="B231" s="91" t="s">
        <v>5</v>
      </c>
      <c r="C231" s="91">
        <v>1.3</v>
      </c>
      <c r="D231" s="1" t="s">
        <v>2</v>
      </c>
      <c r="E231" s="1"/>
      <c r="F231" s="1">
        <v>2015</v>
      </c>
      <c r="G231" s="16">
        <f t="shared" si="134"/>
        <v>348.00000000000006</v>
      </c>
      <c r="H231" s="16">
        <f t="shared" si="134"/>
        <v>348.00000000000006</v>
      </c>
      <c r="I231" s="18">
        <f>727.2-379.2</f>
        <v>348.00000000000006</v>
      </c>
      <c r="J231" s="18">
        <f>727.2-379.2</f>
        <v>348.00000000000006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56" t="s">
        <v>84</v>
      </c>
      <c r="R231" s="15"/>
    </row>
    <row r="232" spans="1:18" ht="37.5" customHeight="1">
      <c r="A232" s="111"/>
      <c r="B232" s="113"/>
      <c r="C232" s="113"/>
      <c r="D232" s="1" t="s">
        <v>2</v>
      </c>
      <c r="E232" s="1" t="s">
        <v>161</v>
      </c>
      <c r="F232" s="1">
        <v>2016</v>
      </c>
      <c r="G232" s="16">
        <f aca="true" t="shared" si="135" ref="G232:H234">I232+K232+M232+O232</f>
        <v>4005.9</v>
      </c>
      <c r="H232" s="16">
        <f t="shared" si="135"/>
        <v>4005.9</v>
      </c>
      <c r="I232" s="18">
        <v>4005.9</v>
      </c>
      <c r="J232" s="18">
        <v>4005.9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56" t="s">
        <v>110</v>
      </c>
      <c r="R232" s="15"/>
    </row>
    <row r="233" spans="1:18" ht="35.25" customHeight="1">
      <c r="A233" s="111"/>
      <c r="B233" s="113"/>
      <c r="C233" s="113"/>
      <c r="D233" s="73" t="s">
        <v>3</v>
      </c>
      <c r="E233" s="73"/>
      <c r="F233" s="73">
        <v>2015</v>
      </c>
      <c r="G233" s="16">
        <f t="shared" si="135"/>
        <v>49518.9</v>
      </c>
      <c r="H233" s="16">
        <f t="shared" si="135"/>
        <v>49518.9</v>
      </c>
      <c r="I233" s="18">
        <v>49518.9</v>
      </c>
      <c r="J233" s="18">
        <v>49518.9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93" t="s">
        <v>309</v>
      </c>
      <c r="R233" s="15"/>
    </row>
    <row r="234" spans="1:18" ht="35.25" customHeight="1">
      <c r="A234" s="111"/>
      <c r="B234" s="113"/>
      <c r="C234" s="113"/>
      <c r="D234" s="73" t="s">
        <v>3</v>
      </c>
      <c r="E234" s="73" t="s">
        <v>161</v>
      </c>
      <c r="F234" s="73">
        <v>2016</v>
      </c>
      <c r="G234" s="16">
        <f t="shared" si="135"/>
        <v>2689.3</v>
      </c>
      <c r="H234" s="16">
        <f t="shared" si="135"/>
        <v>2689.3</v>
      </c>
      <c r="I234" s="18">
        <v>2689.3</v>
      </c>
      <c r="J234" s="18">
        <v>2689.3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94"/>
      <c r="R234" s="15"/>
    </row>
    <row r="235" spans="1:18" ht="34.5" customHeight="1">
      <c r="A235" s="112"/>
      <c r="B235" s="92"/>
      <c r="C235" s="92"/>
      <c r="D235" s="73" t="s">
        <v>3</v>
      </c>
      <c r="E235" s="73" t="s">
        <v>161</v>
      </c>
      <c r="F235" s="73">
        <v>2017</v>
      </c>
      <c r="G235" s="16">
        <f aca="true" t="shared" si="136" ref="G235:H238">I235+K235+M235+O235</f>
        <v>121577.7</v>
      </c>
      <c r="H235" s="16">
        <f t="shared" si="136"/>
        <v>121577.7</v>
      </c>
      <c r="I235" s="18">
        <v>121577.7</v>
      </c>
      <c r="J235" s="18">
        <v>121577.7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95"/>
      <c r="R235" s="15"/>
    </row>
    <row r="236" spans="1:18" ht="66.75" customHeight="1">
      <c r="A236" s="55" t="s">
        <v>169</v>
      </c>
      <c r="B236" s="65" t="s">
        <v>149</v>
      </c>
      <c r="C236" s="65"/>
      <c r="D236" s="73" t="s">
        <v>153</v>
      </c>
      <c r="E236" s="73" t="s">
        <v>161</v>
      </c>
      <c r="F236" s="73">
        <v>2016</v>
      </c>
      <c r="G236" s="16">
        <f>I236+K236+M236+O236</f>
        <v>30</v>
      </c>
      <c r="H236" s="16">
        <f>J236+L236+N236+P236</f>
        <v>30</v>
      </c>
      <c r="I236" s="18">
        <v>30</v>
      </c>
      <c r="J236" s="18">
        <v>30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56" t="s">
        <v>321</v>
      </c>
      <c r="R236" s="15"/>
    </row>
    <row r="237" spans="1:18" ht="34.5" customHeight="1">
      <c r="A237" s="89" t="s">
        <v>245</v>
      </c>
      <c r="B237" s="91" t="s">
        <v>234</v>
      </c>
      <c r="C237" s="91">
        <v>1</v>
      </c>
      <c r="D237" s="91" t="s">
        <v>2</v>
      </c>
      <c r="E237" s="73" t="s">
        <v>160</v>
      </c>
      <c r="F237" s="73">
        <v>2016</v>
      </c>
      <c r="G237" s="16">
        <f t="shared" si="136"/>
        <v>4650</v>
      </c>
      <c r="H237" s="16">
        <f t="shared" si="136"/>
        <v>4650</v>
      </c>
      <c r="I237" s="18">
        <v>450</v>
      </c>
      <c r="J237" s="18">
        <v>450</v>
      </c>
      <c r="K237" s="18">
        <v>0</v>
      </c>
      <c r="L237" s="18">
        <v>0</v>
      </c>
      <c r="M237" s="18">
        <v>4200</v>
      </c>
      <c r="N237" s="18">
        <v>4200</v>
      </c>
      <c r="O237" s="18">
        <v>0</v>
      </c>
      <c r="P237" s="18">
        <v>0</v>
      </c>
      <c r="Q237" s="114" t="s">
        <v>9</v>
      </c>
      <c r="R237" s="15"/>
    </row>
    <row r="238" spans="1:18" ht="42.75" customHeight="1">
      <c r="A238" s="111"/>
      <c r="B238" s="113"/>
      <c r="C238" s="113"/>
      <c r="D238" s="113"/>
      <c r="E238" s="73" t="s">
        <v>233</v>
      </c>
      <c r="F238" s="73">
        <v>2017</v>
      </c>
      <c r="G238" s="16">
        <f t="shared" si="136"/>
        <v>3696.8</v>
      </c>
      <c r="H238" s="16">
        <f t="shared" si="136"/>
        <v>3696.8</v>
      </c>
      <c r="I238" s="18">
        <v>357.8</v>
      </c>
      <c r="J238" s="18">
        <v>357.8</v>
      </c>
      <c r="K238" s="18">
        <v>0</v>
      </c>
      <c r="L238" s="18">
        <v>0</v>
      </c>
      <c r="M238" s="18">
        <v>3339</v>
      </c>
      <c r="N238" s="18">
        <v>3339</v>
      </c>
      <c r="O238" s="18">
        <v>0</v>
      </c>
      <c r="P238" s="18">
        <v>0</v>
      </c>
      <c r="Q238" s="115"/>
      <c r="R238" s="15"/>
    </row>
    <row r="239" spans="1:18" ht="42.75" customHeight="1">
      <c r="A239" s="112"/>
      <c r="B239" s="92"/>
      <c r="C239" s="92"/>
      <c r="D239" s="92"/>
      <c r="E239" s="73" t="s">
        <v>345</v>
      </c>
      <c r="F239" s="73">
        <v>2018</v>
      </c>
      <c r="G239" s="16">
        <f aca="true" t="shared" si="137" ref="G239:G269">I239+K239+M239+O239</f>
        <v>3696.8</v>
      </c>
      <c r="H239" s="16">
        <f aca="true" t="shared" si="138" ref="H239:H269">J239+L239+N239+P239</f>
        <v>3696.8</v>
      </c>
      <c r="I239" s="18">
        <v>357.8</v>
      </c>
      <c r="J239" s="18">
        <v>357.8</v>
      </c>
      <c r="K239" s="18">
        <v>0</v>
      </c>
      <c r="L239" s="18">
        <v>0</v>
      </c>
      <c r="M239" s="18">
        <v>3339</v>
      </c>
      <c r="N239" s="18">
        <v>3339</v>
      </c>
      <c r="O239" s="18">
        <v>0</v>
      </c>
      <c r="P239" s="18">
        <v>0</v>
      </c>
      <c r="Q239" s="116"/>
      <c r="R239" s="15"/>
    </row>
    <row r="240" spans="1:18" ht="65.25" customHeight="1">
      <c r="A240" s="72" t="s">
        <v>170</v>
      </c>
      <c r="B240" s="75" t="s">
        <v>419</v>
      </c>
      <c r="C240" s="75">
        <v>0.438</v>
      </c>
      <c r="D240" s="75" t="s">
        <v>2</v>
      </c>
      <c r="E240" s="75" t="s">
        <v>161</v>
      </c>
      <c r="F240" s="75">
        <v>2019</v>
      </c>
      <c r="G240" s="57">
        <f t="shared" si="137"/>
        <v>3275</v>
      </c>
      <c r="H240" s="57">
        <f t="shared" si="138"/>
        <v>3275</v>
      </c>
      <c r="I240" s="58">
        <v>3275</v>
      </c>
      <c r="J240" s="58">
        <v>3275</v>
      </c>
      <c r="K240" s="58">
        <v>0</v>
      </c>
      <c r="L240" s="58">
        <v>0</v>
      </c>
      <c r="M240" s="58">
        <v>0</v>
      </c>
      <c r="N240" s="58">
        <v>0</v>
      </c>
      <c r="O240" s="58">
        <v>0</v>
      </c>
      <c r="P240" s="58">
        <v>0</v>
      </c>
      <c r="Q240" s="59" t="s">
        <v>9</v>
      </c>
      <c r="R240" s="15"/>
    </row>
    <row r="241" spans="1:18" ht="37.5" customHeight="1">
      <c r="A241" s="89" t="s">
        <v>326</v>
      </c>
      <c r="B241" s="108" t="s">
        <v>10</v>
      </c>
      <c r="C241" s="108">
        <v>2.5</v>
      </c>
      <c r="D241" s="73" t="s">
        <v>2</v>
      </c>
      <c r="E241" s="73"/>
      <c r="F241" s="73">
        <v>2015</v>
      </c>
      <c r="G241" s="16">
        <f t="shared" si="137"/>
        <v>98.2</v>
      </c>
      <c r="H241" s="16">
        <f t="shared" si="138"/>
        <v>98.2</v>
      </c>
      <c r="I241" s="18">
        <f>98.5-0.3</f>
        <v>98.2</v>
      </c>
      <c r="J241" s="18">
        <f>98.5-0.3</f>
        <v>98.2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18">
        <v>0</v>
      </c>
      <c r="Q241" s="56" t="s">
        <v>121</v>
      </c>
      <c r="R241" s="15"/>
    </row>
    <row r="242" spans="1:17" ht="72.75" customHeight="1">
      <c r="A242" s="112"/>
      <c r="B242" s="108"/>
      <c r="C242" s="108"/>
      <c r="D242" s="73" t="s">
        <v>2</v>
      </c>
      <c r="E242" s="73"/>
      <c r="F242" s="73">
        <v>2025</v>
      </c>
      <c r="G242" s="16">
        <f t="shared" si="137"/>
        <v>17481.5</v>
      </c>
      <c r="H242" s="16">
        <f t="shared" si="138"/>
        <v>0</v>
      </c>
      <c r="I242" s="18">
        <v>17481.5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56" t="s">
        <v>9</v>
      </c>
    </row>
    <row r="243" spans="1:18" ht="84" customHeight="1">
      <c r="A243" s="55" t="s">
        <v>327</v>
      </c>
      <c r="B243" s="73" t="s">
        <v>135</v>
      </c>
      <c r="C243" s="73">
        <v>0.031</v>
      </c>
      <c r="D243" s="73" t="s">
        <v>2</v>
      </c>
      <c r="E243" s="73"/>
      <c r="F243" s="73">
        <v>2019</v>
      </c>
      <c r="G243" s="16">
        <f t="shared" si="137"/>
        <v>27908.5</v>
      </c>
      <c r="H243" s="16">
        <f t="shared" si="138"/>
        <v>0</v>
      </c>
      <c r="I243" s="18">
        <v>27908.5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56" t="s">
        <v>9</v>
      </c>
      <c r="R243" s="15"/>
    </row>
    <row r="244" spans="1:18" ht="96" customHeight="1">
      <c r="A244" s="72" t="s">
        <v>328</v>
      </c>
      <c r="B244" s="75" t="s">
        <v>311</v>
      </c>
      <c r="C244" s="75">
        <v>0.36</v>
      </c>
      <c r="D244" s="75" t="s">
        <v>2</v>
      </c>
      <c r="E244" s="75"/>
      <c r="F244" s="75">
        <v>2019</v>
      </c>
      <c r="G244" s="57">
        <f>I244+K244+M244+O244</f>
        <v>6107.9</v>
      </c>
      <c r="H244" s="57">
        <f>J244+L244+N244+P244</f>
        <v>0</v>
      </c>
      <c r="I244" s="58">
        <v>6107.9</v>
      </c>
      <c r="J244" s="58">
        <v>0</v>
      </c>
      <c r="K244" s="58">
        <v>0</v>
      </c>
      <c r="L244" s="58">
        <v>0</v>
      </c>
      <c r="M244" s="58">
        <v>0</v>
      </c>
      <c r="N244" s="58">
        <v>0</v>
      </c>
      <c r="O244" s="58">
        <v>0</v>
      </c>
      <c r="P244" s="58">
        <v>0</v>
      </c>
      <c r="Q244" s="59" t="s">
        <v>416</v>
      </c>
      <c r="R244" s="15"/>
    </row>
    <row r="245" spans="1:17" ht="74.25" customHeight="1">
      <c r="A245" s="89" t="s">
        <v>171</v>
      </c>
      <c r="B245" s="91" t="s">
        <v>349</v>
      </c>
      <c r="C245" s="91">
        <v>0.39</v>
      </c>
      <c r="D245" s="73" t="s">
        <v>2</v>
      </c>
      <c r="E245" s="73"/>
      <c r="F245" s="73">
        <v>2019</v>
      </c>
      <c r="G245" s="16">
        <f t="shared" si="137"/>
        <v>7478.5</v>
      </c>
      <c r="H245" s="16">
        <f t="shared" si="138"/>
        <v>0</v>
      </c>
      <c r="I245" s="18">
        <v>7478.5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56"/>
    </row>
    <row r="246" spans="1:17" ht="74.25" customHeight="1">
      <c r="A246" s="112"/>
      <c r="B246" s="92"/>
      <c r="C246" s="92"/>
      <c r="D246" s="73" t="s">
        <v>3</v>
      </c>
      <c r="E246" s="73"/>
      <c r="F246" s="73">
        <v>2020</v>
      </c>
      <c r="G246" s="16">
        <f t="shared" si="137"/>
        <v>155851.9</v>
      </c>
      <c r="H246" s="16">
        <f t="shared" si="138"/>
        <v>0</v>
      </c>
      <c r="I246" s="18">
        <v>155851.9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48"/>
    </row>
    <row r="247" spans="1:17" ht="45.75" customHeight="1">
      <c r="A247" s="89" t="s">
        <v>172</v>
      </c>
      <c r="B247" s="91" t="s">
        <v>364</v>
      </c>
      <c r="C247" s="91">
        <v>1.34</v>
      </c>
      <c r="D247" s="73" t="s">
        <v>2</v>
      </c>
      <c r="E247" s="73"/>
      <c r="F247" s="73">
        <v>2019</v>
      </c>
      <c r="G247" s="16">
        <f t="shared" si="137"/>
        <v>8508.2</v>
      </c>
      <c r="H247" s="16">
        <f t="shared" si="138"/>
        <v>0</v>
      </c>
      <c r="I247" s="18">
        <v>8508.2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52"/>
    </row>
    <row r="248" spans="1:17" ht="45.75" customHeight="1">
      <c r="A248" s="112"/>
      <c r="B248" s="92"/>
      <c r="C248" s="92"/>
      <c r="D248" s="73" t="s">
        <v>3</v>
      </c>
      <c r="E248" s="73"/>
      <c r="F248" s="73">
        <v>2020</v>
      </c>
      <c r="G248" s="16">
        <f t="shared" si="137"/>
        <v>177310.9</v>
      </c>
      <c r="H248" s="16">
        <f t="shared" si="138"/>
        <v>0</v>
      </c>
      <c r="I248" s="18">
        <v>177310.9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53"/>
    </row>
    <row r="249" spans="1:18" ht="47.25" customHeight="1">
      <c r="A249" s="55" t="s">
        <v>267</v>
      </c>
      <c r="B249" s="65" t="s">
        <v>114</v>
      </c>
      <c r="C249" s="65">
        <v>0.436</v>
      </c>
      <c r="D249" s="73" t="s">
        <v>3</v>
      </c>
      <c r="E249" s="73"/>
      <c r="F249" s="73">
        <v>2019</v>
      </c>
      <c r="G249" s="16">
        <f t="shared" si="137"/>
        <v>193661.4</v>
      </c>
      <c r="H249" s="16">
        <f t="shared" si="138"/>
        <v>0</v>
      </c>
      <c r="I249" s="18">
        <v>193661.4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69" t="s">
        <v>230</v>
      </c>
      <c r="R249" s="15"/>
    </row>
    <row r="250" spans="1:18" ht="38.25" customHeight="1">
      <c r="A250" s="55" t="s">
        <v>244</v>
      </c>
      <c r="B250" s="73" t="s">
        <v>268</v>
      </c>
      <c r="C250" s="73">
        <v>0.067</v>
      </c>
      <c r="D250" s="73" t="s">
        <v>2</v>
      </c>
      <c r="E250" s="73"/>
      <c r="F250" s="73">
        <v>2020</v>
      </c>
      <c r="G250" s="18">
        <f t="shared" si="137"/>
        <v>29071.4</v>
      </c>
      <c r="H250" s="18">
        <f t="shared" si="138"/>
        <v>0</v>
      </c>
      <c r="I250" s="18">
        <v>29071.4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56" t="s">
        <v>9</v>
      </c>
      <c r="R250" s="15"/>
    </row>
    <row r="251" spans="1:18" ht="76.5">
      <c r="A251" s="72" t="s">
        <v>173</v>
      </c>
      <c r="B251" s="75" t="s">
        <v>417</v>
      </c>
      <c r="C251" s="75">
        <v>0.6</v>
      </c>
      <c r="D251" s="75" t="s">
        <v>2</v>
      </c>
      <c r="E251" s="75"/>
      <c r="F251" s="75">
        <v>2020</v>
      </c>
      <c r="G251" s="57">
        <f aca="true" t="shared" si="139" ref="G251:H255">I251+K251+M251+O251</f>
        <v>9068</v>
      </c>
      <c r="H251" s="57">
        <f t="shared" si="139"/>
        <v>0</v>
      </c>
      <c r="I251" s="58">
        <v>9068</v>
      </c>
      <c r="J251" s="58">
        <v>0</v>
      </c>
      <c r="K251" s="58">
        <v>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9" t="s">
        <v>391</v>
      </c>
      <c r="R251" s="15"/>
    </row>
    <row r="252" spans="1:18" ht="63.75">
      <c r="A252" s="72" t="s">
        <v>174</v>
      </c>
      <c r="B252" s="75" t="s">
        <v>392</v>
      </c>
      <c r="C252" s="75">
        <v>0.22</v>
      </c>
      <c r="D252" s="75" t="s">
        <v>2</v>
      </c>
      <c r="E252" s="75"/>
      <c r="F252" s="75">
        <v>2020</v>
      </c>
      <c r="G252" s="57">
        <f t="shared" si="139"/>
        <v>7293</v>
      </c>
      <c r="H252" s="57">
        <f t="shared" si="139"/>
        <v>0</v>
      </c>
      <c r="I252" s="81">
        <v>7293</v>
      </c>
      <c r="J252" s="58">
        <v>0</v>
      </c>
      <c r="K252" s="58">
        <v>0</v>
      </c>
      <c r="L252" s="58">
        <v>0</v>
      </c>
      <c r="M252" s="58">
        <v>0</v>
      </c>
      <c r="N252" s="58">
        <v>0</v>
      </c>
      <c r="O252" s="58">
        <v>0</v>
      </c>
      <c r="P252" s="58">
        <v>0</v>
      </c>
      <c r="Q252" s="59" t="s">
        <v>394</v>
      </c>
      <c r="R252" s="15"/>
    </row>
    <row r="253" spans="1:18" ht="63.75">
      <c r="A253" s="72" t="s">
        <v>175</v>
      </c>
      <c r="B253" s="75" t="s">
        <v>393</v>
      </c>
      <c r="C253" s="75">
        <v>0.23</v>
      </c>
      <c r="D253" s="75" t="s">
        <v>2</v>
      </c>
      <c r="E253" s="75"/>
      <c r="F253" s="75">
        <v>2020</v>
      </c>
      <c r="G253" s="57">
        <f t="shared" si="139"/>
        <v>7264.5</v>
      </c>
      <c r="H253" s="57">
        <f t="shared" si="139"/>
        <v>0</v>
      </c>
      <c r="I253" s="58">
        <v>7264.5</v>
      </c>
      <c r="J253" s="58">
        <v>0</v>
      </c>
      <c r="K253" s="58">
        <v>0</v>
      </c>
      <c r="L253" s="58">
        <v>0</v>
      </c>
      <c r="M253" s="58">
        <v>0</v>
      </c>
      <c r="N253" s="58">
        <v>0</v>
      </c>
      <c r="O253" s="58">
        <v>0</v>
      </c>
      <c r="P253" s="58">
        <v>0</v>
      </c>
      <c r="Q253" s="59" t="s">
        <v>394</v>
      </c>
      <c r="R253" s="15"/>
    </row>
    <row r="254" spans="1:18" ht="63.75">
      <c r="A254" s="72" t="s">
        <v>269</v>
      </c>
      <c r="B254" s="75" t="s">
        <v>400</v>
      </c>
      <c r="C254" s="75">
        <v>0.3</v>
      </c>
      <c r="D254" s="75" t="s">
        <v>2</v>
      </c>
      <c r="E254" s="75"/>
      <c r="F254" s="75">
        <v>2020</v>
      </c>
      <c r="G254" s="57">
        <f t="shared" si="139"/>
        <v>8723.2</v>
      </c>
      <c r="H254" s="57">
        <f t="shared" si="139"/>
        <v>0</v>
      </c>
      <c r="I254" s="58">
        <v>8723.2</v>
      </c>
      <c r="J254" s="58">
        <v>0</v>
      </c>
      <c r="K254" s="58">
        <v>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  <c r="Q254" s="59" t="s">
        <v>401</v>
      </c>
      <c r="R254" s="15"/>
    </row>
    <row r="255" spans="1:18" ht="76.5">
      <c r="A255" s="72" t="s">
        <v>277</v>
      </c>
      <c r="B255" s="75" t="s">
        <v>405</v>
      </c>
      <c r="C255" s="75">
        <v>2</v>
      </c>
      <c r="D255" s="75" t="s">
        <v>2</v>
      </c>
      <c r="E255" s="75"/>
      <c r="F255" s="75">
        <v>2020</v>
      </c>
      <c r="G255" s="57">
        <f t="shared" si="139"/>
        <v>11935.5</v>
      </c>
      <c r="H255" s="57">
        <f t="shared" si="139"/>
        <v>0</v>
      </c>
      <c r="I255" s="58">
        <v>11935.5</v>
      </c>
      <c r="J255" s="58">
        <v>0</v>
      </c>
      <c r="K255" s="58">
        <v>0</v>
      </c>
      <c r="L255" s="58">
        <v>0</v>
      </c>
      <c r="M255" s="58">
        <v>0</v>
      </c>
      <c r="N255" s="58">
        <v>0</v>
      </c>
      <c r="O255" s="58">
        <v>0</v>
      </c>
      <c r="P255" s="58">
        <v>0</v>
      </c>
      <c r="Q255" s="59" t="s">
        <v>406</v>
      </c>
      <c r="R255" s="15"/>
    </row>
    <row r="256" spans="1:18" ht="46.5" customHeight="1">
      <c r="A256" s="55" t="s">
        <v>278</v>
      </c>
      <c r="B256" s="73" t="s">
        <v>241</v>
      </c>
      <c r="C256" s="73">
        <v>4</v>
      </c>
      <c r="D256" s="73" t="s">
        <v>2</v>
      </c>
      <c r="E256" s="73"/>
      <c r="F256" s="73">
        <v>2022</v>
      </c>
      <c r="G256" s="16">
        <f t="shared" si="137"/>
        <v>20762.7</v>
      </c>
      <c r="H256" s="16">
        <f t="shared" si="138"/>
        <v>0</v>
      </c>
      <c r="I256" s="18">
        <v>20762.7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56" t="s">
        <v>9</v>
      </c>
      <c r="R256" s="15"/>
    </row>
    <row r="257" spans="1:18" ht="74.25" customHeight="1">
      <c r="A257" s="55" t="s">
        <v>297</v>
      </c>
      <c r="B257" s="73" t="s">
        <v>293</v>
      </c>
      <c r="C257" s="73">
        <v>1.225</v>
      </c>
      <c r="D257" s="73" t="s">
        <v>2</v>
      </c>
      <c r="E257" s="73"/>
      <c r="F257" s="73">
        <v>2022</v>
      </c>
      <c r="G257" s="16">
        <f t="shared" si="137"/>
        <v>11335.2</v>
      </c>
      <c r="H257" s="16">
        <f t="shared" si="138"/>
        <v>0</v>
      </c>
      <c r="I257" s="18">
        <v>11335.2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56" t="s">
        <v>294</v>
      </c>
      <c r="R257" s="15"/>
    </row>
    <row r="258" spans="1:18" ht="74.25" customHeight="1">
      <c r="A258" s="55" t="s">
        <v>298</v>
      </c>
      <c r="B258" s="73" t="s">
        <v>295</v>
      </c>
      <c r="C258" s="73">
        <v>0.51</v>
      </c>
      <c r="D258" s="73" t="s">
        <v>2</v>
      </c>
      <c r="E258" s="73"/>
      <c r="F258" s="73">
        <v>2022</v>
      </c>
      <c r="G258" s="16">
        <f t="shared" si="137"/>
        <v>7795.9</v>
      </c>
      <c r="H258" s="16">
        <f t="shared" si="138"/>
        <v>0</v>
      </c>
      <c r="I258" s="18">
        <v>7795.9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56" t="s">
        <v>294</v>
      </c>
      <c r="R258" s="15"/>
    </row>
    <row r="259" spans="1:18" ht="74.25" customHeight="1">
      <c r="A259" s="55" t="s">
        <v>299</v>
      </c>
      <c r="B259" s="73" t="s">
        <v>296</v>
      </c>
      <c r="C259" s="73">
        <v>0.77</v>
      </c>
      <c r="D259" s="73" t="s">
        <v>2</v>
      </c>
      <c r="E259" s="73"/>
      <c r="F259" s="73">
        <v>2022</v>
      </c>
      <c r="G259" s="16">
        <f t="shared" si="137"/>
        <v>9329.9</v>
      </c>
      <c r="H259" s="16">
        <f t="shared" si="138"/>
        <v>0</v>
      </c>
      <c r="I259" s="18">
        <v>9329.9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56" t="s">
        <v>294</v>
      </c>
      <c r="R259" s="15"/>
    </row>
    <row r="260" spans="1:18" ht="74.25" customHeight="1">
      <c r="A260" s="55" t="s">
        <v>350</v>
      </c>
      <c r="B260" s="73" t="s">
        <v>339</v>
      </c>
      <c r="C260" s="73">
        <v>2.8</v>
      </c>
      <c r="D260" s="73" t="s">
        <v>2</v>
      </c>
      <c r="E260" s="73"/>
      <c r="F260" s="73">
        <v>2022</v>
      </c>
      <c r="G260" s="16">
        <f t="shared" si="137"/>
        <v>13521.5</v>
      </c>
      <c r="H260" s="16">
        <f t="shared" si="138"/>
        <v>0</v>
      </c>
      <c r="I260" s="18">
        <v>13521.5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56" t="s">
        <v>340</v>
      </c>
      <c r="R260" s="15"/>
    </row>
    <row r="261" spans="1:18" ht="74.25" customHeight="1">
      <c r="A261" s="72" t="s">
        <v>363</v>
      </c>
      <c r="B261" s="75" t="s">
        <v>387</v>
      </c>
      <c r="C261" s="75">
        <v>0.9</v>
      </c>
      <c r="D261" s="75" t="s">
        <v>2</v>
      </c>
      <c r="E261" s="75"/>
      <c r="F261" s="75">
        <v>2022</v>
      </c>
      <c r="G261" s="57">
        <f>I261+K261+M261+O261</f>
        <v>14478.8</v>
      </c>
      <c r="H261" s="57">
        <f>J261+L261+N261+P261</f>
        <v>0</v>
      </c>
      <c r="I261" s="58">
        <v>14478.8</v>
      </c>
      <c r="J261" s="58">
        <v>0</v>
      </c>
      <c r="K261" s="58">
        <v>0</v>
      </c>
      <c r="L261" s="58">
        <v>0</v>
      </c>
      <c r="M261" s="58">
        <v>0</v>
      </c>
      <c r="N261" s="58">
        <v>0</v>
      </c>
      <c r="O261" s="58">
        <v>0</v>
      </c>
      <c r="P261" s="58">
        <v>0</v>
      </c>
      <c r="Q261" s="59" t="s">
        <v>389</v>
      </c>
      <c r="R261" s="15"/>
    </row>
    <row r="262" spans="1:17" ht="45.75" customHeight="1">
      <c r="A262" s="89" t="s">
        <v>388</v>
      </c>
      <c r="B262" s="91" t="s">
        <v>366</v>
      </c>
      <c r="C262" s="91">
        <v>1.05</v>
      </c>
      <c r="D262" s="73" t="s">
        <v>2</v>
      </c>
      <c r="E262" s="73"/>
      <c r="F262" s="73">
        <v>2022</v>
      </c>
      <c r="G262" s="16">
        <f t="shared" si="137"/>
        <v>8455.7</v>
      </c>
      <c r="H262" s="16">
        <f t="shared" si="138"/>
        <v>0</v>
      </c>
      <c r="I262" s="18">
        <v>8455.7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52"/>
    </row>
    <row r="263" spans="1:17" ht="45.75" customHeight="1">
      <c r="A263" s="112"/>
      <c r="B263" s="92"/>
      <c r="C263" s="92"/>
      <c r="D263" s="73" t="s">
        <v>3</v>
      </c>
      <c r="E263" s="73"/>
      <c r="F263" s="73">
        <v>2023</v>
      </c>
      <c r="G263" s="16">
        <f t="shared" si="137"/>
        <v>182211.1</v>
      </c>
      <c r="H263" s="16">
        <f t="shared" si="138"/>
        <v>0</v>
      </c>
      <c r="I263" s="18">
        <v>182211.1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53"/>
    </row>
    <row r="264" spans="1:17" ht="73.5" customHeight="1">
      <c r="A264" s="55" t="s">
        <v>390</v>
      </c>
      <c r="B264" s="73" t="s">
        <v>316</v>
      </c>
      <c r="C264" s="73">
        <v>3.6</v>
      </c>
      <c r="D264" s="73" t="s">
        <v>2</v>
      </c>
      <c r="E264" s="73"/>
      <c r="F264" s="73">
        <v>2023</v>
      </c>
      <c r="G264" s="16">
        <f t="shared" si="137"/>
        <v>20365.7</v>
      </c>
      <c r="H264" s="16">
        <f t="shared" si="138"/>
        <v>0</v>
      </c>
      <c r="I264" s="18">
        <v>20365.7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56" t="s">
        <v>9</v>
      </c>
    </row>
    <row r="265" spans="1:18" ht="74.25" customHeight="1">
      <c r="A265" s="55" t="s">
        <v>395</v>
      </c>
      <c r="B265" s="73" t="s">
        <v>314</v>
      </c>
      <c r="C265" s="73">
        <v>0.674</v>
      </c>
      <c r="D265" s="73" t="s">
        <v>2</v>
      </c>
      <c r="E265" s="73"/>
      <c r="F265" s="73">
        <v>2024</v>
      </c>
      <c r="G265" s="16">
        <f t="shared" si="137"/>
        <v>9202.4</v>
      </c>
      <c r="H265" s="16">
        <f t="shared" si="138"/>
        <v>0</v>
      </c>
      <c r="I265" s="18">
        <v>9202.4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56"/>
      <c r="R265" s="15"/>
    </row>
    <row r="266" spans="1:17" ht="45.75" customHeight="1">
      <c r="A266" s="89" t="s">
        <v>396</v>
      </c>
      <c r="B266" s="91" t="s">
        <v>365</v>
      </c>
      <c r="C266" s="91">
        <v>0.62</v>
      </c>
      <c r="D266" s="73" t="s">
        <v>2</v>
      </c>
      <c r="E266" s="73"/>
      <c r="F266" s="73">
        <v>2024</v>
      </c>
      <c r="G266" s="16">
        <f t="shared" si="137"/>
        <v>8829.2</v>
      </c>
      <c r="H266" s="16">
        <f t="shared" si="138"/>
        <v>0</v>
      </c>
      <c r="I266" s="18">
        <v>8829.2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52"/>
    </row>
    <row r="267" spans="1:17" ht="45.75" customHeight="1">
      <c r="A267" s="112"/>
      <c r="B267" s="92"/>
      <c r="C267" s="92"/>
      <c r="D267" s="73" t="s">
        <v>3</v>
      </c>
      <c r="E267" s="73"/>
      <c r="F267" s="73">
        <v>2025</v>
      </c>
      <c r="G267" s="16">
        <f t="shared" si="137"/>
        <v>182410.7</v>
      </c>
      <c r="H267" s="16">
        <f t="shared" si="138"/>
        <v>0</v>
      </c>
      <c r="I267" s="18">
        <v>182410.7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53"/>
    </row>
    <row r="268" spans="1:18" ht="60" customHeight="1">
      <c r="A268" s="55" t="s">
        <v>402</v>
      </c>
      <c r="B268" s="74" t="s">
        <v>16</v>
      </c>
      <c r="C268" s="18">
        <v>0.7</v>
      </c>
      <c r="D268" s="74" t="s">
        <v>2</v>
      </c>
      <c r="E268" s="74"/>
      <c r="F268" s="1">
        <v>2025</v>
      </c>
      <c r="G268" s="16">
        <f t="shared" si="137"/>
        <v>9586.5</v>
      </c>
      <c r="H268" s="16">
        <f t="shared" si="138"/>
        <v>0</v>
      </c>
      <c r="I268" s="18">
        <v>9586.5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56" t="s">
        <v>9</v>
      </c>
      <c r="R268" s="15"/>
    </row>
    <row r="269" spans="1:18" ht="74.25" customHeight="1">
      <c r="A269" s="55" t="s">
        <v>407</v>
      </c>
      <c r="B269" s="73" t="s">
        <v>276</v>
      </c>
      <c r="C269" s="82">
        <v>0.94</v>
      </c>
      <c r="D269" s="73" t="s">
        <v>2</v>
      </c>
      <c r="E269" s="73"/>
      <c r="F269" s="73">
        <v>2025</v>
      </c>
      <c r="G269" s="16">
        <f t="shared" si="137"/>
        <v>11447.9</v>
      </c>
      <c r="H269" s="16">
        <f t="shared" si="138"/>
        <v>0</v>
      </c>
      <c r="I269" s="18">
        <v>11447.9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0</v>
      </c>
      <c r="Q269" s="56" t="s">
        <v>274</v>
      </c>
      <c r="R269" s="15"/>
    </row>
    <row r="270" spans="1:18" ht="29.25" customHeight="1">
      <c r="A270" s="145" t="s">
        <v>176</v>
      </c>
      <c r="B270" s="99" t="s">
        <v>73</v>
      </c>
      <c r="C270" s="100"/>
      <c r="D270" s="101"/>
      <c r="E270" s="41"/>
      <c r="F270" s="12" t="s">
        <v>60</v>
      </c>
      <c r="G270" s="13">
        <f aca="true" t="shared" si="140" ref="G270:P270">G282+G294</f>
        <v>3473026.8</v>
      </c>
      <c r="H270" s="13">
        <f t="shared" si="140"/>
        <v>105634.6</v>
      </c>
      <c r="I270" s="13">
        <f>I282+I294</f>
        <v>3461287.9000000004</v>
      </c>
      <c r="J270" s="13">
        <f t="shared" si="140"/>
        <v>93895.7</v>
      </c>
      <c r="K270" s="13">
        <f t="shared" si="140"/>
        <v>0</v>
      </c>
      <c r="L270" s="13">
        <f t="shared" si="140"/>
        <v>0</v>
      </c>
      <c r="M270" s="13">
        <f t="shared" si="140"/>
        <v>11738.900000000001</v>
      </c>
      <c r="N270" s="13">
        <f t="shared" si="140"/>
        <v>11738.900000000001</v>
      </c>
      <c r="O270" s="13">
        <f t="shared" si="140"/>
        <v>0</v>
      </c>
      <c r="P270" s="13">
        <f t="shared" si="140"/>
        <v>0</v>
      </c>
      <c r="Q270" s="14"/>
      <c r="R270" s="15"/>
    </row>
    <row r="271" spans="1:18" ht="22.5" customHeight="1">
      <c r="A271" s="146"/>
      <c r="B271" s="102"/>
      <c r="C271" s="103"/>
      <c r="D271" s="104"/>
      <c r="E271" s="41"/>
      <c r="F271" s="1">
        <v>2015</v>
      </c>
      <c r="G271" s="16">
        <f aca="true" t="shared" si="141" ref="G271:P271">G283+G295</f>
        <v>13453.8</v>
      </c>
      <c r="H271" s="16">
        <f t="shared" si="141"/>
        <v>13453.8</v>
      </c>
      <c r="I271" s="16">
        <f>I283+I295</f>
        <v>6986.7</v>
      </c>
      <c r="J271" s="16">
        <f t="shared" si="141"/>
        <v>6986.7</v>
      </c>
      <c r="K271" s="16">
        <f t="shared" si="141"/>
        <v>0</v>
      </c>
      <c r="L271" s="16">
        <f t="shared" si="141"/>
        <v>0</v>
      </c>
      <c r="M271" s="16">
        <f t="shared" si="141"/>
        <v>6467.1</v>
      </c>
      <c r="N271" s="16">
        <f t="shared" si="141"/>
        <v>6467.1</v>
      </c>
      <c r="O271" s="16">
        <f t="shared" si="141"/>
        <v>0</v>
      </c>
      <c r="P271" s="16">
        <f t="shared" si="141"/>
        <v>0</v>
      </c>
      <c r="Q271" s="14"/>
      <c r="R271" s="15"/>
    </row>
    <row r="272" spans="1:18" ht="20.25" customHeight="1">
      <c r="A272" s="146"/>
      <c r="B272" s="102"/>
      <c r="C272" s="103"/>
      <c r="D272" s="104"/>
      <c r="E272" s="41"/>
      <c r="F272" s="1">
        <v>2016</v>
      </c>
      <c r="G272" s="16">
        <f aca="true" t="shared" si="142" ref="G272:P272">G284+G296</f>
        <v>11535.2</v>
      </c>
      <c r="H272" s="16">
        <f t="shared" si="142"/>
        <v>11535.2</v>
      </c>
      <c r="I272" s="16">
        <f t="shared" si="142"/>
        <v>6263.4</v>
      </c>
      <c r="J272" s="16">
        <f t="shared" si="142"/>
        <v>6263.4</v>
      </c>
      <c r="K272" s="16">
        <f t="shared" si="142"/>
        <v>0</v>
      </c>
      <c r="L272" s="16">
        <f t="shared" si="142"/>
        <v>0</v>
      </c>
      <c r="M272" s="16">
        <f t="shared" si="142"/>
        <v>5271.8</v>
      </c>
      <c r="N272" s="16">
        <f t="shared" si="142"/>
        <v>5271.8</v>
      </c>
      <c r="O272" s="16">
        <f t="shared" si="142"/>
        <v>0</v>
      </c>
      <c r="P272" s="16">
        <f t="shared" si="142"/>
        <v>0</v>
      </c>
      <c r="Q272" s="14"/>
      <c r="R272" s="15"/>
    </row>
    <row r="273" spans="1:18" ht="21.75" customHeight="1">
      <c r="A273" s="146"/>
      <c r="B273" s="102"/>
      <c r="C273" s="103"/>
      <c r="D273" s="104"/>
      <c r="E273" s="41"/>
      <c r="F273" s="1">
        <v>2017</v>
      </c>
      <c r="G273" s="16">
        <f aca="true" t="shared" si="143" ref="G273:P273">G285+G297</f>
        <v>1628.9000000000003</v>
      </c>
      <c r="H273" s="16">
        <f t="shared" si="143"/>
        <v>1628.9000000000003</v>
      </c>
      <c r="I273" s="16">
        <f t="shared" si="143"/>
        <v>1628.9000000000003</v>
      </c>
      <c r="J273" s="16">
        <f t="shared" si="143"/>
        <v>1628.9000000000003</v>
      </c>
      <c r="K273" s="16">
        <f t="shared" si="143"/>
        <v>0</v>
      </c>
      <c r="L273" s="16">
        <f t="shared" si="143"/>
        <v>0</v>
      </c>
      <c r="M273" s="16">
        <f t="shared" si="143"/>
        <v>0</v>
      </c>
      <c r="N273" s="16">
        <f t="shared" si="143"/>
        <v>0</v>
      </c>
      <c r="O273" s="16">
        <f t="shared" si="143"/>
        <v>0</v>
      </c>
      <c r="P273" s="16">
        <f t="shared" si="143"/>
        <v>0</v>
      </c>
      <c r="Q273" s="14"/>
      <c r="R273" s="15"/>
    </row>
    <row r="274" spans="1:18" ht="24" customHeight="1">
      <c r="A274" s="146"/>
      <c r="B274" s="102"/>
      <c r="C274" s="103"/>
      <c r="D274" s="104"/>
      <c r="E274" s="41"/>
      <c r="F274" s="1">
        <v>2018</v>
      </c>
      <c r="G274" s="16">
        <f>G286+G298</f>
        <v>826.6</v>
      </c>
      <c r="H274" s="16">
        <f>H286+H298</f>
        <v>826.6</v>
      </c>
      <c r="I274" s="16">
        <f>I286+I298</f>
        <v>826.6</v>
      </c>
      <c r="J274" s="16">
        <f aca="true" t="shared" si="144" ref="J274:P274">J286+J298</f>
        <v>826.6</v>
      </c>
      <c r="K274" s="16">
        <f t="shared" si="144"/>
        <v>0</v>
      </c>
      <c r="L274" s="16">
        <f t="shared" si="144"/>
        <v>0</v>
      </c>
      <c r="M274" s="16">
        <f t="shared" si="144"/>
        <v>0</v>
      </c>
      <c r="N274" s="16">
        <f t="shared" si="144"/>
        <v>0</v>
      </c>
      <c r="O274" s="16">
        <f t="shared" si="144"/>
        <v>0</v>
      </c>
      <c r="P274" s="16">
        <f t="shared" si="144"/>
        <v>0</v>
      </c>
      <c r="Q274" s="14"/>
      <c r="R274" s="15"/>
    </row>
    <row r="275" spans="1:18" ht="18" customHeight="1">
      <c r="A275" s="146"/>
      <c r="B275" s="102"/>
      <c r="C275" s="103"/>
      <c r="D275" s="104"/>
      <c r="E275" s="41"/>
      <c r="F275" s="1">
        <v>2019</v>
      </c>
      <c r="G275" s="16">
        <f aca="true" t="shared" si="145" ref="G275:I281">G287+G299</f>
        <v>183282.6</v>
      </c>
      <c r="H275" s="16">
        <f t="shared" si="145"/>
        <v>32033.4</v>
      </c>
      <c r="I275" s="16">
        <f t="shared" si="145"/>
        <v>183282.6</v>
      </c>
      <c r="J275" s="16">
        <f aca="true" t="shared" si="146" ref="J275:P275">J287+J299</f>
        <v>32033.4</v>
      </c>
      <c r="K275" s="16">
        <f t="shared" si="146"/>
        <v>0</v>
      </c>
      <c r="L275" s="16">
        <f t="shared" si="146"/>
        <v>0</v>
      </c>
      <c r="M275" s="16">
        <f t="shared" si="146"/>
        <v>0</v>
      </c>
      <c r="N275" s="16">
        <f t="shared" si="146"/>
        <v>0</v>
      </c>
      <c r="O275" s="16">
        <f t="shared" si="146"/>
        <v>0</v>
      </c>
      <c r="P275" s="16">
        <f t="shared" si="146"/>
        <v>0</v>
      </c>
      <c r="Q275" s="14"/>
      <c r="R275" s="15"/>
    </row>
    <row r="276" spans="1:18" ht="21.75" customHeight="1">
      <c r="A276" s="146"/>
      <c r="B276" s="102"/>
      <c r="C276" s="103"/>
      <c r="D276" s="104"/>
      <c r="E276" s="41"/>
      <c r="F276" s="1">
        <v>2020</v>
      </c>
      <c r="G276" s="16">
        <f t="shared" si="145"/>
        <v>1628614.5</v>
      </c>
      <c r="H276" s="16">
        <f t="shared" si="145"/>
        <v>46156.7</v>
      </c>
      <c r="I276" s="16">
        <f t="shared" si="145"/>
        <v>1628614.5</v>
      </c>
      <c r="J276" s="16">
        <f aca="true" t="shared" si="147" ref="J276:P276">J288+J300</f>
        <v>46156.7</v>
      </c>
      <c r="K276" s="16">
        <f t="shared" si="147"/>
        <v>0</v>
      </c>
      <c r="L276" s="16">
        <f t="shared" si="147"/>
        <v>0</v>
      </c>
      <c r="M276" s="16">
        <f t="shared" si="147"/>
        <v>0</v>
      </c>
      <c r="N276" s="16">
        <f t="shared" si="147"/>
        <v>0</v>
      </c>
      <c r="O276" s="16">
        <f t="shared" si="147"/>
        <v>0</v>
      </c>
      <c r="P276" s="16">
        <f t="shared" si="147"/>
        <v>0</v>
      </c>
      <c r="Q276" s="14"/>
      <c r="R276" s="15"/>
    </row>
    <row r="277" spans="1:242" ht="21.75" customHeight="1">
      <c r="A277" s="146"/>
      <c r="B277" s="102"/>
      <c r="C277" s="103"/>
      <c r="D277" s="104"/>
      <c r="E277" s="41"/>
      <c r="F277" s="1">
        <v>2021</v>
      </c>
      <c r="G277" s="16">
        <f t="shared" si="145"/>
        <v>159804.90000000002</v>
      </c>
      <c r="H277" s="16">
        <f t="shared" si="145"/>
        <v>0</v>
      </c>
      <c r="I277" s="16">
        <f t="shared" si="145"/>
        <v>159804.90000000002</v>
      </c>
      <c r="J277" s="16">
        <f aca="true" t="shared" si="148" ref="J277:P277">J289+J301</f>
        <v>0</v>
      </c>
      <c r="K277" s="16">
        <f t="shared" si="148"/>
        <v>0</v>
      </c>
      <c r="L277" s="16">
        <f t="shared" si="148"/>
        <v>0</v>
      </c>
      <c r="M277" s="16">
        <f t="shared" si="148"/>
        <v>0</v>
      </c>
      <c r="N277" s="16">
        <f t="shared" si="148"/>
        <v>0</v>
      </c>
      <c r="O277" s="16">
        <f t="shared" si="148"/>
        <v>0</v>
      </c>
      <c r="P277" s="16">
        <f t="shared" si="148"/>
        <v>0</v>
      </c>
      <c r="Q277" s="14"/>
      <c r="R277" s="15"/>
      <c r="AH277" s="63"/>
      <c r="AX277" s="63"/>
      <c r="BN277" s="63"/>
      <c r="CD277" s="63"/>
      <c r="CT277" s="63"/>
      <c r="DJ277" s="63"/>
      <c r="DZ277" s="63"/>
      <c r="EP277" s="63"/>
      <c r="FF277" s="63"/>
      <c r="FV277" s="63"/>
      <c r="GL277" s="63"/>
      <c r="HB277" s="63"/>
      <c r="HR277" s="63"/>
      <c r="IH277" s="63"/>
    </row>
    <row r="278" spans="1:242" ht="21.75" customHeight="1">
      <c r="A278" s="146"/>
      <c r="B278" s="102"/>
      <c r="C278" s="103"/>
      <c r="D278" s="104"/>
      <c r="E278" s="41"/>
      <c r="F278" s="1">
        <v>2022</v>
      </c>
      <c r="G278" s="16">
        <f t="shared" si="145"/>
        <v>18614.2</v>
      </c>
      <c r="H278" s="16">
        <f t="shared" si="145"/>
        <v>0</v>
      </c>
      <c r="I278" s="16">
        <f t="shared" si="145"/>
        <v>18614.2</v>
      </c>
      <c r="J278" s="16">
        <f aca="true" t="shared" si="149" ref="J278:P278">J290+J302</f>
        <v>0</v>
      </c>
      <c r="K278" s="16">
        <f t="shared" si="149"/>
        <v>0</v>
      </c>
      <c r="L278" s="16">
        <f t="shared" si="149"/>
        <v>0</v>
      </c>
      <c r="M278" s="16">
        <f t="shared" si="149"/>
        <v>0</v>
      </c>
      <c r="N278" s="16">
        <f t="shared" si="149"/>
        <v>0</v>
      </c>
      <c r="O278" s="16">
        <f t="shared" si="149"/>
        <v>0</v>
      </c>
      <c r="P278" s="16">
        <f t="shared" si="149"/>
        <v>0</v>
      </c>
      <c r="Q278" s="14"/>
      <c r="R278" s="15"/>
      <c r="AH278" s="63"/>
      <c r="AX278" s="63"/>
      <c r="BN278" s="63"/>
      <c r="CD278" s="63"/>
      <c r="CT278" s="63"/>
      <c r="DJ278" s="63"/>
      <c r="DZ278" s="63"/>
      <c r="EP278" s="63"/>
      <c r="FF278" s="63"/>
      <c r="FV278" s="63"/>
      <c r="GL278" s="63"/>
      <c r="HB278" s="63"/>
      <c r="HR278" s="63"/>
      <c r="IH278" s="63"/>
    </row>
    <row r="279" spans="1:242" ht="21.75" customHeight="1">
      <c r="A279" s="146"/>
      <c r="B279" s="102"/>
      <c r="C279" s="103"/>
      <c r="D279" s="104"/>
      <c r="E279" s="41"/>
      <c r="F279" s="1">
        <v>2023</v>
      </c>
      <c r="G279" s="16">
        <f t="shared" si="145"/>
        <v>225733.9</v>
      </c>
      <c r="H279" s="16">
        <f t="shared" si="145"/>
        <v>0</v>
      </c>
      <c r="I279" s="16">
        <f t="shared" si="145"/>
        <v>225733.9</v>
      </c>
      <c r="J279" s="16">
        <f aca="true" t="shared" si="150" ref="J279:P279">J291+J303</f>
        <v>0</v>
      </c>
      <c r="K279" s="16">
        <f t="shared" si="150"/>
        <v>0</v>
      </c>
      <c r="L279" s="16">
        <f t="shared" si="150"/>
        <v>0</v>
      </c>
      <c r="M279" s="16">
        <f t="shared" si="150"/>
        <v>0</v>
      </c>
      <c r="N279" s="16">
        <f t="shared" si="150"/>
        <v>0</v>
      </c>
      <c r="O279" s="16">
        <f t="shared" si="150"/>
        <v>0</v>
      </c>
      <c r="P279" s="16">
        <f t="shared" si="150"/>
        <v>0</v>
      </c>
      <c r="Q279" s="14"/>
      <c r="R279" s="15"/>
      <c r="AH279" s="63"/>
      <c r="AX279" s="63"/>
      <c r="BN279" s="63"/>
      <c r="CD279" s="63"/>
      <c r="CT279" s="63"/>
      <c r="DJ279" s="63"/>
      <c r="DZ279" s="63"/>
      <c r="EP279" s="63"/>
      <c r="FF279" s="63"/>
      <c r="FV279" s="63"/>
      <c r="GL279" s="63"/>
      <c r="HB279" s="63"/>
      <c r="HR279" s="63"/>
      <c r="IH279" s="63"/>
    </row>
    <row r="280" spans="1:242" ht="21.75" customHeight="1">
      <c r="A280" s="146"/>
      <c r="B280" s="102"/>
      <c r="C280" s="103"/>
      <c r="D280" s="104"/>
      <c r="E280" s="41"/>
      <c r="F280" s="1">
        <v>2024</v>
      </c>
      <c r="G280" s="16">
        <f t="shared" si="145"/>
        <v>407145.5</v>
      </c>
      <c r="H280" s="16">
        <f t="shared" si="145"/>
        <v>0</v>
      </c>
      <c r="I280" s="16">
        <f t="shared" si="145"/>
        <v>407145.5</v>
      </c>
      <c r="J280" s="16">
        <f aca="true" t="shared" si="151" ref="J280:P280">J292+J304</f>
        <v>0</v>
      </c>
      <c r="K280" s="16">
        <f t="shared" si="151"/>
        <v>0</v>
      </c>
      <c r="L280" s="16">
        <f t="shared" si="151"/>
        <v>0</v>
      </c>
      <c r="M280" s="16">
        <f t="shared" si="151"/>
        <v>0</v>
      </c>
      <c r="N280" s="16">
        <f t="shared" si="151"/>
        <v>0</v>
      </c>
      <c r="O280" s="16">
        <f t="shared" si="151"/>
        <v>0</v>
      </c>
      <c r="P280" s="16">
        <f t="shared" si="151"/>
        <v>0</v>
      </c>
      <c r="Q280" s="14"/>
      <c r="R280" s="15"/>
      <c r="AH280" s="63"/>
      <c r="AX280" s="63"/>
      <c r="BN280" s="63"/>
      <c r="CD280" s="63"/>
      <c r="CT280" s="63"/>
      <c r="DJ280" s="63"/>
      <c r="DZ280" s="63"/>
      <c r="EP280" s="63"/>
      <c r="FF280" s="63"/>
      <c r="FV280" s="63"/>
      <c r="GL280" s="63"/>
      <c r="HB280" s="63"/>
      <c r="HR280" s="63"/>
      <c r="IH280" s="63"/>
    </row>
    <row r="281" spans="1:242" ht="21.75" customHeight="1">
      <c r="A281" s="146"/>
      <c r="B281" s="105"/>
      <c r="C281" s="106"/>
      <c r="D281" s="107"/>
      <c r="E281" s="41"/>
      <c r="F281" s="1">
        <v>2025</v>
      </c>
      <c r="G281" s="16">
        <f t="shared" si="145"/>
        <v>822386.7</v>
      </c>
      <c r="H281" s="16">
        <f t="shared" si="145"/>
        <v>0</v>
      </c>
      <c r="I281" s="16">
        <f t="shared" si="145"/>
        <v>822386.7</v>
      </c>
      <c r="J281" s="16">
        <f aca="true" t="shared" si="152" ref="J281:P281">J293+J305</f>
        <v>0</v>
      </c>
      <c r="K281" s="16">
        <f t="shared" si="152"/>
        <v>0</v>
      </c>
      <c r="L281" s="16">
        <f t="shared" si="152"/>
        <v>0</v>
      </c>
      <c r="M281" s="16">
        <f t="shared" si="152"/>
        <v>0</v>
      </c>
      <c r="N281" s="16">
        <f t="shared" si="152"/>
        <v>0</v>
      </c>
      <c r="O281" s="16">
        <f t="shared" si="152"/>
        <v>0</v>
      </c>
      <c r="P281" s="16">
        <f t="shared" si="152"/>
        <v>0</v>
      </c>
      <c r="Q281" s="14"/>
      <c r="R281" s="15"/>
      <c r="AH281" s="63"/>
      <c r="AX281" s="63"/>
      <c r="BN281" s="63"/>
      <c r="CD281" s="63"/>
      <c r="CT281" s="63"/>
      <c r="DJ281" s="63"/>
      <c r="DZ281" s="63"/>
      <c r="EP281" s="63"/>
      <c r="FF281" s="63"/>
      <c r="FV281" s="63"/>
      <c r="GL281" s="63"/>
      <c r="HB281" s="63"/>
      <c r="HR281" s="63"/>
      <c r="IH281" s="63"/>
    </row>
    <row r="282" spans="1:18" ht="19.5" customHeight="1">
      <c r="A282" s="146"/>
      <c r="B282" s="99" t="s">
        <v>125</v>
      </c>
      <c r="C282" s="100"/>
      <c r="D282" s="101"/>
      <c r="E282" s="41"/>
      <c r="F282" s="12" t="s">
        <v>60</v>
      </c>
      <c r="G282" s="13">
        <f>I282+K282+M282+O282</f>
        <v>1444646.5</v>
      </c>
      <c r="H282" s="13">
        <f>J282+L282+N282+P282</f>
        <v>102060.6</v>
      </c>
      <c r="I282" s="13">
        <f>SUM(I283:I293)</f>
        <v>1432907.6</v>
      </c>
      <c r="J282" s="13">
        <f aca="true" t="shared" si="153" ref="J282:P282">SUM(J283:J293)</f>
        <v>90321.7</v>
      </c>
      <c r="K282" s="13">
        <f t="shared" si="153"/>
        <v>0</v>
      </c>
      <c r="L282" s="13">
        <f t="shared" si="153"/>
        <v>0</v>
      </c>
      <c r="M282" s="13">
        <f t="shared" si="153"/>
        <v>11738.900000000001</v>
      </c>
      <c r="N282" s="13">
        <f t="shared" si="153"/>
        <v>11738.900000000001</v>
      </c>
      <c r="O282" s="13">
        <f t="shared" si="153"/>
        <v>0</v>
      </c>
      <c r="P282" s="13">
        <f t="shared" si="153"/>
        <v>0</v>
      </c>
      <c r="Q282" s="14"/>
      <c r="R282" s="15"/>
    </row>
    <row r="283" spans="1:18" ht="20.25" customHeight="1">
      <c r="A283" s="146"/>
      <c r="B283" s="102"/>
      <c r="C283" s="103"/>
      <c r="D283" s="104"/>
      <c r="E283" s="41"/>
      <c r="F283" s="1">
        <v>2015</v>
      </c>
      <c r="G283" s="16">
        <f aca="true" t="shared" si="154" ref="G283:G298">I283+K283+M283+O283</f>
        <v>13453.8</v>
      </c>
      <c r="H283" s="16">
        <f aca="true" t="shared" si="155" ref="H283:H300">J283+L283+N283+P283</f>
        <v>13453.8</v>
      </c>
      <c r="I283" s="16">
        <f aca="true" t="shared" si="156" ref="I283:P283">I306+I308+I309+I314+I315+I316+I317+I319+I323</f>
        <v>6986.7</v>
      </c>
      <c r="J283" s="16">
        <f t="shared" si="156"/>
        <v>6986.7</v>
      </c>
      <c r="K283" s="16">
        <f t="shared" si="156"/>
        <v>0</v>
      </c>
      <c r="L283" s="16">
        <f t="shared" si="156"/>
        <v>0</v>
      </c>
      <c r="M283" s="16">
        <f t="shared" si="156"/>
        <v>6467.1</v>
      </c>
      <c r="N283" s="16">
        <f t="shared" si="156"/>
        <v>6467.1</v>
      </c>
      <c r="O283" s="16">
        <f t="shared" si="156"/>
        <v>0</v>
      </c>
      <c r="P283" s="16">
        <f t="shared" si="156"/>
        <v>0</v>
      </c>
      <c r="Q283" s="14"/>
      <c r="R283" s="15"/>
    </row>
    <row r="284" spans="1:18" ht="19.5" customHeight="1">
      <c r="A284" s="146"/>
      <c r="B284" s="102"/>
      <c r="C284" s="103"/>
      <c r="D284" s="104"/>
      <c r="E284" s="41"/>
      <c r="F284" s="1">
        <v>2016</v>
      </c>
      <c r="G284" s="16">
        <f t="shared" si="154"/>
        <v>10414.5</v>
      </c>
      <c r="H284" s="16">
        <f t="shared" si="155"/>
        <v>10414.5</v>
      </c>
      <c r="I284" s="16">
        <f aca="true" t="shared" si="157" ref="I284:P284">I318+I310+I307</f>
        <v>5142.7</v>
      </c>
      <c r="J284" s="16">
        <f t="shared" si="157"/>
        <v>5142.7</v>
      </c>
      <c r="K284" s="16">
        <f t="shared" si="157"/>
        <v>0</v>
      </c>
      <c r="L284" s="16">
        <f t="shared" si="157"/>
        <v>0</v>
      </c>
      <c r="M284" s="16">
        <f t="shared" si="157"/>
        <v>5271.8</v>
      </c>
      <c r="N284" s="16">
        <f t="shared" si="157"/>
        <v>5271.8</v>
      </c>
      <c r="O284" s="16">
        <f t="shared" si="157"/>
        <v>0</v>
      </c>
      <c r="P284" s="16">
        <f t="shared" si="157"/>
        <v>0</v>
      </c>
      <c r="Q284" s="14"/>
      <c r="R284" s="15"/>
    </row>
    <row r="285" spans="1:18" ht="21.75" customHeight="1">
      <c r="A285" s="146"/>
      <c r="B285" s="102"/>
      <c r="C285" s="103"/>
      <c r="D285" s="104"/>
      <c r="E285" s="41"/>
      <c r="F285" s="1">
        <v>2017</v>
      </c>
      <c r="G285" s="16">
        <f t="shared" si="154"/>
        <v>2.2</v>
      </c>
      <c r="H285" s="16">
        <f t="shared" si="155"/>
        <v>2.2</v>
      </c>
      <c r="I285" s="16">
        <f>I321</f>
        <v>2.2</v>
      </c>
      <c r="J285" s="16">
        <f aca="true" t="shared" si="158" ref="J285:P285">J321</f>
        <v>2.2</v>
      </c>
      <c r="K285" s="16">
        <f t="shared" si="158"/>
        <v>0</v>
      </c>
      <c r="L285" s="16">
        <f t="shared" si="158"/>
        <v>0</v>
      </c>
      <c r="M285" s="16">
        <f t="shared" si="158"/>
        <v>0</v>
      </c>
      <c r="N285" s="16">
        <f t="shared" si="158"/>
        <v>0</v>
      </c>
      <c r="O285" s="16">
        <f t="shared" si="158"/>
        <v>0</v>
      </c>
      <c r="P285" s="16">
        <f t="shared" si="158"/>
        <v>0</v>
      </c>
      <c r="Q285" s="14"/>
      <c r="R285" s="15"/>
    </row>
    <row r="286" spans="1:18" ht="21.75" customHeight="1">
      <c r="A286" s="146"/>
      <c r="B286" s="102"/>
      <c r="C286" s="103"/>
      <c r="D286" s="104"/>
      <c r="E286" s="41"/>
      <c r="F286" s="1">
        <v>2018</v>
      </c>
      <c r="G286" s="16">
        <f t="shared" si="154"/>
        <v>0</v>
      </c>
      <c r="H286" s="16">
        <f t="shared" si="155"/>
        <v>0</v>
      </c>
      <c r="I286" s="16">
        <f>0</f>
        <v>0</v>
      </c>
      <c r="J286" s="16">
        <f>0</f>
        <v>0</v>
      </c>
      <c r="K286" s="16">
        <f>0</f>
        <v>0</v>
      </c>
      <c r="L286" s="16">
        <f>0</f>
        <v>0</v>
      </c>
      <c r="M286" s="16">
        <f>0</f>
        <v>0</v>
      </c>
      <c r="N286" s="16">
        <f>0</f>
        <v>0</v>
      </c>
      <c r="O286" s="16">
        <f>0</f>
        <v>0</v>
      </c>
      <c r="P286" s="16">
        <f>0</f>
        <v>0</v>
      </c>
      <c r="Q286" s="14"/>
      <c r="R286" s="15"/>
    </row>
    <row r="287" spans="1:18" ht="18.75" customHeight="1">
      <c r="A287" s="146"/>
      <c r="B287" s="102"/>
      <c r="C287" s="103"/>
      <c r="D287" s="104"/>
      <c r="E287" s="41"/>
      <c r="F287" s="1">
        <v>2019</v>
      </c>
      <c r="G287" s="16">
        <f t="shared" si="154"/>
        <v>143595.9</v>
      </c>
      <c r="H287" s="16">
        <f t="shared" si="155"/>
        <v>32033.4</v>
      </c>
      <c r="I287" s="16">
        <f aca="true" t="shared" si="159" ref="I287:P287">I330+I331+I335+I339+I340+I341+I342+I344+I346+I348+I350+I352+I328+I325</f>
        <v>143595.9</v>
      </c>
      <c r="J287" s="16">
        <f t="shared" si="159"/>
        <v>32033.4</v>
      </c>
      <c r="K287" s="16">
        <f t="shared" si="159"/>
        <v>0</v>
      </c>
      <c r="L287" s="16">
        <f t="shared" si="159"/>
        <v>0</v>
      </c>
      <c r="M287" s="16">
        <f t="shared" si="159"/>
        <v>0</v>
      </c>
      <c r="N287" s="16">
        <f t="shared" si="159"/>
        <v>0</v>
      </c>
      <c r="O287" s="16">
        <f t="shared" si="159"/>
        <v>0</v>
      </c>
      <c r="P287" s="16">
        <f t="shared" si="159"/>
        <v>0</v>
      </c>
      <c r="Q287" s="14"/>
      <c r="R287" s="15"/>
    </row>
    <row r="288" spans="1:18" ht="20.25" customHeight="1">
      <c r="A288" s="146"/>
      <c r="B288" s="102"/>
      <c r="C288" s="103"/>
      <c r="D288" s="104"/>
      <c r="E288" s="41"/>
      <c r="F288" s="1">
        <v>2020</v>
      </c>
      <c r="G288" s="16">
        <f aca="true" t="shared" si="160" ref="G288:G293">I288+K288+M288+O288</f>
        <v>93912</v>
      </c>
      <c r="H288" s="16">
        <f t="shared" si="155"/>
        <v>46156.7</v>
      </c>
      <c r="I288" s="16">
        <f>I334+I355+I356+I357+I358+I329</f>
        <v>93912</v>
      </c>
      <c r="J288" s="16">
        <f aca="true" t="shared" si="161" ref="J288:P288">J334+J355+J356+J357+J358+J329</f>
        <v>46156.7</v>
      </c>
      <c r="K288" s="16">
        <f t="shared" si="161"/>
        <v>0</v>
      </c>
      <c r="L288" s="16">
        <f t="shared" si="161"/>
        <v>0</v>
      </c>
      <c r="M288" s="16">
        <f t="shared" si="161"/>
        <v>0</v>
      </c>
      <c r="N288" s="16">
        <f t="shared" si="161"/>
        <v>0</v>
      </c>
      <c r="O288" s="16">
        <f t="shared" si="161"/>
        <v>0</v>
      </c>
      <c r="P288" s="16">
        <f t="shared" si="161"/>
        <v>0</v>
      </c>
      <c r="Q288" s="14"/>
      <c r="R288" s="15"/>
    </row>
    <row r="289" spans="1:242" ht="21.75" customHeight="1">
      <c r="A289" s="146"/>
      <c r="B289" s="102"/>
      <c r="C289" s="103"/>
      <c r="D289" s="104"/>
      <c r="E289" s="41"/>
      <c r="F289" s="1">
        <v>2021</v>
      </c>
      <c r="G289" s="16">
        <f t="shared" si="160"/>
        <v>75256.1</v>
      </c>
      <c r="H289" s="16">
        <f t="shared" si="155"/>
        <v>0</v>
      </c>
      <c r="I289" s="16">
        <f>I337+I359+I360+I361+I362+I363+I364+I365</f>
        <v>75256.1</v>
      </c>
      <c r="J289" s="16">
        <f aca="true" t="shared" si="162" ref="J289:P289">J337+J359+J360+J361+J362+J363+J364+J365</f>
        <v>0</v>
      </c>
      <c r="K289" s="16">
        <f t="shared" si="162"/>
        <v>0</v>
      </c>
      <c r="L289" s="16">
        <f t="shared" si="162"/>
        <v>0</v>
      </c>
      <c r="M289" s="16">
        <f t="shared" si="162"/>
        <v>0</v>
      </c>
      <c r="N289" s="16">
        <f t="shared" si="162"/>
        <v>0</v>
      </c>
      <c r="O289" s="16">
        <f t="shared" si="162"/>
        <v>0</v>
      </c>
      <c r="P289" s="16">
        <f t="shared" si="162"/>
        <v>0</v>
      </c>
      <c r="Q289" s="14"/>
      <c r="R289" s="15"/>
      <c r="AH289" s="63"/>
      <c r="AX289" s="63"/>
      <c r="BN289" s="63"/>
      <c r="CD289" s="63"/>
      <c r="CT289" s="63"/>
      <c r="DJ289" s="63"/>
      <c r="DZ289" s="63"/>
      <c r="EP289" s="63"/>
      <c r="FF289" s="63"/>
      <c r="FV289" s="63"/>
      <c r="GL289" s="63"/>
      <c r="HB289" s="63"/>
      <c r="HR289" s="63"/>
      <c r="IH289" s="63"/>
    </row>
    <row r="290" spans="1:242" ht="21.75" customHeight="1">
      <c r="A290" s="146"/>
      <c r="B290" s="102"/>
      <c r="C290" s="103"/>
      <c r="D290" s="104"/>
      <c r="E290" s="41"/>
      <c r="F290" s="1">
        <v>2022</v>
      </c>
      <c r="G290" s="16">
        <f t="shared" si="160"/>
        <v>18614.2</v>
      </c>
      <c r="H290" s="16">
        <f t="shared" si="155"/>
        <v>0</v>
      </c>
      <c r="I290" s="16">
        <f>I366+I367</f>
        <v>18614.2</v>
      </c>
      <c r="J290" s="16">
        <f aca="true" t="shared" si="163" ref="J290:P290">J366+J367</f>
        <v>0</v>
      </c>
      <c r="K290" s="16">
        <f t="shared" si="163"/>
        <v>0</v>
      </c>
      <c r="L290" s="16">
        <f t="shared" si="163"/>
        <v>0</v>
      </c>
      <c r="M290" s="16">
        <f t="shared" si="163"/>
        <v>0</v>
      </c>
      <c r="N290" s="16">
        <f t="shared" si="163"/>
        <v>0</v>
      </c>
      <c r="O290" s="16">
        <f t="shared" si="163"/>
        <v>0</v>
      </c>
      <c r="P290" s="16">
        <f t="shared" si="163"/>
        <v>0</v>
      </c>
      <c r="Q290" s="14"/>
      <c r="R290" s="15"/>
      <c r="AH290" s="63"/>
      <c r="AX290" s="63"/>
      <c r="BN290" s="63"/>
      <c r="CD290" s="63"/>
      <c r="CT290" s="63"/>
      <c r="DJ290" s="63"/>
      <c r="DZ290" s="63"/>
      <c r="EP290" s="63"/>
      <c r="FF290" s="63"/>
      <c r="FV290" s="63"/>
      <c r="GL290" s="63"/>
      <c r="HB290" s="63"/>
      <c r="HR290" s="63"/>
      <c r="IH290" s="63"/>
    </row>
    <row r="291" spans="1:242" ht="21.75" customHeight="1">
      <c r="A291" s="146"/>
      <c r="B291" s="102"/>
      <c r="C291" s="103"/>
      <c r="D291" s="104"/>
      <c r="E291" s="41"/>
      <c r="F291" s="1">
        <v>2023</v>
      </c>
      <c r="G291" s="16">
        <f t="shared" si="160"/>
        <v>225733.9</v>
      </c>
      <c r="H291" s="16">
        <f t="shared" si="155"/>
        <v>0</v>
      </c>
      <c r="I291" s="16">
        <f>I368+I369+I370+I371+I372+I373+I374+I375+I376</f>
        <v>225733.9</v>
      </c>
      <c r="J291" s="16">
        <f aca="true" t="shared" si="164" ref="J291:P291">J368+J369+J370+J371+J372+J373+J374+J375+J376</f>
        <v>0</v>
      </c>
      <c r="K291" s="16">
        <f t="shared" si="164"/>
        <v>0</v>
      </c>
      <c r="L291" s="16">
        <f t="shared" si="164"/>
        <v>0</v>
      </c>
      <c r="M291" s="16">
        <f t="shared" si="164"/>
        <v>0</v>
      </c>
      <c r="N291" s="16">
        <f t="shared" si="164"/>
        <v>0</v>
      </c>
      <c r="O291" s="16">
        <f t="shared" si="164"/>
        <v>0</v>
      </c>
      <c r="P291" s="16">
        <f t="shared" si="164"/>
        <v>0</v>
      </c>
      <c r="Q291" s="14"/>
      <c r="R291" s="15"/>
      <c r="AH291" s="63"/>
      <c r="AX291" s="63"/>
      <c r="BN291" s="63"/>
      <c r="CD291" s="63"/>
      <c r="CT291" s="63"/>
      <c r="DJ291" s="63"/>
      <c r="DZ291" s="63"/>
      <c r="EP291" s="63"/>
      <c r="FF291" s="63"/>
      <c r="FV291" s="63"/>
      <c r="GL291" s="63"/>
      <c r="HB291" s="63"/>
      <c r="HR291" s="63"/>
      <c r="IH291" s="63"/>
    </row>
    <row r="292" spans="1:242" ht="21.75" customHeight="1">
      <c r="A292" s="146"/>
      <c r="B292" s="102"/>
      <c r="C292" s="103"/>
      <c r="D292" s="104"/>
      <c r="E292" s="41"/>
      <c r="F292" s="1">
        <v>2024</v>
      </c>
      <c r="G292" s="16">
        <f t="shared" si="160"/>
        <v>407145.5</v>
      </c>
      <c r="H292" s="16">
        <f t="shared" si="155"/>
        <v>0</v>
      </c>
      <c r="I292" s="16">
        <f>I332+I333+I377+I378+I379+I380+I381+I382+I383+I384+I385+I386+I387</f>
        <v>407145.5</v>
      </c>
      <c r="J292" s="16">
        <f aca="true" t="shared" si="165" ref="J292:P292">J332+J333+J377+J378+J379+J380+J381+J382+J383+J384+J385+J386+J387</f>
        <v>0</v>
      </c>
      <c r="K292" s="16">
        <f t="shared" si="165"/>
        <v>0</v>
      </c>
      <c r="L292" s="16">
        <f t="shared" si="165"/>
        <v>0</v>
      </c>
      <c r="M292" s="16">
        <f t="shared" si="165"/>
        <v>0</v>
      </c>
      <c r="N292" s="16">
        <f t="shared" si="165"/>
        <v>0</v>
      </c>
      <c r="O292" s="16">
        <f t="shared" si="165"/>
        <v>0</v>
      </c>
      <c r="P292" s="16">
        <f t="shared" si="165"/>
        <v>0</v>
      </c>
      <c r="Q292" s="14"/>
      <c r="R292" s="15"/>
      <c r="AH292" s="63"/>
      <c r="AX292" s="63"/>
      <c r="BN292" s="63"/>
      <c r="CD292" s="63"/>
      <c r="CT292" s="63"/>
      <c r="DJ292" s="63"/>
      <c r="DZ292" s="63"/>
      <c r="EP292" s="63"/>
      <c r="FF292" s="63"/>
      <c r="FV292" s="63"/>
      <c r="GL292" s="63"/>
      <c r="HB292" s="63"/>
      <c r="HR292" s="63"/>
      <c r="IH292" s="63"/>
    </row>
    <row r="293" spans="1:242" ht="21.75" customHeight="1">
      <c r="A293" s="146"/>
      <c r="B293" s="105"/>
      <c r="C293" s="106"/>
      <c r="D293" s="107"/>
      <c r="E293" s="41"/>
      <c r="F293" s="1">
        <v>2025</v>
      </c>
      <c r="G293" s="16">
        <f t="shared" si="160"/>
        <v>456518.4</v>
      </c>
      <c r="H293" s="16">
        <f t="shared" si="155"/>
        <v>0</v>
      </c>
      <c r="I293" s="16">
        <f>I338+I389+I390+I391+I392+I393+I394+I395+I396+I397+I398</f>
        <v>456518.4</v>
      </c>
      <c r="J293" s="16">
        <f aca="true" t="shared" si="166" ref="J293:P293">J338+J389+J390+J391+J392+J393+J394+J395+J396+J397+J398</f>
        <v>0</v>
      </c>
      <c r="K293" s="16">
        <f t="shared" si="166"/>
        <v>0</v>
      </c>
      <c r="L293" s="16">
        <f t="shared" si="166"/>
        <v>0</v>
      </c>
      <c r="M293" s="16">
        <f t="shared" si="166"/>
        <v>0</v>
      </c>
      <c r="N293" s="16">
        <f t="shared" si="166"/>
        <v>0</v>
      </c>
      <c r="O293" s="16">
        <f t="shared" si="166"/>
        <v>0</v>
      </c>
      <c r="P293" s="16">
        <f t="shared" si="166"/>
        <v>0</v>
      </c>
      <c r="Q293" s="14"/>
      <c r="R293" s="15"/>
      <c r="AH293" s="63"/>
      <c r="AX293" s="63"/>
      <c r="BN293" s="63"/>
      <c r="CD293" s="63"/>
      <c r="CT293" s="63"/>
      <c r="DJ293" s="63"/>
      <c r="DZ293" s="63"/>
      <c r="EP293" s="63"/>
      <c r="FF293" s="63"/>
      <c r="FV293" s="63"/>
      <c r="GL293" s="63"/>
      <c r="HB293" s="63"/>
      <c r="HR293" s="63"/>
      <c r="IH293" s="63"/>
    </row>
    <row r="294" spans="1:18" ht="18" customHeight="1">
      <c r="A294" s="146"/>
      <c r="B294" s="99" t="s">
        <v>78</v>
      </c>
      <c r="C294" s="100"/>
      <c r="D294" s="101"/>
      <c r="E294" s="41"/>
      <c r="F294" s="12" t="s">
        <v>60</v>
      </c>
      <c r="G294" s="13">
        <f t="shared" si="154"/>
        <v>2028380.3</v>
      </c>
      <c r="H294" s="13">
        <f t="shared" si="155"/>
        <v>3574.0000000000005</v>
      </c>
      <c r="I294" s="13">
        <f>SUM(I295:I305)</f>
        <v>2028380.3</v>
      </c>
      <c r="J294" s="13">
        <f aca="true" t="shared" si="167" ref="J294:P294">SUM(J295:J305)</f>
        <v>3574.0000000000005</v>
      </c>
      <c r="K294" s="13">
        <f t="shared" si="167"/>
        <v>0</v>
      </c>
      <c r="L294" s="13">
        <f t="shared" si="167"/>
        <v>0</v>
      </c>
      <c r="M294" s="13">
        <f t="shared" si="167"/>
        <v>0</v>
      </c>
      <c r="N294" s="13">
        <f t="shared" si="167"/>
        <v>0</v>
      </c>
      <c r="O294" s="13">
        <f t="shared" si="167"/>
        <v>0</v>
      </c>
      <c r="P294" s="13">
        <f t="shared" si="167"/>
        <v>0</v>
      </c>
      <c r="Q294" s="14"/>
      <c r="R294" s="15"/>
    </row>
    <row r="295" spans="1:18" ht="21.75" customHeight="1">
      <c r="A295" s="146"/>
      <c r="B295" s="102"/>
      <c r="C295" s="103"/>
      <c r="D295" s="104"/>
      <c r="E295" s="41"/>
      <c r="F295" s="1">
        <v>2015</v>
      </c>
      <c r="G295" s="16">
        <f t="shared" si="154"/>
        <v>0</v>
      </c>
      <c r="H295" s="16">
        <f t="shared" si="155"/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4"/>
      <c r="R295" s="15"/>
    </row>
    <row r="296" spans="1:18" ht="19.5" customHeight="1">
      <c r="A296" s="146"/>
      <c r="B296" s="102"/>
      <c r="C296" s="103"/>
      <c r="D296" s="104"/>
      <c r="E296" s="41"/>
      <c r="F296" s="1">
        <v>2016</v>
      </c>
      <c r="G296" s="16">
        <f t="shared" si="154"/>
        <v>1120.7</v>
      </c>
      <c r="H296" s="16">
        <f t="shared" si="155"/>
        <v>1120.7</v>
      </c>
      <c r="I296" s="16">
        <f aca="true" t="shared" si="168" ref="I296:P296">I311+I313+I312</f>
        <v>1120.7</v>
      </c>
      <c r="J296" s="16">
        <f t="shared" si="168"/>
        <v>1120.7</v>
      </c>
      <c r="K296" s="16">
        <f t="shared" si="168"/>
        <v>0</v>
      </c>
      <c r="L296" s="16">
        <f t="shared" si="168"/>
        <v>0</v>
      </c>
      <c r="M296" s="16">
        <f t="shared" si="168"/>
        <v>0</v>
      </c>
      <c r="N296" s="16">
        <f t="shared" si="168"/>
        <v>0</v>
      </c>
      <c r="O296" s="16">
        <f t="shared" si="168"/>
        <v>0</v>
      </c>
      <c r="P296" s="16">
        <f t="shared" si="168"/>
        <v>0</v>
      </c>
      <c r="Q296" s="14"/>
      <c r="R296" s="15"/>
    </row>
    <row r="297" spans="1:18" ht="18.75" customHeight="1">
      <c r="A297" s="146"/>
      <c r="B297" s="102"/>
      <c r="C297" s="103"/>
      <c r="D297" s="104"/>
      <c r="E297" s="41"/>
      <c r="F297" s="1">
        <v>2017</v>
      </c>
      <c r="G297" s="16">
        <f t="shared" si="154"/>
        <v>1626.7000000000003</v>
      </c>
      <c r="H297" s="16">
        <f t="shared" si="155"/>
        <v>1626.7000000000003</v>
      </c>
      <c r="I297" s="16">
        <f>I320</f>
        <v>1626.7000000000003</v>
      </c>
      <c r="J297" s="16">
        <f aca="true" t="shared" si="169" ref="J297:P297">J320</f>
        <v>1626.7000000000003</v>
      </c>
      <c r="K297" s="16">
        <f t="shared" si="169"/>
        <v>0</v>
      </c>
      <c r="L297" s="16">
        <f t="shared" si="169"/>
        <v>0</v>
      </c>
      <c r="M297" s="16">
        <f t="shared" si="169"/>
        <v>0</v>
      </c>
      <c r="N297" s="16">
        <f t="shared" si="169"/>
        <v>0</v>
      </c>
      <c r="O297" s="16">
        <f t="shared" si="169"/>
        <v>0</v>
      </c>
      <c r="P297" s="16">
        <f t="shared" si="169"/>
        <v>0</v>
      </c>
      <c r="Q297" s="14"/>
      <c r="R297" s="15"/>
    </row>
    <row r="298" spans="1:18" ht="17.25" customHeight="1">
      <c r="A298" s="146"/>
      <c r="B298" s="102"/>
      <c r="C298" s="103"/>
      <c r="D298" s="104"/>
      <c r="E298" s="41"/>
      <c r="F298" s="1">
        <v>2018</v>
      </c>
      <c r="G298" s="16">
        <f t="shared" si="154"/>
        <v>826.6</v>
      </c>
      <c r="H298" s="16">
        <f t="shared" si="155"/>
        <v>826.6</v>
      </c>
      <c r="I298" s="16">
        <f>I322</f>
        <v>826.6</v>
      </c>
      <c r="J298" s="16">
        <f aca="true" t="shared" si="170" ref="J298:P298">J322</f>
        <v>826.6</v>
      </c>
      <c r="K298" s="16">
        <f t="shared" si="170"/>
        <v>0</v>
      </c>
      <c r="L298" s="16">
        <f t="shared" si="170"/>
        <v>0</v>
      </c>
      <c r="M298" s="16">
        <f t="shared" si="170"/>
        <v>0</v>
      </c>
      <c r="N298" s="16">
        <f t="shared" si="170"/>
        <v>0</v>
      </c>
      <c r="O298" s="16">
        <f t="shared" si="170"/>
        <v>0</v>
      </c>
      <c r="P298" s="16">
        <f t="shared" si="170"/>
        <v>0</v>
      </c>
      <c r="Q298" s="14"/>
      <c r="R298" s="15"/>
    </row>
    <row r="299" spans="1:18" ht="19.5" customHeight="1">
      <c r="A299" s="146"/>
      <c r="B299" s="102"/>
      <c r="C299" s="103"/>
      <c r="D299" s="104"/>
      <c r="E299" s="41"/>
      <c r="F299" s="1">
        <v>2019</v>
      </c>
      <c r="G299" s="16">
        <f>I299+K299+M299+O299</f>
        <v>39686.700000000004</v>
      </c>
      <c r="H299" s="16">
        <f t="shared" si="155"/>
        <v>0</v>
      </c>
      <c r="I299" s="16">
        <f aca="true" t="shared" si="171" ref="I299:P299">I324+I343</f>
        <v>39686.700000000004</v>
      </c>
      <c r="J299" s="16">
        <f t="shared" si="171"/>
        <v>0</v>
      </c>
      <c r="K299" s="16">
        <f t="shared" si="171"/>
        <v>0</v>
      </c>
      <c r="L299" s="16">
        <f t="shared" si="171"/>
        <v>0</v>
      </c>
      <c r="M299" s="16">
        <f t="shared" si="171"/>
        <v>0</v>
      </c>
      <c r="N299" s="16">
        <f t="shared" si="171"/>
        <v>0</v>
      </c>
      <c r="O299" s="16">
        <f t="shared" si="171"/>
        <v>0</v>
      </c>
      <c r="P299" s="16">
        <f t="shared" si="171"/>
        <v>0</v>
      </c>
      <c r="Q299" s="14"/>
      <c r="R299" s="15"/>
    </row>
    <row r="300" spans="1:18" ht="18" customHeight="1">
      <c r="A300" s="146"/>
      <c r="B300" s="102"/>
      <c r="C300" s="103"/>
      <c r="D300" s="104"/>
      <c r="E300" s="41"/>
      <c r="F300" s="1">
        <v>2020</v>
      </c>
      <c r="G300" s="16">
        <f>I300+K300+M300+O300</f>
        <v>1534702.5</v>
      </c>
      <c r="H300" s="16">
        <f t="shared" si="155"/>
        <v>0</v>
      </c>
      <c r="I300" s="16">
        <f aca="true" t="shared" si="172" ref="I300:P300">I336+I345+I347+I349+I351+I353+I354+I326</f>
        <v>1534702.5</v>
      </c>
      <c r="J300" s="16">
        <f t="shared" si="172"/>
        <v>0</v>
      </c>
      <c r="K300" s="16">
        <f t="shared" si="172"/>
        <v>0</v>
      </c>
      <c r="L300" s="16">
        <f t="shared" si="172"/>
        <v>0</v>
      </c>
      <c r="M300" s="16">
        <f t="shared" si="172"/>
        <v>0</v>
      </c>
      <c r="N300" s="16">
        <f t="shared" si="172"/>
        <v>0</v>
      </c>
      <c r="O300" s="16">
        <f t="shared" si="172"/>
        <v>0</v>
      </c>
      <c r="P300" s="16">
        <f t="shared" si="172"/>
        <v>0</v>
      </c>
      <c r="Q300" s="14"/>
      <c r="R300" s="15"/>
    </row>
    <row r="301" spans="1:242" ht="21.75" customHeight="1">
      <c r="A301" s="146"/>
      <c r="B301" s="102"/>
      <c r="C301" s="103"/>
      <c r="D301" s="104"/>
      <c r="E301" s="41"/>
      <c r="F301" s="1">
        <v>2021</v>
      </c>
      <c r="G301" s="16">
        <f aca="true" t="shared" si="173" ref="G301:H303">I301+K301+M301+O301</f>
        <v>84548.8</v>
      </c>
      <c r="H301" s="16">
        <f t="shared" si="173"/>
        <v>0</v>
      </c>
      <c r="I301" s="16">
        <f>I327</f>
        <v>84548.8</v>
      </c>
      <c r="J301" s="16">
        <f aca="true" t="shared" si="174" ref="J301:P301">J327</f>
        <v>0</v>
      </c>
      <c r="K301" s="16">
        <f t="shared" si="174"/>
        <v>0</v>
      </c>
      <c r="L301" s="16">
        <f t="shared" si="174"/>
        <v>0</v>
      </c>
      <c r="M301" s="16">
        <f t="shared" si="174"/>
        <v>0</v>
      </c>
      <c r="N301" s="16">
        <f t="shared" si="174"/>
        <v>0</v>
      </c>
      <c r="O301" s="16">
        <f t="shared" si="174"/>
        <v>0</v>
      </c>
      <c r="P301" s="16">
        <f t="shared" si="174"/>
        <v>0</v>
      </c>
      <c r="Q301" s="14"/>
      <c r="R301" s="15"/>
      <c r="AH301" s="63"/>
      <c r="AX301" s="63"/>
      <c r="BN301" s="63"/>
      <c r="CD301" s="63"/>
      <c r="CT301" s="63"/>
      <c r="DJ301" s="63"/>
      <c r="DZ301" s="63"/>
      <c r="EP301" s="63"/>
      <c r="FF301" s="63"/>
      <c r="FV301" s="63"/>
      <c r="GL301" s="63"/>
      <c r="HB301" s="63"/>
      <c r="HR301" s="63"/>
      <c r="IH301" s="63"/>
    </row>
    <row r="302" spans="1:242" ht="21.75" customHeight="1">
      <c r="A302" s="146"/>
      <c r="B302" s="102"/>
      <c r="C302" s="103"/>
      <c r="D302" s="104"/>
      <c r="E302" s="41"/>
      <c r="F302" s="1">
        <v>2022</v>
      </c>
      <c r="G302" s="16">
        <f t="shared" si="173"/>
        <v>0</v>
      </c>
      <c r="H302" s="16">
        <f t="shared" si="173"/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4"/>
      <c r="R302" s="15"/>
      <c r="AH302" s="63"/>
      <c r="AX302" s="63"/>
      <c r="BN302" s="63"/>
      <c r="CD302" s="63"/>
      <c r="CT302" s="63"/>
      <c r="DJ302" s="63"/>
      <c r="DZ302" s="63"/>
      <c r="EP302" s="63"/>
      <c r="FF302" s="63"/>
      <c r="FV302" s="63"/>
      <c r="GL302" s="63"/>
      <c r="HB302" s="63"/>
      <c r="HR302" s="63"/>
      <c r="IH302" s="63"/>
    </row>
    <row r="303" spans="1:242" ht="21.75" customHeight="1">
      <c r="A303" s="146"/>
      <c r="B303" s="102"/>
      <c r="C303" s="103"/>
      <c r="D303" s="104"/>
      <c r="E303" s="41"/>
      <c r="F303" s="1">
        <v>2023</v>
      </c>
      <c r="G303" s="16">
        <f t="shared" si="173"/>
        <v>0</v>
      </c>
      <c r="H303" s="16">
        <f t="shared" si="173"/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4"/>
      <c r="R303" s="15"/>
      <c r="AH303" s="63"/>
      <c r="AX303" s="63"/>
      <c r="BN303" s="63"/>
      <c r="CD303" s="63"/>
      <c r="CT303" s="63"/>
      <c r="DJ303" s="63"/>
      <c r="DZ303" s="63"/>
      <c r="EP303" s="63"/>
      <c r="FF303" s="63"/>
      <c r="FV303" s="63"/>
      <c r="GL303" s="63"/>
      <c r="HB303" s="63"/>
      <c r="HR303" s="63"/>
      <c r="IH303" s="63"/>
    </row>
    <row r="304" spans="1:242" ht="21.75" customHeight="1">
      <c r="A304" s="146"/>
      <c r="B304" s="102"/>
      <c r="C304" s="103"/>
      <c r="D304" s="104"/>
      <c r="E304" s="41"/>
      <c r="F304" s="1">
        <v>2024</v>
      </c>
      <c r="G304" s="16">
        <f aca="true" t="shared" si="175" ref="G304:H309">I304+K304+M304+O304</f>
        <v>0</v>
      </c>
      <c r="H304" s="16">
        <f t="shared" si="175"/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4"/>
      <c r="R304" s="15"/>
      <c r="AH304" s="63"/>
      <c r="AX304" s="63"/>
      <c r="BN304" s="63"/>
      <c r="CD304" s="63"/>
      <c r="CT304" s="63"/>
      <c r="DJ304" s="63"/>
      <c r="DZ304" s="63"/>
      <c r="EP304" s="63"/>
      <c r="FF304" s="63"/>
      <c r="FV304" s="63"/>
      <c r="GL304" s="63"/>
      <c r="HB304" s="63"/>
      <c r="HR304" s="63"/>
      <c r="IH304" s="63"/>
    </row>
    <row r="305" spans="1:242" ht="21.75" customHeight="1">
      <c r="A305" s="147"/>
      <c r="B305" s="105"/>
      <c r="C305" s="106"/>
      <c r="D305" s="107"/>
      <c r="E305" s="41"/>
      <c r="F305" s="1">
        <v>2025</v>
      </c>
      <c r="G305" s="16">
        <f t="shared" si="175"/>
        <v>365868.3</v>
      </c>
      <c r="H305" s="16">
        <f t="shared" si="175"/>
        <v>0</v>
      </c>
      <c r="I305" s="16">
        <f>I388</f>
        <v>365868.3</v>
      </c>
      <c r="J305" s="16">
        <f aca="true" t="shared" si="176" ref="J305:P305">J388</f>
        <v>0</v>
      </c>
      <c r="K305" s="16">
        <f t="shared" si="176"/>
        <v>0</v>
      </c>
      <c r="L305" s="16">
        <f t="shared" si="176"/>
        <v>0</v>
      </c>
      <c r="M305" s="16">
        <f t="shared" si="176"/>
        <v>0</v>
      </c>
      <c r="N305" s="16">
        <f t="shared" si="176"/>
        <v>0</v>
      </c>
      <c r="O305" s="16">
        <f t="shared" si="176"/>
        <v>0</v>
      </c>
      <c r="P305" s="16">
        <f t="shared" si="176"/>
        <v>0</v>
      </c>
      <c r="Q305" s="14"/>
      <c r="R305" s="15"/>
      <c r="AH305" s="63"/>
      <c r="AX305" s="63"/>
      <c r="BN305" s="63"/>
      <c r="CD305" s="63"/>
      <c r="CT305" s="63"/>
      <c r="DJ305" s="63"/>
      <c r="DZ305" s="63"/>
      <c r="EP305" s="63"/>
      <c r="FF305" s="63"/>
      <c r="FV305" s="63"/>
      <c r="GL305" s="63"/>
      <c r="HB305" s="63"/>
      <c r="HR305" s="63"/>
      <c r="IH305" s="63"/>
    </row>
    <row r="306" spans="1:18" ht="45.75" customHeight="1">
      <c r="A306" s="150" t="s">
        <v>106</v>
      </c>
      <c r="B306" s="108" t="s">
        <v>86</v>
      </c>
      <c r="C306" s="108">
        <v>2.072</v>
      </c>
      <c r="D306" s="73" t="s">
        <v>2</v>
      </c>
      <c r="E306" s="73"/>
      <c r="F306" s="73">
        <v>2015</v>
      </c>
      <c r="G306" s="18">
        <f t="shared" si="175"/>
        <v>6558.1</v>
      </c>
      <c r="H306" s="18">
        <f t="shared" si="175"/>
        <v>6558.1</v>
      </c>
      <c r="I306" s="18">
        <f>1814.2-1723.2</f>
        <v>91</v>
      </c>
      <c r="J306" s="18">
        <f>1814.2-1723.2</f>
        <v>91</v>
      </c>
      <c r="K306" s="18">
        <v>0</v>
      </c>
      <c r="L306" s="18">
        <v>0</v>
      </c>
      <c r="M306" s="18">
        <v>6467.1</v>
      </c>
      <c r="N306" s="18">
        <v>6467.1</v>
      </c>
      <c r="O306" s="18">
        <v>0</v>
      </c>
      <c r="P306" s="18">
        <v>0</v>
      </c>
      <c r="Q306" s="114"/>
      <c r="R306" s="15"/>
    </row>
    <row r="307" spans="1:18" ht="45.75" customHeight="1">
      <c r="A307" s="150"/>
      <c r="B307" s="108"/>
      <c r="C307" s="108"/>
      <c r="D307" s="73" t="s">
        <v>2</v>
      </c>
      <c r="E307" s="73" t="s">
        <v>162</v>
      </c>
      <c r="F307" s="73">
        <v>2016</v>
      </c>
      <c r="G307" s="18">
        <f t="shared" si="175"/>
        <v>5271.8</v>
      </c>
      <c r="H307" s="18">
        <f t="shared" si="175"/>
        <v>5271.8</v>
      </c>
      <c r="I307" s="18">
        <v>0</v>
      </c>
      <c r="J307" s="18">
        <v>0</v>
      </c>
      <c r="K307" s="18">
        <v>0</v>
      </c>
      <c r="L307" s="18">
        <v>0</v>
      </c>
      <c r="M307" s="18">
        <v>5271.8</v>
      </c>
      <c r="N307" s="18">
        <v>5271.8</v>
      </c>
      <c r="O307" s="18">
        <v>0</v>
      </c>
      <c r="P307" s="18">
        <v>0</v>
      </c>
      <c r="Q307" s="115"/>
      <c r="R307" s="15"/>
    </row>
    <row r="308" spans="1:18" ht="45.75" customHeight="1">
      <c r="A308" s="55" t="s">
        <v>177</v>
      </c>
      <c r="B308" s="73" t="s">
        <v>90</v>
      </c>
      <c r="C308" s="73">
        <v>1.23</v>
      </c>
      <c r="D308" s="73" t="s">
        <v>2</v>
      </c>
      <c r="E308" s="73"/>
      <c r="F308" s="73">
        <v>2015</v>
      </c>
      <c r="G308" s="18">
        <f t="shared" si="175"/>
        <v>660.9000000000001</v>
      </c>
      <c r="H308" s="18">
        <f t="shared" si="175"/>
        <v>660.9000000000001</v>
      </c>
      <c r="I308" s="18">
        <f>1307.9-533.1-113.9</f>
        <v>660.9000000000001</v>
      </c>
      <c r="J308" s="18">
        <f>1307.9-533.1-113.9</f>
        <v>660.9000000000001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56" t="s">
        <v>9</v>
      </c>
      <c r="R308" s="15"/>
    </row>
    <row r="309" spans="1:18" ht="45.75" customHeight="1">
      <c r="A309" s="89" t="s">
        <v>178</v>
      </c>
      <c r="B309" s="91" t="s">
        <v>91</v>
      </c>
      <c r="C309" s="91">
        <v>1</v>
      </c>
      <c r="D309" s="73" t="s">
        <v>2</v>
      </c>
      <c r="E309" s="73"/>
      <c r="F309" s="73">
        <v>2015</v>
      </c>
      <c r="G309" s="18">
        <f t="shared" si="175"/>
        <v>1129.1000000000004</v>
      </c>
      <c r="H309" s="18">
        <f t="shared" si="175"/>
        <v>1129.1000000000004</v>
      </c>
      <c r="I309" s="18">
        <f>1765.6+3933-4569.5</f>
        <v>1129.1000000000004</v>
      </c>
      <c r="J309" s="18">
        <f>1765.6+3933-4569.5</f>
        <v>1129.1000000000004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56" t="s">
        <v>9</v>
      </c>
      <c r="R309" s="15"/>
    </row>
    <row r="310" spans="1:18" ht="45.75" customHeight="1">
      <c r="A310" s="112"/>
      <c r="B310" s="92"/>
      <c r="C310" s="92"/>
      <c r="D310" s="73" t="s">
        <v>2</v>
      </c>
      <c r="E310" s="73" t="s">
        <v>163</v>
      </c>
      <c r="F310" s="73">
        <v>2016</v>
      </c>
      <c r="G310" s="18">
        <f aca="true" t="shared" si="177" ref="G310:H313">I310+K310+M310+O310</f>
        <v>4569.5</v>
      </c>
      <c r="H310" s="18">
        <f t="shared" si="177"/>
        <v>4569.5</v>
      </c>
      <c r="I310" s="18">
        <v>4569.5</v>
      </c>
      <c r="J310" s="18">
        <v>4569.5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56" t="s">
        <v>9</v>
      </c>
      <c r="R310" s="15"/>
    </row>
    <row r="311" spans="1:18" ht="64.5" customHeight="1">
      <c r="A311" s="55" t="s">
        <v>179</v>
      </c>
      <c r="B311" s="73" t="s">
        <v>130</v>
      </c>
      <c r="C311" s="73">
        <v>0.336</v>
      </c>
      <c r="D311" s="73" t="s">
        <v>3</v>
      </c>
      <c r="E311" s="73" t="s">
        <v>163</v>
      </c>
      <c r="F311" s="73">
        <v>2016</v>
      </c>
      <c r="G311" s="18">
        <f t="shared" si="177"/>
        <v>496.49999999999994</v>
      </c>
      <c r="H311" s="18">
        <f t="shared" si="177"/>
        <v>496.49999999999994</v>
      </c>
      <c r="I311" s="18">
        <f>700-20.2-7.8-51.7-123.8</f>
        <v>496.49999999999994</v>
      </c>
      <c r="J311" s="18">
        <f>700-20.2-7.8-51.7-123.8</f>
        <v>496.49999999999994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56"/>
      <c r="R311" s="15"/>
    </row>
    <row r="312" spans="1:18" ht="64.5" customHeight="1">
      <c r="A312" s="55" t="s">
        <v>180</v>
      </c>
      <c r="B312" s="73" t="s">
        <v>166</v>
      </c>
      <c r="C312" s="73"/>
      <c r="D312" s="73" t="s">
        <v>3</v>
      </c>
      <c r="E312" s="73" t="s">
        <v>163</v>
      </c>
      <c r="F312" s="73">
        <v>2016</v>
      </c>
      <c r="G312" s="18">
        <f>I312+K312+M312+O312</f>
        <v>39.9</v>
      </c>
      <c r="H312" s="18">
        <f>J312+L312+N312+P312</f>
        <v>39.9</v>
      </c>
      <c r="I312" s="18">
        <v>39.9</v>
      </c>
      <c r="J312" s="18">
        <v>39.9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56"/>
      <c r="R312" s="15"/>
    </row>
    <row r="313" spans="1:18" ht="64.5" customHeight="1">
      <c r="A313" s="55" t="s">
        <v>181</v>
      </c>
      <c r="B313" s="73" t="s">
        <v>152</v>
      </c>
      <c r="C313" s="73"/>
      <c r="D313" s="73" t="s">
        <v>3</v>
      </c>
      <c r="E313" s="73" t="s">
        <v>163</v>
      </c>
      <c r="F313" s="73">
        <v>2016</v>
      </c>
      <c r="G313" s="18">
        <f t="shared" si="177"/>
        <v>584.3000000000001</v>
      </c>
      <c r="H313" s="18">
        <f t="shared" si="177"/>
        <v>584.3000000000001</v>
      </c>
      <c r="I313" s="18">
        <f>710.2-30.2-94.3-1.4</f>
        <v>584.3000000000001</v>
      </c>
      <c r="J313" s="18">
        <f>710.2-30.2-94.3-1.4</f>
        <v>584.3000000000001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56"/>
      <c r="R313" s="15"/>
    </row>
    <row r="314" spans="1:18" ht="42" customHeight="1">
      <c r="A314" s="55" t="s">
        <v>182</v>
      </c>
      <c r="B314" s="73" t="s">
        <v>92</v>
      </c>
      <c r="C314" s="73">
        <v>2.3</v>
      </c>
      <c r="D314" s="73" t="s">
        <v>2</v>
      </c>
      <c r="E314" s="73"/>
      <c r="F314" s="73">
        <v>2015</v>
      </c>
      <c r="G314" s="18">
        <f aca="true" t="shared" si="178" ref="G314:G324">I314+K314+M314+O314</f>
        <v>1384.6999999999998</v>
      </c>
      <c r="H314" s="18">
        <f aca="true" t="shared" si="179" ref="H314:H323">J314+L314+N314+P314</f>
        <v>1384.6999999999998</v>
      </c>
      <c r="I314" s="18">
        <f>3092.2-1707.5</f>
        <v>1384.6999999999998</v>
      </c>
      <c r="J314" s="18">
        <f>3092.2-1707.5</f>
        <v>1384.6999999999998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56" t="s">
        <v>9</v>
      </c>
      <c r="R314" s="15"/>
    </row>
    <row r="315" spans="1:18" ht="42" customHeight="1">
      <c r="A315" s="55" t="s">
        <v>183</v>
      </c>
      <c r="B315" s="73" t="s">
        <v>93</v>
      </c>
      <c r="C315" s="73">
        <v>4.1</v>
      </c>
      <c r="D315" s="73" t="s">
        <v>2</v>
      </c>
      <c r="E315" s="73"/>
      <c r="F315" s="73">
        <v>2015</v>
      </c>
      <c r="G315" s="18">
        <f t="shared" si="178"/>
        <v>1366.0999999999997</v>
      </c>
      <c r="H315" s="18">
        <f t="shared" si="179"/>
        <v>1366.0999999999997</v>
      </c>
      <c r="I315" s="18">
        <f>3031.1-581.7-1083.3</f>
        <v>1366.0999999999997</v>
      </c>
      <c r="J315" s="18">
        <f>3031.1-581.7-1083.3</f>
        <v>1366.0999999999997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0</v>
      </c>
      <c r="Q315" s="56" t="s">
        <v>9</v>
      </c>
      <c r="R315" s="15"/>
    </row>
    <row r="316" spans="1:18" ht="42" customHeight="1">
      <c r="A316" s="55" t="s">
        <v>184</v>
      </c>
      <c r="B316" s="73" t="s">
        <v>94</v>
      </c>
      <c r="C316" s="73">
        <v>2.8</v>
      </c>
      <c r="D316" s="73" t="s">
        <v>2</v>
      </c>
      <c r="E316" s="73"/>
      <c r="F316" s="73">
        <v>2015</v>
      </c>
      <c r="G316" s="18">
        <f t="shared" si="178"/>
        <v>1196.6</v>
      </c>
      <c r="H316" s="18">
        <f t="shared" si="179"/>
        <v>1196.6</v>
      </c>
      <c r="I316" s="18">
        <f>2138.5-941.9</f>
        <v>1196.6</v>
      </c>
      <c r="J316" s="18">
        <f>2138.5-941.9</f>
        <v>1196.6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56" t="s">
        <v>9</v>
      </c>
      <c r="R316" s="15"/>
    </row>
    <row r="317" spans="1:18" ht="42" customHeight="1">
      <c r="A317" s="89" t="s">
        <v>185</v>
      </c>
      <c r="B317" s="91" t="s">
        <v>95</v>
      </c>
      <c r="C317" s="91">
        <v>0.6</v>
      </c>
      <c r="D317" s="73" t="s">
        <v>2</v>
      </c>
      <c r="E317" s="73"/>
      <c r="F317" s="73">
        <v>2015</v>
      </c>
      <c r="G317" s="18">
        <f t="shared" si="178"/>
        <v>778.3</v>
      </c>
      <c r="H317" s="18">
        <f t="shared" si="179"/>
        <v>778.3</v>
      </c>
      <c r="I317" s="18">
        <f>245.2+533.1+573.2-573.2</f>
        <v>778.3</v>
      </c>
      <c r="J317" s="18">
        <f>245.2+533.1+573.2-573.2</f>
        <v>778.3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56" t="s">
        <v>124</v>
      </c>
      <c r="R317" s="15"/>
    </row>
    <row r="318" spans="1:18" ht="42" customHeight="1">
      <c r="A318" s="112"/>
      <c r="B318" s="92"/>
      <c r="C318" s="92"/>
      <c r="D318" s="73" t="s">
        <v>2</v>
      </c>
      <c r="E318" s="73" t="s">
        <v>163</v>
      </c>
      <c r="F318" s="73">
        <v>2016</v>
      </c>
      <c r="G318" s="18">
        <f t="shared" si="178"/>
        <v>573.2</v>
      </c>
      <c r="H318" s="18">
        <f t="shared" si="179"/>
        <v>573.2</v>
      </c>
      <c r="I318" s="18">
        <v>573.2</v>
      </c>
      <c r="J318" s="18">
        <v>573.2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56" t="s">
        <v>9</v>
      </c>
      <c r="R318" s="15"/>
    </row>
    <row r="319" spans="1:18" ht="42" customHeight="1">
      <c r="A319" s="89" t="s">
        <v>187</v>
      </c>
      <c r="B319" s="91" t="s">
        <v>131</v>
      </c>
      <c r="C319" s="91">
        <v>0.4</v>
      </c>
      <c r="D319" s="73" t="s">
        <v>2</v>
      </c>
      <c r="E319" s="73"/>
      <c r="F319" s="73">
        <v>2015</v>
      </c>
      <c r="G319" s="18">
        <f t="shared" si="178"/>
        <v>190</v>
      </c>
      <c r="H319" s="18">
        <f t="shared" si="179"/>
        <v>190</v>
      </c>
      <c r="I319" s="18">
        <f>400-210</f>
        <v>190</v>
      </c>
      <c r="J319" s="18">
        <f>400-210</f>
        <v>190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56" t="s">
        <v>9</v>
      </c>
      <c r="R319" s="15"/>
    </row>
    <row r="320" spans="1:18" ht="42" customHeight="1">
      <c r="A320" s="112"/>
      <c r="B320" s="92"/>
      <c r="C320" s="92"/>
      <c r="D320" s="73" t="s">
        <v>3</v>
      </c>
      <c r="E320" s="73" t="s">
        <v>163</v>
      </c>
      <c r="F320" s="73">
        <v>2017</v>
      </c>
      <c r="G320" s="18">
        <f t="shared" si="178"/>
        <v>1626.7000000000003</v>
      </c>
      <c r="H320" s="18">
        <f t="shared" si="179"/>
        <v>1626.7000000000003</v>
      </c>
      <c r="I320" s="18">
        <f>2404.3-655.3-122.3</f>
        <v>1626.7000000000003</v>
      </c>
      <c r="J320" s="18">
        <f>2404.3-655.3-122.3</f>
        <v>1626.7000000000003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56" t="s">
        <v>319</v>
      </c>
      <c r="R320" s="15"/>
    </row>
    <row r="321" spans="1:18" ht="54" customHeight="1">
      <c r="A321" s="89" t="s">
        <v>186</v>
      </c>
      <c r="B321" s="73" t="s">
        <v>283</v>
      </c>
      <c r="C321" s="73">
        <v>0.019</v>
      </c>
      <c r="D321" s="73" t="s">
        <v>2</v>
      </c>
      <c r="E321" s="73" t="s">
        <v>163</v>
      </c>
      <c r="F321" s="73">
        <v>2017</v>
      </c>
      <c r="G321" s="18">
        <f t="shared" si="178"/>
        <v>2.2</v>
      </c>
      <c r="H321" s="18">
        <f t="shared" si="179"/>
        <v>2.2</v>
      </c>
      <c r="I321" s="18">
        <v>2.2</v>
      </c>
      <c r="J321" s="18">
        <v>2.2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56" t="s">
        <v>305</v>
      </c>
      <c r="R321" s="15"/>
    </row>
    <row r="322" spans="1:18" ht="54" customHeight="1">
      <c r="A322" s="112"/>
      <c r="B322" s="75" t="s">
        <v>347</v>
      </c>
      <c r="C322" s="75">
        <v>0.021</v>
      </c>
      <c r="D322" s="75" t="s">
        <v>3</v>
      </c>
      <c r="E322" s="75" t="s">
        <v>163</v>
      </c>
      <c r="F322" s="75">
        <v>2018</v>
      </c>
      <c r="G322" s="58">
        <f>I322+K322+M322+O322</f>
        <v>826.6</v>
      </c>
      <c r="H322" s="58">
        <f t="shared" si="179"/>
        <v>826.6</v>
      </c>
      <c r="I322" s="58">
        <f>831.6-4.2-0.8</f>
        <v>826.6</v>
      </c>
      <c r="J322" s="58">
        <f>831.6-4.2-0.8</f>
        <v>826.6</v>
      </c>
      <c r="K322" s="58">
        <v>0</v>
      </c>
      <c r="L322" s="58">
        <v>0</v>
      </c>
      <c r="M322" s="58">
        <v>0</v>
      </c>
      <c r="N322" s="58">
        <v>0</v>
      </c>
      <c r="O322" s="58">
        <v>0</v>
      </c>
      <c r="P322" s="58">
        <v>0</v>
      </c>
      <c r="Q322" s="59" t="s">
        <v>348</v>
      </c>
      <c r="R322" s="15"/>
    </row>
    <row r="323" spans="1:18" ht="52.5" customHeight="1">
      <c r="A323" s="89" t="s">
        <v>284</v>
      </c>
      <c r="B323" s="91" t="s">
        <v>96</v>
      </c>
      <c r="C323" s="91">
        <v>0.4</v>
      </c>
      <c r="D323" s="73" t="s">
        <v>2</v>
      </c>
      <c r="E323" s="73"/>
      <c r="F323" s="73">
        <v>2015</v>
      </c>
      <c r="G323" s="18">
        <f t="shared" si="178"/>
        <v>190</v>
      </c>
      <c r="H323" s="18">
        <f t="shared" si="179"/>
        <v>190</v>
      </c>
      <c r="I323" s="18">
        <f>432-242</f>
        <v>190</v>
      </c>
      <c r="J323" s="18">
        <f>432-242</f>
        <v>190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41" t="s">
        <v>228</v>
      </c>
      <c r="R323" s="15"/>
    </row>
    <row r="324" spans="1:18" ht="52.5" customHeight="1">
      <c r="A324" s="112"/>
      <c r="B324" s="92"/>
      <c r="C324" s="92"/>
      <c r="D324" s="73" t="s">
        <v>3</v>
      </c>
      <c r="E324" s="73"/>
      <c r="F324" s="73">
        <v>2019</v>
      </c>
      <c r="G324" s="18">
        <f t="shared" si="178"/>
        <v>2466.9</v>
      </c>
      <c r="H324" s="18">
        <f aca="true" t="shared" si="180" ref="H324:H337">J324+L324+N324+P324</f>
        <v>0</v>
      </c>
      <c r="I324" s="18">
        <v>2466.9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42"/>
      <c r="R324" s="15"/>
    </row>
    <row r="325" spans="1:18" ht="59.25" customHeight="1">
      <c r="A325" s="89" t="s">
        <v>246</v>
      </c>
      <c r="B325" s="91" t="s">
        <v>115</v>
      </c>
      <c r="C325" s="91">
        <v>0.69</v>
      </c>
      <c r="D325" s="75" t="s">
        <v>2</v>
      </c>
      <c r="E325" s="75" t="s">
        <v>163</v>
      </c>
      <c r="F325" s="75">
        <v>2019</v>
      </c>
      <c r="G325" s="58">
        <f aca="true" t="shared" si="181" ref="G325:G337">I325+K325+M325+O325</f>
        <v>7019.9</v>
      </c>
      <c r="H325" s="58">
        <f t="shared" si="180"/>
        <v>7019.9</v>
      </c>
      <c r="I325" s="58">
        <f>7128.9-109</f>
        <v>7019.9</v>
      </c>
      <c r="J325" s="58">
        <v>7019.9</v>
      </c>
      <c r="K325" s="58">
        <v>0</v>
      </c>
      <c r="L325" s="58">
        <v>0</v>
      </c>
      <c r="M325" s="58">
        <v>0</v>
      </c>
      <c r="N325" s="58">
        <v>0</v>
      </c>
      <c r="O325" s="58">
        <v>0</v>
      </c>
      <c r="P325" s="58">
        <v>0</v>
      </c>
      <c r="Q325" s="59"/>
      <c r="R325" s="15"/>
    </row>
    <row r="326" spans="1:18" ht="59.25" customHeight="1">
      <c r="A326" s="111"/>
      <c r="B326" s="113"/>
      <c r="C326" s="113"/>
      <c r="D326" s="73" t="s">
        <v>3</v>
      </c>
      <c r="E326" s="73"/>
      <c r="F326" s="73">
        <v>2020</v>
      </c>
      <c r="G326" s="18">
        <f t="shared" si="181"/>
        <v>81126.9</v>
      </c>
      <c r="H326" s="18">
        <f>J326+L326+N326+P326</f>
        <v>0</v>
      </c>
      <c r="I326" s="18">
        <v>81126.9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69"/>
      <c r="R326" s="15"/>
    </row>
    <row r="327" spans="1:18" ht="59.25" customHeight="1">
      <c r="A327" s="112"/>
      <c r="B327" s="92"/>
      <c r="C327" s="92"/>
      <c r="D327" s="73" t="s">
        <v>3</v>
      </c>
      <c r="E327" s="73"/>
      <c r="F327" s="73">
        <v>2021</v>
      </c>
      <c r="G327" s="18">
        <f t="shared" si="181"/>
        <v>84548.8</v>
      </c>
      <c r="H327" s="18">
        <f>J327+L327+N327+P327</f>
        <v>0</v>
      </c>
      <c r="I327" s="18">
        <v>84548.8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56"/>
      <c r="R327" s="15"/>
    </row>
    <row r="328" spans="1:18" ht="57" customHeight="1">
      <c r="A328" s="148" t="s">
        <v>285</v>
      </c>
      <c r="B328" s="143" t="s">
        <v>315</v>
      </c>
      <c r="C328" s="143">
        <v>0.6</v>
      </c>
      <c r="D328" s="143" t="s">
        <v>2</v>
      </c>
      <c r="E328" s="75" t="s">
        <v>163</v>
      </c>
      <c r="F328" s="75">
        <v>2019</v>
      </c>
      <c r="G328" s="58">
        <f t="shared" si="181"/>
        <v>19130.3</v>
      </c>
      <c r="H328" s="58">
        <f t="shared" si="180"/>
        <v>19130.3</v>
      </c>
      <c r="I328" s="58">
        <v>19130.3</v>
      </c>
      <c r="J328" s="58">
        <v>19130.3</v>
      </c>
      <c r="K328" s="58">
        <v>0</v>
      </c>
      <c r="L328" s="58">
        <v>0</v>
      </c>
      <c r="M328" s="58">
        <v>0</v>
      </c>
      <c r="N328" s="58">
        <v>0</v>
      </c>
      <c r="O328" s="58">
        <v>0</v>
      </c>
      <c r="P328" s="58">
        <v>0</v>
      </c>
      <c r="Q328" s="70"/>
      <c r="R328" s="15"/>
    </row>
    <row r="329" spans="1:18" ht="57" customHeight="1">
      <c r="A329" s="149"/>
      <c r="B329" s="144"/>
      <c r="C329" s="144"/>
      <c r="D329" s="144"/>
      <c r="E329" s="75" t="s">
        <v>163</v>
      </c>
      <c r="F329" s="75">
        <v>2020</v>
      </c>
      <c r="G329" s="58">
        <f t="shared" si="181"/>
        <v>46156.7</v>
      </c>
      <c r="H329" s="58">
        <f>J329+L329+N329+P329</f>
        <v>46156.7</v>
      </c>
      <c r="I329" s="58">
        <v>46156.7</v>
      </c>
      <c r="J329" s="58">
        <v>46156.7</v>
      </c>
      <c r="K329" s="58">
        <v>0</v>
      </c>
      <c r="L329" s="58">
        <v>0</v>
      </c>
      <c r="M329" s="58">
        <v>0</v>
      </c>
      <c r="N329" s="58">
        <v>0</v>
      </c>
      <c r="O329" s="58">
        <v>0</v>
      </c>
      <c r="P329" s="58">
        <v>0</v>
      </c>
      <c r="Q329" s="70"/>
      <c r="R329" s="15"/>
    </row>
    <row r="330" spans="1:18" ht="57" customHeight="1">
      <c r="A330" s="55" t="s">
        <v>286</v>
      </c>
      <c r="B330" s="73" t="s">
        <v>112</v>
      </c>
      <c r="C330" s="73">
        <v>0.036</v>
      </c>
      <c r="D330" s="73" t="s">
        <v>2</v>
      </c>
      <c r="E330" s="73"/>
      <c r="F330" s="73">
        <v>2019</v>
      </c>
      <c r="G330" s="18">
        <f t="shared" si="181"/>
        <v>7316.5</v>
      </c>
      <c r="H330" s="18">
        <f t="shared" si="180"/>
        <v>0</v>
      </c>
      <c r="I330" s="18">
        <v>7316.5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56" t="s">
        <v>9</v>
      </c>
      <c r="R330" s="15"/>
    </row>
    <row r="331" spans="1:18" ht="38.25">
      <c r="A331" s="55" t="s">
        <v>247</v>
      </c>
      <c r="B331" s="73" t="s">
        <v>136</v>
      </c>
      <c r="C331" s="73">
        <v>0.037</v>
      </c>
      <c r="D331" s="73" t="s">
        <v>2</v>
      </c>
      <c r="E331" s="73"/>
      <c r="F331" s="73">
        <v>2019</v>
      </c>
      <c r="G331" s="18">
        <f t="shared" si="181"/>
        <v>7316.5</v>
      </c>
      <c r="H331" s="18">
        <f t="shared" si="180"/>
        <v>0</v>
      </c>
      <c r="I331" s="18">
        <v>7316.5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56" t="s">
        <v>111</v>
      </c>
      <c r="R331" s="15"/>
    </row>
    <row r="332" spans="1:18" ht="70.5" customHeight="1">
      <c r="A332" s="55" t="s">
        <v>188</v>
      </c>
      <c r="B332" s="79" t="s">
        <v>266</v>
      </c>
      <c r="C332" s="73">
        <v>0.25</v>
      </c>
      <c r="D332" s="73" t="s">
        <v>2</v>
      </c>
      <c r="E332" s="73"/>
      <c r="F332" s="73">
        <v>2024</v>
      </c>
      <c r="G332" s="16">
        <f t="shared" si="181"/>
        <v>6610.2</v>
      </c>
      <c r="H332" s="16">
        <f t="shared" si="180"/>
        <v>0</v>
      </c>
      <c r="I332" s="18">
        <v>6610.2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56" t="s">
        <v>9</v>
      </c>
      <c r="R332" s="15"/>
    </row>
    <row r="333" spans="1:17" ht="72.75" customHeight="1">
      <c r="A333" s="55" t="s">
        <v>189</v>
      </c>
      <c r="B333" s="73" t="s">
        <v>76</v>
      </c>
      <c r="C333" s="73">
        <v>1.5</v>
      </c>
      <c r="D333" s="73" t="s">
        <v>2</v>
      </c>
      <c r="E333" s="73"/>
      <c r="F333" s="73">
        <v>2024</v>
      </c>
      <c r="G333" s="18">
        <f t="shared" si="181"/>
        <v>12585.2</v>
      </c>
      <c r="H333" s="18">
        <f t="shared" si="180"/>
        <v>0</v>
      </c>
      <c r="I333" s="18">
        <v>12585.2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56" t="s">
        <v>9</v>
      </c>
    </row>
    <row r="334" spans="1:17" ht="74.25" customHeight="1">
      <c r="A334" s="55" t="s">
        <v>190</v>
      </c>
      <c r="B334" s="73" t="s">
        <v>374</v>
      </c>
      <c r="C334" s="73">
        <v>4.9</v>
      </c>
      <c r="D334" s="73" t="s">
        <v>2</v>
      </c>
      <c r="E334" s="73"/>
      <c r="F334" s="73">
        <v>2020</v>
      </c>
      <c r="G334" s="18">
        <f t="shared" si="181"/>
        <v>21546.2</v>
      </c>
      <c r="H334" s="18">
        <f t="shared" si="180"/>
        <v>0</v>
      </c>
      <c r="I334" s="18">
        <v>21546.2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56" t="s">
        <v>9</v>
      </c>
    </row>
    <row r="335" spans="1:17" ht="45.75" customHeight="1">
      <c r="A335" s="148" t="s">
        <v>299</v>
      </c>
      <c r="B335" s="143" t="s">
        <v>414</v>
      </c>
      <c r="C335" s="143">
        <v>0.62</v>
      </c>
      <c r="D335" s="75" t="s">
        <v>2</v>
      </c>
      <c r="E335" s="75" t="s">
        <v>163</v>
      </c>
      <c r="F335" s="75">
        <v>2019</v>
      </c>
      <c r="G335" s="57">
        <f t="shared" si="181"/>
        <v>5883.2</v>
      </c>
      <c r="H335" s="57">
        <f t="shared" si="180"/>
        <v>5883.2</v>
      </c>
      <c r="I335" s="58">
        <v>5883.2</v>
      </c>
      <c r="J335" s="58">
        <v>5883.2</v>
      </c>
      <c r="K335" s="58">
        <v>0</v>
      </c>
      <c r="L335" s="58">
        <v>0</v>
      </c>
      <c r="M335" s="58">
        <v>0</v>
      </c>
      <c r="N335" s="58">
        <v>0</v>
      </c>
      <c r="O335" s="58">
        <v>0</v>
      </c>
      <c r="P335" s="58">
        <v>0</v>
      </c>
      <c r="Q335" s="152"/>
    </row>
    <row r="336" spans="1:17" ht="45.75" customHeight="1">
      <c r="A336" s="149"/>
      <c r="B336" s="144"/>
      <c r="C336" s="144"/>
      <c r="D336" s="75" t="s">
        <v>3</v>
      </c>
      <c r="E336" s="75"/>
      <c r="F336" s="75">
        <v>2020</v>
      </c>
      <c r="G336" s="57">
        <f t="shared" si="181"/>
        <v>130585.5</v>
      </c>
      <c r="H336" s="57">
        <f t="shared" si="180"/>
        <v>0</v>
      </c>
      <c r="I336" s="58">
        <v>130585.5</v>
      </c>
      <c r="J336" s="58">
        <v>0</v>
      </c>
      <c r="K336" s="58">
        <v>0</v>
      </c>
      <c r="L336" s="58">
        <v>0</v>
      </c>
      <c r="M336" s="58">
        <v>0</v>
      </c>
      <c r="N336" s="58">
        <v>0</v>
      </c>
      <c r="O336" s="58">
        <v>0</v>
      </c>
      <c r="P336" s="58">
        <v>0</v>
      </c>
      <c r="Q336" s="153"/>
    </row>
    <row r="337" spans="1:18" ht="45.75" customHeight="1">
      <c r="A337" s="55" t="s">
        <v>378</v>
      </c>
      <c r="B337" s="73" t="s">
        <v>75</v>
      </c>
      <c r="C337" s="73">
        <v>0.73</v>
      </c>
      <c r="D337" s="73" t="s">
        <v>2</v>
      </c>
      <c r="E337" s="73"/>
      <c r="F337" s="73">
        <v>2021</v>
      </c>
      <c r="G337" s="18">
        <f t="shared" si="181"/>
        <v>7718.2</v>
      </c>
      <c r="H337" s="18">
        <f t="shared" si="180"/>
        <v>0</v>
      </c>
      <c r="I337" s="18">
        <v>7718.2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0</v>
      </c>
      <c r="Q337" s="56" t="s">
        <v>9</v>
      </c>
      <c r="R337" s="15"/>
    </row>
    <row r="338" spans="1:18" ht="38.25" customHeight="1">
      <c r="A338" s="55" t="s">
        <v>287</v>
      </c>
      <c r="B338" s="73" t="s">
        <v>116</v>
      </c>
      <c r="C338" s="73">
        <v>6.68</v>
      </c>
      <c r="D338" s="73" t="s">
        <v>2</v>
      </c>
      <c r="E338" s="73"/>
      <c r="F338" s="73">
        <v>2025</v>
      </c>
      <c r="G338" s="18">
        <f aca="true" t="shared" si="182" ref="G338:G369">I338+K338+M338+O338</f>
        <v>34137.5</v>
      </c>
      <c r="H338" s="18">
        <f aca="true" t="shared" si="183" ref="H338:H369">J338+L338+N338+P338</f>
        <v>0</v>
      </c>
      <c r="I338" s="18">
        <v>34137.5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56" t="s">
        <v>11</v>
      </c>
      <c r="R338" s="15"/>
    </row>
    <row r="339" spans="1:18" ht="38.25">
      <c r="A339" s="55" t="s">
        <v>288</v>
      </c>
      <c r="B339" s="73" t="s">
        <v>120</v>
      </c>
      <c r="C339" s="73">
        <v>0.026</v>
      </c>
      <c r="D339" s="73" t="s">
        <v>2</v>
      </c>
      <c r="E339" s="73"/>
      <c r="F339" s="73">
        <v>2019</v>
      </c>
      <c r="G339" s="18">
        <f t="shared" si="182"/>
        <v>7316.5</v>
      </c>
      <c r="H339" s="18">
        <f t="shared" si="183"/>
        <v>0</v>
      </c>
      <c r="I339" s="18">
        <v>7316.5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0</v>
      </c>
      <c r="Q339" s="56" t="s">
        <v>111</v>
      </c>
      <c r="R339" s="15"/>
    </row>
    <row r="340" spans="1:18" ht="38.25">
      <c r="A340" s="55" t="s">
        <v>289</v>
      </c>
      <c r="B340" s="73" t="s">
        <v>134</v>
      </c>
      <c r="C340" s="73">
        <v>0.023</v>
      </c>
      <c r="D340" s="73" t="s">
        <v>2</v>
      </c>
      <c r="E340" s="73"/>
      <c r="F340" s="73">
        <v>2019</v>
      </c>
      <c r="G340" s="18">
        <f t="shared" si="182"/>
        <v>7316.5</v>
      </c>
      <c r="H340" s="18">
        <f t="shared" si="183"/>
        <v>0</v>
      </c>
      <c r="I340" s="18">
        <v>7316.5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0</v>
      </c>
      <c r="Q340" s="56" t="s">
        <v>111</v>
      </c>
      <c r="R340" s="15"/>
    </row>
    <row r="341" spans="1:18" ht="38.25">
      <c r="A341" s="55" t="s">
        <v>191</v>
      </c>
      <c r="B341" s="73" t="s">
        <v>133</v>
      </c>
      <c r="C341" s="73">
        <v>0.134</v>
      </c>
      <c r="D341" s="73" t="s">
        <v>2</v>
      </c>
      <c r="E341" s="73"/>
      <c r="F341" s="73">
        <v>2019</v>
      </c>
      <c r="G341" s="18">
        <f t="shared" si="182"/>
        <v>7316.5</v>
      </c>
      <c r="H341" s="18">
        <f t="shared" si="183"/>
        <v>0</v>
      </c>
      <c r="I341" s="18">
        <v>7316.5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0</v>
      </c>
      <c r="Q341" s="56" t="s">
        <v>111</v>
      </c>
      <c r="R341" s="15"/>
    </row>
    <row r="342" spans="1:18" ht="79.5" customHeight="1">
      <c r="A342" s="55" t="s">
        <v>192</v>
      </c>
      <c r="B342" s="73" t="s">
        <v>271</v>
      </c>
      <c r="C342" s="73">
        <v>2.25</v>
      </c>
      <c r="D342" s="73" t="s">
        <v>2</v>
      </c>
      <c r="E342" s="73"/>
      <c r="F342" s="73">
        <v>2019</v>
      </c>
      <c r="G342" s="18">
        <f t="shared" si="182"/>
        <v>12093.4</v>
      </c>
      <c r="H342" s="18">
        <f t="shared" si="183"/>
        <v>0</v>
      </c>
      <c r="I342" s="18">
        <v>12093.4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56" t="s">
        <v>272</v>
      </c>
      <c r="R342" s="15"/>
    </row>
    <row r="343" spans="1:18" ht="53.25" customHeight="1">
      <c r="A343" s="55" t="s">
        <v>193</v>
      </c>
      <c r="B343" s="73" t="s">
        <v>24</v>
      </c>
      <c r="C343" s="73">
        <v>0.08955</v>
      </c>
      <c r="D343" s="73" t="s">
        <v>3</v>
      </c>
      <c r="E343" s="73"/>
      <c r="F343" s="73">
        <v>2019</v>
      </c>
      <c r="G343" s="18">
        <f t="shared" si="182"/>
        <v>37219.8</v>
      </c>
      <c r="H343" s="18">
        <f t="shared" si="183"/>
        <v>0</v>
      </c>
      <c r="I343" s="18">
        <v>37219.8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49" t="s">
        <v>318</v>
      </c>
      <c r="R343" s="15"/>
    </row>
    <row r="344" spans="1:17" ht="36" customHeight="1">
      <c r="A344" s="89" t="s">
        <v>194</v>
      </c>
      <c r="B344" s="91" t="s">
        <v>368</v>
      </c>
      <c r="C344" s="91">
        <v>0.96</v>
      </c>
      <c r="D344" s="80" t="s">
        <v>2</v>
      </c>
      <c r="E344" s="73"/>
      <c r="F344" s="73">
        <v>2019</v>
      </c>
      <c r="G344" s="18">
        <f t="shared" si="182"/>
        <v>7264.7</v>
      </c>
      <c r="H344" s="18">
        <f t="shared" si="183"/>
        <v>0</v>
      </c>
      <c r="I344" s="18">
        <v>7264.7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52"/>
    </row>
    <row r="345" spans="1:17" ht="36" customHeight="1">
      <c r="A345" s="112"/>
      <c r="B345" s="92"/>
      <c r="C345" s="92"/>
      <c r="D345" s="50" t="s">
        <v>3</v>
      </c>
      <c r="E345" s="50"/>
      <c r="F345" s="73">
        <v>2020</v>
      </c>
      <c r="G345" s="18">
        <f t="shared" si="182"/>
        <v>151396.3</v>
      </c>
      <c r="H345" s="18">
        <f t="shared" si="183"/>
        <v>0</v>
      </c>
      <c r="I345" s="18">
        <v>151396.3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53"/>
    </row>
    <row r="346" spans="1:17" ht="36" customHeight="1">
      <c r="A346" s="89" t="s">
        <v>248</v>
      </c>
      <c r="B346" s="91" t="s">
        <v>383</v>
      </c>
      <c r="C346" s="91">
        <v>1.17</v>
      </c>
      <c r="D346" s="80" t="s">
        <v>2</v>
      </c>
      <c r="E346" s="73"/>
      <c r="F346" s="73">
        <v>2019</v>
      </c>
      <c r="G346" s="18">
        <f t="shared" si="182"/>
        <v>7924.3</v>
      </c>
      <c r="H346" s="18">
        <f t="shared" si="183"/>
        <v>0</v>
      </c>
      <c r="I346" s="18">
        <v>7924.3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52"/>
    </row>
    <row r="347" spans="1:17" ht="36" customHeight="1">
      <c r="A347" s="112"/>
      <c r="B347" s="92"/>
      <c r="C347" s="92"/>
      <c r="D347" s="50" t="s">
        <v>3</v>
      </c>
      <c r="E347" s="50"/>
      <c r="F347" s="73">
        <v>2020</v>
      </c>
      <c r="G347" s="18">
        <f t="shared" si="182"/>
        <v>165142.4</v>
      </c>
      <c r="H347" s="18">
        <f t="shared" si="183"/>
        <v>0</v>
      </c>
      <c r="I347" s="18">
        <v>165142.4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53"/>
    </row>
    <row r="348" spans="1:17" ht="36" customHeight="1">
      <c r="A348" s="89" t="s">
        <v>195</v>
      </c>
      <c r="B348" s="91" t="s">
        <v>371</v>
      </c>
      <c r="C348" s="91">
        <v>1.43</v>
      </c>
      <c r="D348" s="80" t="s">
        <v>2</v>
      </c>
      <c r="E348" s="73"/>
      <c r="F348" s="73">
        <v>2019</v>
      </c>
      <c r="G348" s="18">
        <f t="shared" si="182"/>
        <v>8769.5</v>
      </c>
      <c r="H348" s="18">
        <f t="shared" si="183"/>
        <v>0</v>
      </c>
      <c r="I348" s="18">
        <v>8769.5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52"/>
    </row>
    <row r="349" spans="1:17" ht="36" customHeight="1">
      <c r="A349" s="112"/>
      <c r="B349" s="92"/>
      <c r="C349" s="92"/>
      <c r="D349" s="50" t="s">
        <v>3</v>
      </c>
      <c r="E349" s="50"/>
      <c r="F349" s="73">
        <v>2020</v>
      </c>
      <c r="G349" s="18">
        <f t="shared" si="182"/>
        <v>182756.4</v>
      </c>
      <c r="H349" s="18">
        <f t="shared" si="183"/>
        <v>0</v>
      </c>
      <c r="I349" s="18">
        <v>182756.4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53"/>
    </row>
    <row r="350" spans="1:17" ht="36" customHeight="1">
      <c r="A350" s="89" t="s">
        <v>379</v>
      </c>
      <c r="B350" s="91" t="s">
        <v>372</v>
      </c>
      <c r="C350" s="91">
        <v>5.3</v>
      </c>
      <c r="D350" s="80" t="s">
        <v>2</v>
      </c>
      <c r="E350" s="73"/>
      <c r="F350" s="73">
        <v>2019</v>
      </c>
      <c r="G350" s="18">
        <f t="shared" si="182"/>
        <v>22593.4</v>
      </c>
      <c r="H350" s="18">
        <f t="shared" si="183"/>
        <v>0</v>
      </c>
      <c r="I350" s="18">
        <v>22593.4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52"/>
    </row>
    <row r="351" spans="1:17" ht="36" customHeight="1">
      <c r="A351" s="112"/>
      <c r="B351" s="92"/>
      <c r="C351" s="92"/>
      <c r="D351" s="50" t="s">
        <v>3</v>
      </c>
      <c r="E351" s="50"/>
      <c r="F351" s="73">
        <v>2020</v>
      </c>
      <c r="G351" s="18">
        <f t="shared" si="182"/>
        <v>470846.5</v>
      </c>
      <c r="H351" s="18">
        <f t="shared" si="183"/>
        <v>0</v>
      </c>
      <c r="I351" s="18">
        <v>470846.5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53"/>
    </row>
    <row r="352" spans="1:17" ht="36" customHeight="1">
      <c r="A352" s="89" t="s">
        <v>196</v>
      </c>
      <c r="B352" s="91" t="s">
        <v>373</v>
      </c>
      <c r="C352" s="91">
        <v>3.67</v>
      </c>
      <c r="D352" s="80" t="s">
        <v>2</v>
      </c>
      <c r="E352" s="73"/>
      <c r="F352" s="73">
        <v>2019</v>
      </c>
      <c r="G352" s="18">
        <f t="shared" si="182"/>
        <v>16334.7</v>
      </c>
      <c r="H352" s="18">
        <f t="shared" si="183"/>
        <v>0</v>
      </c>
      <c r="I352" s="18">
        <v>16334.7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52"/>
    </row>
    <row r="353" spans="1:17" ht="36" customHeight="1">
      <c r="A353" s="112"/>
      <c r="B353" s="92"/>
      <c r="C353" s="92"/>
      <c r="D353" s="50" t="s">
        <v>3</v>
      </c>
      <c r="E353" s="50"/>
      <c r="F353" s="73">
        <v>2020</v>
      </c>
      <c r="G353" s="18">
        <f t="shared" si="182"/>
        <v>340415.1</v>
      </c>
      <c r="H353" s="18">
        <f t="shared" si="183"/>
        <v>0</v>
      </c>
      <c r="I353" s="18">
        <v>340415.1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53"/>
    </row>
    <row r="354" spans="1:18" ht="52.5" customHeight="1">
      <c r="A354" s="55" t="s">
        <v>197</v>
      </c>
      <c r="B354" s="74" t="s">
        <v>108</v>
      </c>
      <c r="C354" s="74">
        <v>0.44</v>
      </c>
      <c r="D354" s="74" t="s">
        <v>3</v>
      </c>
      <c r="E354" s="74"/>
      <c r="F354" s="73">
        <v>2020</v>
      </c>
      <c r="G354" s="18">
        <f t="shared" si="182"/>
        <v>12433.4</v>
      </c>
      <c r="H354" s="18">
        <f t="shared" si="183"/>
        <v>0</v>
      </c>
      <c r="I354" s="18">
        <v>12433.4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49" t="s">
        <v>229</v>
      </c>
      <c r="R354" s="15"/>
    </row>
    <row r="355" spans="1:18" ht="38.25" customHeight="1">
      <c r="A355" s="55" t="s">
        <v>329</v>
      </c>
      <c r="B355" s="73" t="s">
        <v>17</v>
      </c>
      <c r="C355" s="73">
        <v>0.9</v>
      </c>
      <c r="D355" s="73" t="s">
        <v>2</v>
      </c>
      <c r="E355" s="73"/>
      <c r="F355" s="73">
        <v>2020</v>
      </c>
      <c r="G355" s="18">
        <f t="shared" si="182"/>
        <v>7726.3</v>
      </c>
      <c r="H355" s="18">
        <f t="shared" si="183"/>
        <v>0</v>
      </c>
      <c r="I355" s="18">
        <v>7726.3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56" t="s">
        <v>11</v>
      </c>
      <c r="R355" s="15"/>
    </row>
    <row r="356" spans="1:18" ht="79.5" customHeight="1">
      <c r="A356" s="55" t="s">
        <v>198</v>
      </c>
      <c r="B356" s="73" t="s">
        <v>291</v>
      </c>
      <c r="C356" s="73">
        <v>0.11</v>
      </c>
      <c r="D356" s="73" t="s">
        <v>2</v>
      </c>
      <c r="E356" s="73"/>
      <c r="F356" s="73">
        <v>2020</v>
      </c>
      <c r="G356" s="18">
        <f t="shared" si="182"/>
        <v>2741.5</v>
      </c>
      <c r="H356" s="18">
        <f t="shared" si="183"/>
        <v>0</v>
      </c>
      <c r="I356" s="18">
        <v>2741.5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56" t="s">
        <v>292</v>
      </c>
      <c r="R356" s="15"/>
    </row>
    <row r="357" spans="1:18" ht="44.25" customHeight="1">
      <c r="A357" s="55" t="s">
        <v>380</v>
      </c>
      <c r="B357" s="73" t="s">
        <v>46</v>
      </c>
      <c r="C357" s="73">
        <v>1.05</v>
      </c>
      <c r="D357" s="73" t="s">
        <v>2</v>
      </c>
      <c r="E357" s="73"/>
      <c r="F357" s="73">
        <v>2020</v>
      </c>
      <c r="G357" s="18">
        <f t="shared" si="182"/>
        <v>8119.9</v>
      </c>
      <c r="H357" s="18">
        <f t="shared" si="183"/>
        <v>0</v>
      </c>
      <c r="I357" s="18">
        <v>8119.9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56" t="s">
        <v>11</v>
      </c>
      <c r="R357" s="15"/>
    </row>
    <row r="358" spans="1:18" ht="50.25" customHeight="1">
      <c r="A358" s="55" t="s">
        <v>199</v>
      </c>
      <c r="B358" s="73" t="s">
        <v>132</v>
      </c>
      <c r="C358" s="73">
        <v>0.136</v>
      </c>
      <c r="D358" s="73" t="s">
        <v>2</v>
      </c>
      <c r="E358" s="73"/>
      <c r="F358" s="73">
        <v>2020</v>
      </c>
      <c r="G358" s="18">
        <f t="shared" si="182"/>
        <v>7621.4</v>
      </c>
      <c r="H358" s="18">
        <f t="shared" si="183"/>
        <v>0</v>
      </c>
      <c r="I358" s="18">
        <v>7621.4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56" t="s">
        <v>111</v>
      </c>
      <c r="R358" s="15"/>
    </row>
    <row r="359" spans="1:18" ht="38.25" customHeight="1">
      <c r="A359" s="55" t="s">
        <v>249</v>
      </c>
      <c r="B359" s="73" t="s">
        <v>21</v>
      </c>
      <c r="C359" s="73">
        <v>0.25</v>
      </c>
      <c r="D359" s="73" t="s">
        <v>2</v>
      </c>
      <c r="E359" s="73"/>
      <c r="F359" s="73">
        <v>2021</v>
      </c>
      <c r="G359" s="18">
        <f t="shared" si="182"/>
        <v>5916.2</v>
      </c>
      <c r="H359" s="18">
        <f t="shared" si="183"/>
        <v>0</v>
      </c>
      <c r="I359" s="18">
        <v>5916.2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56" t="s">
        <v>11</v>
      </c>
      <c r="R359" s="15"/>
    </row>
    <row r="360" spans="1:18" ht="38.25" customHeight="1">
      <c r="A360" s="55" t="s">
        <v>200</v>
      </c>
      <c r="B360" s="73" t="s">
        <v>22</v>
      </c>
      <c r="C360" s="73">
        <v>0.25</v>
      </c>
      <c r="D360" s="73" t="s">
        <v>2</v>
      </c>
      <c r="E360" s="73"/>
      <c r="F360" s="73">
        <v>2021</v>
      </c>
      <c r="G360" s="18">
        <f t="shared" si="182"/>
        <v>5916.2</v>
      </c>
      <c r="H360" s="18">
        <f t="shared" si="183"/>
        <v>0</v>
      </c>
      <c r="I360" s="18">
        <v>5916.2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56" t="s">
        <v>11</v>
      </c>
      <c r="R360" s="15"/>
    </row>
    <row r="361" spans="1:18" ht="36" customHeight="1">
      <c r="A361" s="55" t="s">
        <v>201</v>
      </c>
      <c r="B361" s="73" t="s">
        <v>117</v>
      </c>
      <c r="C361" s="73">
        <v>0.653</v>
      </c>
      <c r="D361" s="73" t="s">
        <v>2</v>
      </c>
      <c r="E361" s="73"/>
      <c r="F361" s="73">
        <v>2021</v>
      </c>
      <c r="G361" s="18">
        <f t="shared" si="182"/>
        <v>7175.1</v>
      </c>
      <c r="H361" s="18">
        <f t="shared" si="183"/>
        <v>0</v>
      </c>
      <c r="I361" s="18">
        <v>7175.1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56" t="s">
        <v>11</v>
      </c>
      <c r="R361" s="15"/>
    </row>
    <row r="362" spans="1:18" ht="36" customHeight="1">
      <c r="A362" s="55" t="s">
        <v>290</v>
      </c>
      <c r="B362" s="73" t="s">
        <v>118</v>
      </c>
      <c r="C362" s="73">
        <v>0.923</v>
      </c>
      <c r="D362" s="73" t="s">
        <v>2</v>
      </c>
      <c r="E362" s="73"/>
      <c r="F362" s="73">
        <v>2021</v>
      </c>
      <c r="G362" s="18">
        <f t="shared" si="182"/>
        <v>8117.3</v>
      </c>
      <c r="H362" s="18">
        <f t="shared" si="183"/>
        <v>0</v>
      </c>
      <c r="I362" s="18">
        <v>8117.3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56" t="s">
        <v>11</v>
      </c>
      <c r="R362" s="15"/>
    </row>
    <row r="363" spans="1:18" ht="45.75" customHeight="1">
      <c r="A363" s="55" t="s">
        <v>202</v>
      </c>
      <c r="B363" s="73" t="s">
        <v>50</v>
      </c>
      <c r="C363" s="73">
        <v>1.4</v>
      </c>
      <c r="D363" s="73" t="s">
        <v>2</v>
      </c>
      <c r="E363" s="73"/>
      <c r="F363" s="73">
        <v>2021</v>
      </c>
      <c r="G363" s="18">
        <f t="shared" si="182"/>
        <v>9809.9</v>
      </c>
      <c r="H363" s="18">
        <f t="shared" si="183"/>
        <v>0</v>
      </c>
      <c r="I363" s="18">
        <v>9809.9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56" t="s">
        <v>11</v>
      </c>
      <c r="R363" s="15"/>
    </row>
    <row r="364" spans="1:18" ht="43.5" customHeight="1">
      <c r="A364" s="55" t="s">
        <v>330</v>
      </c>
      <c r="B364" s="73" t="s">
        <v>260</v>
      </c>
      <c r="C364" s="73">
        <v>2.09</v>
      </c>
      <c r="D364" s="73" t="s">
        <v>2</v>
      </c>
      <c r="E364" s="73"/>
      <c r="F364" s="73">
        <v>2021</v>
      </c>
      <c r="G364" s="18">
        <f t="shared" si="182"/>
        <v>12485.2</v>
      </c>
      <c r="H364" s="18">
        <f t="shared" si="183"/>
        <v>0</v>
      </c>
      <c r="I364" s="18">
        <v>12485.2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56" t="s">
        <v>11</v>
      </c>
      <c r="R364" s="15"/>
    </row>
    <row r="365" spans="1:18" ht="44.25" customHeight="1">
      <c r="A365" s="55" t="s">
        <v>331</v>
      </c>
      <c r="B365" s="73" t="s">
        <v>375</v>
      </c>
      <c r="C365" s="73">
        <v>3.67</v>
      </c>
      <c r="D365" s="73" t="s">
        <v>2</v>
      </c>
      <c r="E365" s="73"/>
      <c r="F365" s="73">
        <v>2021</v>
      </c>
      <c r="G365" s="18">
        <f t="shared" si="182"/>
        <v>18118</v>
      </c>
      <c r="H365" s="18">
        <f t="shared" si="183"/>
        <v>0</v>
      </c>
      <c r="I365" s="18">
        <v>18118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56" t="s">
        <v>11</v>
      </c>
      <c r="R365" s="15"/>
    </row>
    <row r="366" spans="1:18" ht="38.25" customHeight="1">
      <c r="A366" s="55" t="s">
        <v>332</v>
      </c>
      <c r="B366" s="73" t="s">
        <v>20</v>
      </c>
      <c r="C366" s="73">
        <v>0.8</v>
      </c>
      <c r="D366" s="73" t="s">
        <v>2</v>
      </c>
      <c r="E366" s="73"/>
      <c r="F366" s="73">
        <v>2022</v>
      </c>
      <c r="G366" s="18">
        <f t="shared" si="182"/>
        <v>7984.5</v>
      </c>
      <c r="H366" s="18">
        <f t="shared" si="183"/>
        <v>0</v>
      </c>
      <c r="I366" s="18">
        <v>7984.5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56" t="s">
        <v>11</v>
      </c>
      <c r="R366" s="15"/>
    </row>
    <row r="367" spans="1:18" ht="38.25" customHeight="1">
      <c r="A367" s="55" t="s">
        <v>250</v>
      </c>
      <c r="B367" s="73" t="s">
        <v>18</v>
      </c>
      <c r="C367" s="73">
        <v>1.5</v>
      </c>
      <c r="D367" s="73" t="s">
        <v>2</v>
      </c>
      <c r="E367" s="73"/>
      <c r="F367" s="73">
        <v>2022</v>
      </c>
      <c r="G367" s="18">
        <f t="shared" si="182"/>
        <v>10629.7</v>
      </c>
      <c r="H367" s="18">
        <f t="shared" si="183"/>
        <v>0</v>
      </c>
      <c r="I367" s="18">
        <v>10629.7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56" t="s">
        <v>11</v>
      </c>
      <c r="R367" s="15"/>
    </row>
    <row r="368" spans="1:18" ht="53.25" customHeight="1">
      <c r="A368" s="55" t="s">
        <v>203</v>
      </c>
      <c r="B368" s="73" t="s">
        <v>27</v>
      </c>
      <c r="C368" s="73">
        <v>9.8</v>
      </c>
      <c r="D368" s="73" t="s">
        <v>2</v>
      </c>
      <c r="E368" s="73"/>
      <c r="F368" s="73">
        <v>2023</v>
      </c>
      <c r="G368" s="18">
        <f t="shared" si="182"/>
        <v>41332.7</v>
      </c>
      <c r="H368" s="18">
        <f t="shared" si="183"/>
        <v>0</v>
      </c>
      <c r="I368" s="18">
        <v>41332.7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56" t="s">
        <v>11</v>
      </c>
      <c r="R368" s="15"/>
    </row>
    <row r="369" spans="1:18" ht="79.5" customHeight="1">
      <c r="A369" s="55" t="s">
        <v>204</v>
      </c>
      <c r="B369" s="73" t="s">
        <v>273</v>
      </c>
      <c r="C369" s="73">
        <v>0.82</v>
      </c>
      <c r="D369" s="73" t="s">
        <v>2</v>
      </c>
      <c r="E369" s="73"/>
      <c r="F369" s="73">
        <v>2023</v>
      </c>
      <c r="G369" s="18">
        <f t="shared" si="182"/>
        <v>8817.9</v>
      </c>
      <c r="H369" s="18">
        <f t="shared" si="183"/>
        <v>0</v>
      </c>
      <c r="I369" s="18">
        <v>8817.9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56" t="s">
        <v>274</v>
      </c>
      <c r="R369" s="15"/>
    </row>
    <row r="370" spans="1:18" ht="79.5" customHeight="1">
      <c r="A370" s="55" t="s">
        <v>251</v>
      </c>
      <c r="B370" s="73" t="s">
        <v>275</v>
      </c>
      <c r="C370" s="73">
        <v>0.33</v>
      </c>
      <c r="D370" s="73" t="s">
        <v>2</v>
      </c>
      <c r="E370" s="73"/>
      <c r="F370" s="73">
        <v>2023</v>
      </c>
      <c r="G370" s="18">
        <f aca="true" t="shared" si="184" ref="G370:G390">I370+K370+M370+O370</f>
        <v>7083.1</v>
      </c>
      <c r="H370" s="18">
        <f aca="true" t="shared" si="185" ref="H370:H390">J370+L370+N370+P370</f>
        <v>0</v>
      </c>
      <c r="I370" s="18">
        <v>7083.1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0</v>
      </c>
      <c r="Q370" s="56" t="s">
        <v>274</v>
      </c>
      <c r="R370" s="15"/>
    </row>
    <row r="371" spans="1:18" ht="50.25" customHeight="1">
      <c r="A371" s="55" t="s">
        <v>205</v>
      </c>
      <c r="B371" s="73" t="s">
        <v>26</v>
      </c>
      <c r="C371" s="73">
        <v>3</v>
      </c>
      <c r="D371" s="73" t="s">
        <v>2</v>
      </c>
      <c r="E371" s="73"/>
      <c r="F371" s="73">
        <v>2023</v>
      </c>
      <c r="G371" s="18">
        <f t="shared" si="184"/>
        <v>17151.8</v>
      </c>
      <c r="H371" s="18">
        <f t="shared" si="185"/>
        <v>0</v>
      </c>
      <c r="I371" s="18">
        <v>17151.8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56" t="s">
        <v>11</v>
      </c>
      <c r="R371" s="15"/>
    </row>
    <row r="372" spans="1:18" ht="48" customHeight="1">
      <c r="A372" s="55" t="s">
        <v>206</v>
      </c>
      <c r="B372" s="73" t="s">
        <v>28</v>
      </c>
      <c r="C372" s="73">
        <v>1.8</v>
      </c>
      <c r="D372" s="73" t="s">
        <v>2</v>
      </c>
      <c r="E372" s="73"/>
      <c r="F372" s="73">
        <v>2023</v>
      </c>
      <c r="G372" s="18">
        <f t="shared" si="184"/>
        <v>12329.3</v>
      </c>
      <c r="H372" s="18">
        <f t="shared" si="185"/>
        <v>0</v>
      </c>
      <c r="I372" s="18">
        <v>12329.3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0</v>
      </c>
      <c r="Q372" s="56" t="s">
        <v>11</v>
      </c>
      <c r="R372" s="15"/>
    </row>
    <row r="373" spans="1:18" ht="48.75" customHeight="1">
      <c r="A373" s="55" t="s">
        <v>207</v>
      </c>
      <c r="B373" s="73" t="s">
        <v>38</v>
      </c>
      <c r="C373" s="73">
        <v>8</v>
      </c>
      <c r="D373" s="73" t="s">
        <v>2</v>
      </c>
      <c r="E373" s="73"/>
      <c r="F373" s="73">
        <v>2023</v>
      </c>
      <c r="G373" s="18">
        <f t="shared" si="184"/>
        <v>35856.1</v>
      </c>
      <c r="H373" s="18">
        <f t="shared" si="185"/>
        <v>0</v>
      </c>
      <c r="I373" s="18">
        <v>35856.1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56" t="s">
        <v>11</v>
      </c>
      <c r="R373" s="15"/>
    </row>
    <row r="374" spans="1:18" ht="41.25" customHeight="1">
      <c r="A374" s="55" t="s">
        <v>208</v>
      </c>
      <c r="B374" s="73" t="s">
        <v>29</v>
      </c>
      <c r="C374" s="73">
        <v>1.2</v>
      </c>
      <c r="D374" s="73" t="s">
        <v>2</v>
      </c>
      <c r="E374" s="73"/>
      <c r="F374" s="73">
        <v>2023</v>
      </c>
      <c r="G374" s="18">
        <f t="shared" si="184"/>
        <v>9775.6</v>
      </c>
      <c r="H374" s="18">
        <f t="shared" si="185"/>
        <v>0</v>
      </c>
      <c r="I374" s="18">
        <v>9775.6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0</v>
      </c>
      <c r="Q374" s="56" t="s">
        <v>11</v>
      </c>
      <c r="R374" s="15"/>
    </row>
    <row r="375" spans="1:18" ht="50.25" customHeight="1">
      <c r="A375" s="55" t="s">
        <v>252</v>
      </c>
      <c r="B375" s="73" t="s">
        <v>30</v>
      </c>
      <c r="C375" s="73">
        <v>7.7</v>
      </c>
      <c r="D375" s="73" t="s">
        <v>2</v>
      </c>
      <c r="E375" s="73"/>
      <c r="F375" s="73">
        <v>2023</v>
      </c>
      <c r="G375" s="18">
        <f t="shared" si="184"/>
        <v>34943.5</v>
      </c>
      <c r="H375" s="18">
        <f t="shared" si="185"/>
        <v>0</v>
      </c>
      <c r="I375" s="18">
        <v>34943.5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0</v>
      </c>
      <c r="Q375" s="56" t="s">
        <v>11</v>
      </c>
      <c r="R375" s="15"/>
    </row>
    <row r="376" spans="1:17" ht="77.25" customHeight="1">
      <c r="A376" s="55" t="s">
        <v>253</v>
      </c>
      <c r="B376" s="73" t="s">
        <v>45</v>
      </c>
      <c r="C376" s="73">
        <v>15.4</v>
      </c>
      <c r="D376" s="73" t="s">
        <v>2</v>
      </c>
      <c r="E376" s="73"/>
      <c r="F376" s="73">
        <v>2023</v>
      </c>
      <c r="G376" s="18">
        <f t="shared" si="184"/>
        <v>58443.9</v>
      </c>
      <c r="H376" s="18">
        <f t="shared" si="185"/>
        <v>0</v>
      </c>
      <c r="I376" s="18">
        <v>58443.9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0</v>
      </c>
      <c r="Q376" s="56" t="s">
        <v>11</v>
      </c>
    </row>
    <row r="377" spans="1:18" ht="48.75" customHeight="1">
      <c r="A377" s="55" t="s">
        <v>254</v>
      </c>
      <c r="B377" s="73" t="s">
        <v>25</v>
      </c>
      <c r="C377" s="73">
        <v>30.9</v>
      </c>
      <c r="D377" s="73" t="s">
        <v>2</v>
      </c>
      <c r="E377" s="73"/>
      <c r="F377" s="73">
        <v>2024</v>
      </c>
      <c r="G377" s="18">
        <f t="shared" si="184"/>
        <v>109332.2</v>
      </c>
      <c r="H377" s="18">
        <f t="shared" si="185"/>
        <v>0</v>
      </c>
      <c r="I377" s="18">
        <v>109332.2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56" t="s">
        <v>11</v>
      </c>
      <c r="R377" s="15"/>
    </row>
    <row r="378" spans="1:17" ht="69" customHeight="1">
      <c r="A378" s="55" t="s">
        <v>255</v>
      </c>
      <c r="B378" s="73" t="s">
        <v>7</v>
      </c>
      <c r="C378" s="73">
        <v>2.8</v>
      </c>
      <c r="D378" s="73" t="s">
        <v>2</v>
      </c>
      <c r="E378" s="73"/>
      <c r="F378" s="73">
        <v>2024</v>
      </c>
      <c r="G378" s="18">
        <f t="shared" si="184"/>
        <v>16968.4</v>
      </c>
      <c r="H378" s="18">
        <f t="shared" si="185"/>
        <v>0</v>
      </c>
      <c r="I378" s="18">
        <v>16968.4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0</v>
      </c>
      <c r="Q378" s="56" t="s">
        <v>11</v>
      </c>
    </row>
    <row r="379" spans="1:18" ht="46.5" customHeight="1">
      <c r="A379" s="55" t="s">
        <v>209</v>
      </c>
      <c r="B379" s="73" t="s">
        <v>31</v>
      </c>
      <c r="C379" s="73">
        <v>8.3</v>
      </c>
      <c r="D379" s="73" t="s">
        <v>2</v>
      </c>
      <c r="E379" s="73"/>
      <c r="F379" s="73">
        <v>2024</v>
      </c>
      <c r="G379" s="18">
        <f t="shared" si="184"/>
        <v>35055.5</v>
      </c>
      <c r="H379" s="18">
        <f t="shared" si="185"/>
        <v>0</v>
      </c>
      <c r="I379" s="18">
        <v>35055.5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0</v>
      </c>
      <c r="Q379" s="56" t="s">
        <v>11</v>
      </c>
      <c r="R379" s="15"/>
    </row>
    <row r="380" spans="1:18" ht="46.5" customHeight="1">
      <c r="A380" s="55" t="s">
        <v>256</v>
      </c>
      <c r="B380" s="73" t="s">
        <v>32</v>
      </c>
      <c r="C380" s="73">
        <v>4.5</v>
      </c>
      <c r="D380" s="73" t="s">
        <v>2</v>
      </c>
      <c r="E380" s="73"/>
      <c r="F380" s="73">
        <v>2024</v>
      </c>
      <c r="G380" s="18">
        <f t="shared" si="184"/>
        <v>22702.4</v>
      </c>
      <c r="H380" s="18">
        <f t="shared" si="185"/>
        <v>0</v>
      </c>
      <c r="I380" s="18">
        <v>22702.4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56" t="s">
        <v>11</v>
      </c>
      <c r="R380" s="15"/>
    </row>
    <row r="381" spans="1:18" ht="45.75" customHeight="1">
      <c r="A381" s="55" t="s">
        <v>257</v>
      </c>
      <c r="B381" s="73" t="s">
        <v>33</v>
      </c>
      <c r="C381" s="73">
        <v>3</v>
      </c>
      <c r="D381" s="73" t="s">
        <v>2</v>
      </c>
      <c r="E381" s="73"/>
      <c r="F381" s="73">
        <v>2024</v>
      </c>
      <c r="G381" s="18">
        <f t="shared" si="184"/>
        <v>17752.1</v>
      </c>
      <c r="H381" s="18">
        <f t="shared" si="185"/>
        <v>0</v>
      </c>
      <c r="I381" s="18">
        <v>17752.1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56" t="s">
        <v>11</v>
      </c>
      <c r="R381" s="15"/>
    </row>
    <row r="382" spans="1:18" ht="48" customHeight="1">
      <c r="A382" s="55" t="s">
        <v>258</v>
      </c>
      <c r="B382" s="73" t="s">
        <v>34</v>
      </c>
      <c r="C382" s="73">
        <v>2.68</v>
      </c>
      <c r="D382" s="73" t="s">
        <v>2</v>
      </c>
      <c r="E382" s="73"/>
      <c r="F382" s="73">
        <v>2024</v>
      </c>
      <c r="G382" s="18">
        <f t="shared" si="184"/>
        <v>16452.8</v>
      </c>
      <c r="H382" s="18">
        <f t="shared" si="185"/>
        <v>0</v>
      </c>
      <c r="I382" s="18">
        <v>16452.8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56" t="s">
        <v>11</v>
      </c>
      <c r="R382" s="15"/>
    </row>
    <row r="383" spans="1:18" ht="59.25" customHeight="1">
      <c r="A383" s="55" t="s">
        <v>210</v>
      </c>
      <c r="B383" s="73" t="s">
        <v>35</v>
      </c>
      <c r="C383" s="73">
        <v>15</v>
      </c>
      <c r="D383" s="73" t="s">
        <v>2</v>
      </c>
      <c r="E383" s="73"/>
      <c r="F383" s="73">
        <v>2024</v>
      </c>
      <c r="G383" s="18">
        <f t="shared" si="184"/>
        <v>59194.3</v>
      </c>
      <c r="H383" s="18">
        <f t="shared" si="185"/>
        <v>0</v>
      </c>
      <c r="I383" s="18">
        <v>59194.3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56" t="s">
        <v>11</v>
      </c>
      <c r="R383" s="15"/>
    </row>
    <row r="384" spans="1:18" ht="54" customHeight="1">
      <c r="A384" s="55" t="s">
        <v>259</v>
      </c>
      <c r="B384" s="73" t="s">
        <v>41</v>
      </c>
      <c r="C384" s="73">
        <v>7.6</v>
      </c>
      <c r="D384" s="73" t="s">
        <v>2</v>
      </c>
      <c r="E384" s="73"/>
      <c r="F384" s="73">
        <v>2024</v>
      </c>
      <c r="G384" s="18">
        <f t="shared" si="184"/>
        <v>35927.9</v>
      </c>
      <c r="H384" s="18">
        <f t="shared" si="185"/>
        <v>0</v>
      </c>
      <c r="I384" s="18">
        <v>35927.9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56" t="s">
        <v>11</v>
      </c>
      <c r="R384" s="15"/>
    </row>
    <row r="385" spans="1:18" ht="51.75" customHeight="1">
      <c r="A385" s="55" t="s">
        <v>211</v>
      </c>
      <c r="B385" s="73" t="s">
        <v>44</v>
      </c>
      <c r="C385" s="73">
        <v>5</v>
      </c>
      <c r="D385" s="73" t="s">
        <v>2</v>
      </c>
      <c r="E385" s="73"/>
      <c r="F385" s="73">
        <v>2024</v>
      </c>
      <c r="G385" s="18">
        <f t="shared" si="184"/>
        <v>27663.3</v>
      </c>
      <c r="H385" s="18">
        <f t="shared" si="185"/>
        <v>0</v>
      </c>
      <c r="I385" s="18">
        <v>27663.3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56" t="s">
        <v>11</v>
      </c>
      <c r="R385" s="15"/>
    </row>
    <row r="386" spans="1:18" ht="46.5" customHeight="1">
      <c r="A386" s="55" t="s">
        <v>212</v>
      </c>
      <c r="B386" s="73" t="s">
        <v>39</v>
      </c>
      <c r="C386" s="73">
        <v>5.3</v>
      </c>
      <c r="D386" s="73" t="s">
        <v>2</v>
      </c>
      <c r="E386" s="73"/>
      <c r="F386" s="73">
        <v>2024</v>
      </c>
      <c r="G386" s="18">
        <f t="shared" si="184"/>
        <v>28607.8</v>
      </c>
      <c r="H386" s="18">
        <f t="shared" si="185"/>
        <v>0</v>
      </c>
      <c r="I386" s="18">
        <v>28607.8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56" t="s">
        <v>11</v>
      </c>
      <c r="R386" s="15"/>
    </row>
    <row r="387" spans="1:17" ht="36" customHeight="1">
      <c r="A387" s="89" t="s">
        <v>213</v>
      </c>
      <c r="B387" s="91" t="s">
        <v>6</v>
      </c>
      <c r="C387" s="91">
        <v>3.3</v>
      </c>
      <c r="D387" s="80" t="s">
        <v>2</v>
      </c>
      <c r="E387" s="73"/>
      <c r="F387" s="73">
        <v>2024</v>
      </c>
      <c r="G387" s="18">
        <f t="shared" si="184"/>
        <v>18293.4</v>
      </c>
      <c r="H387" s="18">
        <f t="shared" si="185"/>
        <v>0</v>
      </c>
      <c r="I387" s="18">
        <v>18293.4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52"/>
    </row>
    <row r="388" spans="1:17" ht="36" customHeight="1">
      <c r="A388" s="112"/>
      <c r="B388" s="92"/>
      <c r="C388" s="92"/>
      <c r="D388" s="50" t="s">
        <v>3</v>
      </c>
      <c r="E388" s="50"/>
      <c r="F388" s="73">
        <v>2025</v>
      </c>
      <c r="G388" s="18">
        <f t="shared" si="184"/>
        <v>365868.3</v>
      </c>
      <c r="H388" s="18">
        <f t="shared" si="185"/>
        <v>0</v>
      </c>
      <c r="I388" s="18">
        <v>365868.3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53"/>
    </row>
    <row r="389" spans="1:18" ht="38.25" customHeight="1">
      <c r="A389" s="55" t="s">
        <v>381</v>
      </c>
      <c r="B389" s="73" t="s">
        <v>19</v>
      </c>
      <c r="C389" s="73">
        <v>0.7</v>
      </c>
      <c r="D389" s="73" t="s">
        <v>2</v>
      </c>
      <c r="E389" s="73"/>
      <c r="F389" s="73">
        <v>2025</v>
      </c>
      <c r="G389" s="18">
        <f t="shared" si="184"/>
        <v>8549.6</v>
      </c>
      <c r="H389" s="18">
        <f t="shared" si="185"/>
        <v>0</v>
      </c>
      <c r="I389" s="18">
        <v>8549.6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56" t="s">
        <v>11</v>
      </c>
      <c r="R389" s="15"/>
    </row>
    <row r="390" spans="1:18" ht="52.5" customHeight="1">
      <c r="A390" s="55" t="s">
        <v>214</v>
      </c>
      <c r="B390" s="73" t="s">
        <v>36</v>
      </c>
      <c r="C390" s="73">
        <v>6</v>
      </c>
      <c r="D390" s="73" t="s">
        <v>2</v>
      </c>
      <c r="E390" s="73"/>
      <c r="F390" s="73">
        <v>2025</v>
      </c>
      <c r="G390" s="18">
        <f t="shared" si="184"/>
        <v>31869.2</v>
      </c>
      <c r="H390" s="18">
        <f t="shared" si="185"/>
        <v>0</v>
      </c>
      <c r="I390" s="18">
        <v>31869.2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56" t="s">
        <v>11</v>
      </c>
      <c r="R390" s="15"/>
    </row>
    <row r="391" spans="1:18" ht="48.75" customHeight="1">
      <c r="A391" s="55" t="s">
        <v>215</v>
      </c>
      <c r="B391" s="73" t="s">
        <v>37</v>
      </c>
      <c r="C391" s="73">
        <v>22</v>
      </c>
      <c r="D391" s="73" t="s">
        <v>2</v>
      </c>
      <c r="E391" s="73"/>
      <c r="F391" s="73">
        <v>2025</v>
      </c>
      <c r="G391" s="18">
        <f aca="true" t="shared" si="186" ref="G391:G398">I391+K391+M391+O391</f>
        <v>83959.6</v>
      </c>
      <c r="H391" s="18">
        <f aca="true" t="shared" si="187" ref="H391:H398">J391+L391+N391+P391</f>
        <v>0</v>
      </c>
      <c r="I391" s="18">
        <v>83959.6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56" t="s">
        <v>11</v>
      </c>
      <c r="R391" s="15"/>
    </row>
    <row r="392" spans="1:18" ht="46.5" customHeight="1">
      <c r="A392" s="55" t="s">
        <v>216</v>
      </c>
      <c r="B392" s="73" t="s">
        <v>40</v>
      </c>
      <c r="C392" s="73">
        <v>32.8</v>
      </c>
      <c r="D392" s="73" t="s">
        <v>2</v>
      </c>
      <c r="E392" s="73"/>
      <c r="F392" s="73">
        <v>2025</v>
      </c>
      <c r="G392" s="18">
        <f t="shared" si="186"/>
        <v>119093.5</v>
      </c>
      <c r="H392" s="18">
        <f t="shared" si="187"/>
        <v>0</v>
      </c>
      <c r="I392" s="18">
        <v>119093.5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56" t="s">
        <v>11</v>
      </c>
      <c r="R392" s="15"/>
    </row>
    <row r="393" spans="1:18" ht="42.75" customHeight="1">
      <c r="A393" s="55" t="s">
        <v>217</v>
      </c>
      <c r="B393" s="73" t="s">
        <v>42</v>
      </c>
      <c r="C393" s="73">
        <v>9.8</v>
      </c>
      <c r="D393" s="73" t="s">
        <v>2</v>
      </c>
      <c r="E393" s="73"/>
      <c r="F393" s="73">
        <v>2025</v>
      </c>
      <c r="G393" s="18">
        <f t="shared" si="186"/>
        <v>44191.1</v>
      </c>
      <c r="H393" s="18">
        <f t="shared" si="187"/>
        <v>0</v>
      </c>
      <c r="I393" s="18">
        <v>44191.1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56" t="s">
        <v>11</v>
      </c>
      <c r="R393" s="15"/>
    </row>
    <row r="394" spans="1:18" ht="50.25" customHeight="1">
      <c r="A394" s="55" t="s">
        <v>218</v>
      </c>
      <c r="B394" s="73" t="s">
        <v>43</v>
      </c>
      <c r="C394" s="73">
        <v>15.3</v>
      </c>
      <c r="D394" s="73" t="s">
        <v>2</v>
      </c>
      <c r="E394" s="73"/>
      <c r="F394" s="73">
        <v>2025</v>
      </c>
      <c r="G394" s="18">
        <f t="shared" si="186"/>
        <v>62123.3</v>
      </c>
      <c r="H394" s="18">
        <f t="shared" si="187"/>
        <v>0</v>
      </c>
      <c r="I394" s="18">
        <v>62123.3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0</v>
      </c>
      <c r="Q394" s="56" t="s">
        <v>11</v>
      </c>
      <c r="R394" s="15"/>
    </row>
    <row r="395" spans="1:17" ht="73.5" customHeight="1">
      <c r="A395" s="55" t="s">
        <v>382</v>
      </c>
      <c r="B395" s="73" t="s">
        <v>47</v>
      </c>
      <c r="C395" s="73">
        <v>1.75</v>
      </c>
      <c r="D395" s="73" t="s">
        <v>2</v>
      </c>
      <c r="E395" s="73"/>
      <c r="F395" s="73">
        <v>2025</v>
      </c>
      <c r="G395" s="18">
        <f t="shared" si="186"/>
        <v>12970.9</v>
      </c>
      <c r="H395" s="18">
        <f t="shared" si="187"/>
        <v>0</v>
      </c>
      <c r="I395" s="18">
        <v>12970.9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56" t="s">
        <v>11</v>
      </c>
    </row>
    <row r="396" spans="1:18" ht="50.25" customHeight="1">
      <c r="A396" s="55" t="s">
        <v>367</v>
      </c>
      <c r="B396" s="73" t="s">
        <v>48</v>
      </c>
      <c r="C396" s="73">
        <v>5.5</v>
      </c>
      <c r="D396" s="73" t="s">
        <v>2</v>
      </c>
      <c r="E396" s="73"/>
      <c r="F396" s="73">
        <v>2025</v>
      </c>
      <c r="G396" s="18">
        <f t="shared" si="186"/>
        <v>30275</v>
      </c>
      <c r="H396" s="18">
        <f t="shared" si="187"/>
        <v>0</v>
      </c>
      <c r="I396" s="18">
        <v>30275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56" t="s">
        <v>11</v>
      </c>
      <c r="R396" s="15"/>
    </row>
    <row r="397" spans="1:18" ht="43.5" customHeight="1">
      <c r="A397" s="55" t="s">
        <v>369</v>
      </c>
      <c r="B397" s="73" t="s">
        <v>49</v>
      </c>
      <c r="C397" s="73">
        <v>0.8</v>
      </c>
      <c r="D397" s="73" t="s">
        <v>2</v>
      </c>
      <c r="E397" s="73"/>
      <c r="F397" s="73">
        <v>2025</v>
      </c>
      <c r="G397" s="18">
        <f t="shared" si="186"/>
        <v>8928</v>
      </c>
      <c r="H397" s="18">
        <f t="shared" si="187"/>
        <v>0</v>
      </c>
      <c r="I397" s="18">
        <v>8928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56" t="s">
        <v>11</v>
      </c>
      <c r="R397" s="15"/>
    </row>
    <row r="398" spans="1:18" ht="45" customHeight="1">
      <c r="A398" s="55" t="s">
        <v>370</v>
      </c>
      <c r="B398" s="73" t="s">
        <v>126</v>
      </c>
      <c r="C398" s="73">
        <v>3.5</v>
      </c>
      <c r="D398" s="73" t="s">
        <v>2</v>
      </c>
      <c r="E398" s="73"/>
      <c r="F398" s="73">
        <v>2025</v>
      </c>
      <c r="G398" s="16">
        <f t="shared" si="186"/>
        <v>20420.7</v>
      </c>
      <c r="H398" s="16">
        <f t="shared" si="187"/>
        <v>0</v>
      </c>
      <c r="I398" s="18">
        <v>20420.7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56" t="s">
        <v>9</v>
      </c>
      <c r="R398" s="15"/>
    </row>
    <row r="399" spans="1:18" ht="29.25" customHeight="1">
      <c r="A399" s="89" t="s">
        <v>219</v>
      </c>
      <c r="B399" s="99" t="s">
        <v>158</v>
      </c>
      <c r="C399" s="100"/>
      <c r="D399" s="101"/>
      <c r="E399" s="117"/>
      <c r="F399" s="12" t="s">
        <v>60</v>
      </c>
      <c r="G399" s="13">
        <f>I399+K399+M399+O399</f>
        <v>3750</v>
      </c>
      <c r="H399" s="13">
        <f>J399+L399+N399+P399</f>
        <v>0</v>
      </c>
      <c r="I399" s="13">
        <f>I400+I401+I402+I403+I404+I405+I406+I407+I408+I409+I410</f>
        <v>3750</v>
      </c>
      <c r="J399" s="13">
        <f aca="true" t="shared" si="188" ref="J399:P399">J400+J401+J402+J403+J404+J405+J406+J407+J408+J409+J410</f>
        <v>0</v>
      </c>
      <c r="K399" s="13">
        <f t="shared" si="188"/>
        <v>0</v>
      </c>
      <c r="L399" s="13">
        <f t="shared" si="188"/>
        <v>0</v>
      </c>
      <c r="M399" s="13">
        <f t="shared" si="188"/>
        <v>0</v>
      </c>
      <c r="N399" s="13">
        <f t="shared" si="188"/>
        <v>0</v>
      </c>
      <c r="O399" s="13">
        <f t="shared" si="188"/>
        <v>0</v>
      </c>
      <c r="P399" s="13">
        <f t="shared" si="188"/>
        <v>0</v>
      </c>
      <c r="Q399" s="14"/>
      <c r="R399" s="15"/>
    </row>
    <row r="400" spans="1:18" ht="22.5" customHeight="1">
      <c r="A400" s="111"/>
      <c r="B400" s="102"/>
      <c r="C400" s="103"/>
      <c r="D400" s="104"/>
      <c r="E400" s="118"/>
      <c r="F400" s="1">
        <v>2015</v>
      </c>
      <c r="G400" s="16">
        <f>I400+K400+M400+O400</f>
        <v>0</v>
      </c>
      <c r="H400" s="16">
        <f>J400+L400+N400+P400</f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4"/>
      <c r="R400" s="15"/>
    </row>
    <row r="401" spans="1:18" ht="20.25" customHeight="1">
      <c r="A401" s="111"/>
      <c r="B401" s="102"/>
      <c r="C401" s="103"/>
      <c r="D401" s="104"/>
      <c r="E401" s="118"/>
      <c r="F401" s="1">
        <v>2016</v>
      </c>
      <c r="G401" s="16">
        <f aca="true" t="shared" si="189" ref="G401:G410">I401+K401+M401+O401</f>
        <v>0</v>
      </c>
      <c r="H401" s="16">
        <f aca="true" t="shared" si="190" ref="H401:H410">J401+L401+N401+P401</f>
        <v>0</v>
      </c>
      <c r="I401" s="16">
        <v>0</v>
      </c>
      <c r="J401" s="16">
        <v>0</v>
      </c>
      <c r="K401" s="16">
        <f aca="true" t="shared" si="191" ref="K401:P401">K413+K425</f>
        <v>0</v>
      </c>
      <c r="L401" s="16">
        <f t="shared" si="191"/>
        <v>0</v>
      </c>
      <c r="M401" s="16">
        <v>0</v>
      </c>
      <c r="N401" s="16">
        <v>0</v>
      </c>
      <c r="O401" s="16">
        <f t="shared" si="191"/>
        <v>0</v>
      </c>
      <c r="P401" s="16">
        <f t="shared" si="191"/>
        <v>0</v>
      </c>
      <c r="Q401" s="14"/>
      <c r="R401" s="15"/>
    </row>
    <row r="402" spans="1:18" ht="21.75" customHeight="1">
      <c r="A402" s="111"/>
      <c r="B402" s="102"/>
      <c r="C402" s="103"/>
      <c r="D402" s="104"/>
      <c r="E402" s="118"/>
      <c r="F402" s="1">
        <v>2017</v>
      </c>
      <c r="G402" s="16">
        <f t="shared" si="189"/>
        <v>0</v>
      </c>
      <c r="H402" s="16">
        <f t="shared" si="190"/>
        <v>0</v>
      </c>
      <c r="I402" s="16">
        <v>0</v>
      </c>
      <c r="J402" s="16">
        <f>J411</f>
        <v>0</v>
      </c>
      <c r="K402" s="16">
        <f>K411</f>
        <v>0</v>
      </c>
      <c r="L402" s="16">
        <f>L411</f>
        <v>0</v>
      </c>
      <c r="M402" s="16">
        <f>M411</f>
        <v>0</v>
      </c>
      <c r="N402" s="16">
        <f>N411</f>
        <v>0</v>
      </c>
      <c r="O402" s="16">
        <f>O414+O426</f>
        <v>0</v>
      </c>
      <c r="P402" s="16">
        <f>P414+P426</f>
        <v>0</v>
      </c>
      <c r="Q402" s="14"/>
      <c r="R402" s="15"/>
    </row>
    <row r="403" spans="1:18" ht="24" customHeight="1">
      <c r="A403" s="111"/>
      <c r="B403" s="102"/>
      <c r="C403" s="103"/>
      <c r="D403" s="104"/>
      <c r="E403" s="118"/>
      <c r="F403" s="1">
        <v>2018</v>
      </c>
      <c r="G403" s="16">
        <f t="shared" si="189"/>
        <v>0</v>
      </c>
      <c r="H403" s="16">
        <f t="shared" si="190"/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4"/>
      <c r="R403" s="15"/>
    </row>
    <row r="404" spans="1:18" ht="18" customHeight="1">
      <c r="A404" s="111"/>
      <c r="B404" s="102"/>
      <c r="C404" s="103"/>
      <c r="D404" s="104"/>
      <c r="E404" s="118"/>
      <c r="F404" s="1">
        <v>2019</v>
      </c>
      <c r="G404" s="16">
        <f t="shared" si="189"/>
        <v>0</v>
      </c>
      <c r="H404" s="16">
        <f t="shared" si="190"/>
        <v>0</v>
      </c>
      <c r="I404" s="16">
        <v>0</v>
      </c>
      <c r="J404" s="16">
        <v>0</v>
      </c>
      <c r="K404" s="16">
        <f aca="true" t="shared" si="192" ref="K404:P404">K416+K428</f>
        <v>0</v>
      </c>
      <c r="L404" s="16">
        <f t="shared" si="192"/>
        <v>0</v>
      </c>
      <c r="M404" s="16">
        <v>0</v>
      </c>
      <c r="N404" s="16">
        <v>0</v>
      </c>
      <c r="O404" s="16">
        <f t="shared" si="192"/>
        <v>0</v>
      </c>
      <c r="P404" s="16">
        <f t="shared" si="192"/>
        <v>0</v>
      </c>
      <c r="Q404" s="14"/>
      <c r="R404" s="15"/>
    </row>
    <row r="405" spans="1:18" ht="21.75" customHeight="1">
      <c r="A405" s="111"/>
      <c r="B405" s="102"/>
      <c r="C405" s="103"/>
      <c r="D405" s="104"/>
      <c r="E405" s="118"/>
      <c r="F405" s="1">
        <v>2020</v>
      </c>
      <c r="G405" s="16">
        <f t="shared" si="189"/>
        <v>0</v>
      </c>
      <c r="H405" s="16">
        <f t="shared" si="190"/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4"/>
      <c r="R405" s="15"/>
    </row>
    <row r="406" spans="1:18" ht="21.75" customHeight="1">
      <c r="A406" s="111"/>
      <c r="B406" s="102"/>
      <c r="C406" s="103"/>
      <c r="D406" s="104"/>
      <c r="E406" s="118"/>
      <c r="F406" s="1">
        <v>2021</v>
      </c>
      <c r="G406" s="16">
        <f t="shared" si="189"/>
        <v>0</v>
      </c>
      <c r="H406" s="16">
        <f t="shared" si="190"/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4"/>
      <c r="R406" s="15"/>
    </row>
    <row r="407" spans="1:18" ht="21.75" customHeight="1">
      <c r="A407" s="111"/>
      <c r="B407" s="102"/>
      <c r="C407" s="103"/>
      <c r="D407" s="104"/>
      <c r="E407" s="118"/>
      <c r="F407" s="1">
        <v>2022</v>
      </c>
      <c r="G407" s="16">
        <f t="shared" si="189"/>
        <v>3750</v>
      </c>
      <c r="H407" s="16">
        <f t="shared" si="190"/>
        <v>0</v>
      </c>
      <c r="I407" s="16">
        <f>I411</f>
        <v>3750</v>
      </c>
      <c r="J407" s="16">
        <f aca="true" t="shared" si="193" ref="J407:P407">J411</f>
        <v>0</v>
      </c>
      <c r="K407" s="16">
        <f t="shared" si="193"/>
        <v>0</v>
      </c>
      <c r="L407" s="16">
        <f t="shared" si="193"/>
        <v>0</v>
      </c>
      <c r="M407" s="16">
        <f t="shared" si="193"/>
        <v>0</v>
      </c>
      <c r="N407" s="16">
        <f t="shared" si="193"/>
        <v>0</v>
      </c>
      <c r="O407" s="16">
        <f t="shared" si="193"/>
        <v>0</v>
      </c>
      <c r="P407" s="16">
        <f t="shared" si="193"/>
        <v>0</v>
      </c>
      <c r="Q407" s="14"/>
      <c r="R407" s="15"/>
    </row>
    <row r="408" spans="1:18" ht="21.75" customHeight="1">
      <c r="A408" s="111"/>
      <c r="B408" s="102"/>
      <c r="C408" s="103"/>
      <c r="D408" s="104"/>
      <c r="E408" s="118"/>
      <c r="F408" s="1">
        <v>2023</v>
      </c>
      <c r="G408" s="16">
        <f t="shared" si="189"/>
        <v>0</v>
      </c>
      <c r="H408" s="16">
        <f t="shared" si="190"/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4"/>
      <c r="R408" s="15"/>
    </row>
    <row r="409" spans="1:18" ht="21.75" customHeight="1">
      <c r="A409" s="111"/>
      <c r="B409" s="102"/>
      <c r="C409" s="103"/>
      <c r="D409" s="104"/>
      <c r="E409" s="118"/>
      <c r="F409" s="1">
        <v>2024</v>
      </c>
      <c r="G409" s="16">
        <f t="shared" si="189"/>
        <v>0</v>
      </c>
      <c r="H409" s="16">
        <f t="shared" si="190"/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4"/>
      <c r="R409" s="15"/>
    </row>
    <row r="410" spans="1:18" ht="21.75" customHeight="1">
      <c r="A410" s="112"/>
      <c r="B410" s="105"/>
      <c r="C410" s="106"/>
      <c r="D410" s="107"/>
      <c r="E410" s="119"/>
      <c r="F410" s="1">
        <v>2025</v>
      </c>
      <c r="G410" s="16">
        <f t="shared" si="189"/>
        <v>0</v>
      </c>
      <c r="H410" s="16">
        <f t="shared" si="190"/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4"/>
      <c r="R410" s="15"/>
    </row>
    <row r="411" spans="1:18" ht="71.25" customHeight="1">
      <c r="A411" s="55" t="s">
        <v>220</v>
      </c>
      <c r="B411" s="73" t="s">
        <v>80</v>
      </c>
      <c r="C411" s="73">
        <v>1.3</v>
      </c>
      <c r="D411" s="73" t="s">
        <v>2</v>
      </c>
      <c r="E411" s="73"/>
      <c r="F411" s="73" t="s">
        <v>376</v>
      </c>
      <c r="G411" s="18">
        <f>I411+K411+M411+O411</f>
        <v>3750</v>
      </c>
      <c r="H411" s="18">
        <f>J411+L411+N411+P411</f>
        <v>0</v>
      </c>
      <c r="I411" s="18">
        <v>3750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0</v>
      </c>
      <c r="Q411" s="56" t="s">
        <v>12</v>
      </c>
      <c r="R411" s="15"/>
    </row>
    <row r="412" spans="1:256" ht="29.25" customHeight="1">
      <c r="A412" s="134" t="s">
        <v>107</v>
      </c>
      <c r="B412" s="128" t="s">
        <v>104</v>
      </c>
      <c r="C412" s="129"/>
      <c r="D412" s="130"/>
      <c r="E412" s="42"/>
      <c r="F412" s="36" t="s">
        <v>60</v>
      </c>
      <c r="G412" s="37">
        <f>G424+G436</f>
        <v>5528495.800000001</v>
      </c>
      <c r="H412" s="37">
        <f aca="true" t="shared" si="194" ref="H412:P412">H424+H436</f>
        <v>447698.8</v>
      </c>
      <c r="I412" s="37">
        <f>I424+I436</f>
        <v>5003621.7</v>
      </c>
      <c r="J412" s="37">
        <f t="shared" si="194"/>
        <v>425081.9</v>
      </c>
      <c r="K412" s="37">
        <f t="shared" si="194"/>
        <v>0</v>
      </c>
      <c r="L412" s="37">
        <f t="shared" si="194"/>
        <v>0</v>
      </c>
      <c r="M412" s="37">
        <f t="shared" si="194"/>
        <v>524874.1</v>
      </c>
      <c r="N412" s="37">
        <f t="shared" si="194"/>
        <v>22616.9</v>
      </c>
      <c r="O412" s="37">
        <f t="shared" si="194"/>
        <v>0</v>
      </c>
      <c r="P412" s="37">
        <f t="shared" si="194"/>
        <v>0</v>
      </c>
      <c r="Q412" s="38"/>
      <c r="R412" s="151"/>
      <c r="S412" s="128"/>
      <c r="T412" s="129"/>
      <c r="U412" s="130"/>
      <c r="V412" s="42"/>
      <c r="W412" s="36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8"/>
      <c r="AI412" s="151"/>
      <c r="AJ412" s="128"/>
      <c r="AK412" s="129"/>
      <c r="AL412" s="130"/>
      <c r="AM412" s="42"/>
      <c r="AN412" s="36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8"/>
      <c r="AZ412" s="151"/>
      <c r="BA412" s="128"/>
      <c r="BB412" s="129"/>
      <c r="BC412" s="130"/>
      <c r="BD412" s="42"/>
      <c r="BE412" s="36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8"/>
      <c r="BQ412" s="151"/>
      <c r="BR412" s="128"/>
      <c r="BS412" s="129"/>
      <c r="BT412" s="130"/>
      <c r="BU412" s="42"/>
      <c r="BV412" s="36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8"/>
      <c r="CH412" s="151"/>
      <c r="CI412" s="128"/>
      <c r="CJ412" s="129"/>
      <c r="CK412" s="130"/>
      <c r="CL412" s="42"/>
      <c r="CM412" s="36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8"/>
      <c r="CY412" s="151"/>
      <c r="CZ412" s="128"/>
      <c r="DA412" s="129"/>
      <c r="DB412" s="130"/>
      <c r="DC412" s="42"/>
      <c r="DD412" s="36"/>
      <c r="DE412" s="37"/>
      <c r="DF412" s="37"/>
      <c r="DG412" s="37"/>
      <c r="DH412" s="37"/>
      <c r="DI412" s="37"/>
      <c r="DJ412" s="37"/>
      <c r="DK412" s="37"/>
      <c r="DL412" s="37"/>
      <c r="DM412" s="37"/>
      <c r="DN412" s="37"/>
      <c r="DO412" s="38"/>
      <c r="DP412" s="151"/>
      <c r="DQ412" s="128"/>
      <c r="DR412" s="129"/>
      <c r="DS412" s="130"/>
      <c r="DT412" s="42"/>
      <c r="DU412" s="36"/>
      <c r="DV412" s="37"/>
      <c r="DW412" s="37"/>
      <c r="DX412" s="37"/>
      <c r="DY412" s="37"/>
      <c r="DZ412" s="37"/>
      <c r="EA412" s="37"/>
      <c r="EB412" s="37"/>
      <c r="EC412" s="37"/>
      <c r="ED412" s="37"/>
      <c r="EE412" s="37"/>
      <c r="EF412" s="38"/>
      <c r="EG412" s="151"/>
      <c r="EH412" s="128"/>
      <c r="EI412" s="129"/>
      <c r="EJ412" s="130"/>
      <c r="EK412" s="42"/>
      <c r="EL412" s="36"/>
      <c r="EM412" s="37"/>
      <c r="EN412" s="37"/>
      <c r="EO412" s="37"/>
      <c r="EP412" s="37"/>
      <c r="EQ412" s="37"/>
      <c r="ER412" s="37"/>
      <c r="ES412" s="37"/>
      <c r="ET412" s="37"/>
      <c r="EU412" s="37"/>
      <c r="EV412" s="37"/>
      <c r="EW412" s="38"/>
      <c r="EX412" s="151"/>
      <c r="EY412" s="128"/>
      <c r="EZ412" s="129"/>
      <c r="FA412" s="130"/>
      <c r="FB412" s="42"/>
      <c r="FC412" s="36"/>
      <c r="FD412" s="37"/>
      <c r="FE412" s="37"/>
      <c r="FF412" s="37"/>
      <c r="FG412" s="37"/>
      <c r="FH412" s="37"/>
      <c r="FI412" s="37"/>
      <c r="FJ412" s="37"/>
      <c r="FK412" s="37"/>
      <c r="FL412" s="37"/>
      <c r="FM412" s="37"/>
      <c r="FN412" s="38"/>
      <c r="FO412" s="151"/>
      <c r="FP412" s="128"/>
      <c r="FQ412" s="129"/>
      <c r="FR412" s="130"/>
      <c r="FS412" s="42"/>
      <c r="FT412" s="36"/>
      <c r="FU412" s="37"/>
      <c r="FV412" s="37"/>
      <c r="FW412" s="37"/>
      <c r="FX412" s="37"/>
      <c r="FY412" s="37"/>
      <c r="FZ412" s="37"/>
      <c r="GA412" s="37"/>
      <c r="GB412" s="37"/>
      <c r="GC412" s="37"/>
      <c r="GD412" s="37"/>
      <c r="GE412" s="38"/>
      <c r="GF412" s="151"/>
      <c r="GG412" s="128"/>
      <c r="GH412" s="129"/>
      <c r="GI412" s="130"/>
      <c r="GJ412" s="42"/>
      <c r="GK412" s="36"/>
      <c r="GL412" s="37"/>
      <c r="GM412" s="37"/>
      <c r="GN412" s="37"/>
      <c r="GO412" s="37"/>
      <c r="GP412" s="37"/>
      <c r="GQ412" s="37"/>
      <c r="GR412" s="37"/>
      <c r="GS412" s="37"/>
      <c r="GT412" s="37"/>
      <c r="GU412" s="37"/>
      <c r="GV412" s="38"/>
      <c r="GW412" s="151"/>
      <c r="GX412" s="128"/>
      <c r="GY412" s="129"/>
      <c r="GZ412" s="130"/>
      <c r="HA412" s="42"/>
      <c r="HB412" s="36"/>
      <c r="HC412" s="37"/>
      <c r="HD412" s="37"/>
      <c r="HE412" s="37"/>
      <c r="HF412" s="37"/>
      <c r="HG412" s="37"/>
      <c r="HH412" s="37"/>
      <c r="HI412" s="37"/>
      <c r="HJ412" s="37"/>
      <c r="HK412" s="37"/>
      <c r="HL412" s="37"/>
      <c r="HM412" s="38"/>
      <c r="HN412" s="151"/>
      <c r="HO412" s="128"/>
      <c r="HP412" s="129"/>
      <c r="HQ412" s="130"/>
      <c r="HR412" s="42"/>
      <c r="HS412" s="36"/>
      <c r="HT412" s="37"/>
      <c r="HU412" s="37"/>
      <c r="HV412" s="37"/>
      <c r="HW412" s="37"/>
      <c r="HX412" s="37"/>
      <c r="HY412" s="37"/>
      <c r="HZ412" s="37"/>
      <c r="IA412" s="37"/>
      <c r="IB412" s="37"/>
      <c r="IC412" s="37"/>
      <c r="ID412" s="38"/>
      <c r="IE412" s="151"/>
      <c r="IF412" s="128"/>
      <c r="IG412" s="129"/>
      <c r="IH412" s="130"/>
      <c r="II412" s="42"/>
      <c r="IJ412" s="36"/>
      <c r="IK412" s="37"/>
      <c r="IL412" s="37"/>
      <c r="IM412" s="37"/>
      <c r="IN412" s="37"/>
      <c r="IO412" s="37"/>
      <c r="IP412" s="37"/>
      <c r="IQ412" s="37"/>
      <c r="IR412" s="37"/>
      <c r="IS412" s="37"/>
      <c r="IT412" s="37"/>
      <c r="IU412" s="38"/>
      <c r="IV412" s="151"/>
    </row>
    <row r="413" spans="1:256" ht="22.5" customHeight="1">
      <c r="A413" s="135"/>
      <c r="B413" s="131"/>
      <c r="C413" s="132"/>
      <c r="D413" s="133"/>
      <c r="E413" s="42"/>
      <c r="F413" s="39">
        <v>2015</v>
      </c>
      <c r="G413" s="40">
        <f aca="true" t="shared" si="195" ref="G413:P413">G425+G437</f>
        <v>63418.9</v>
      </c>
      <c r="H413" s="40">
        <f t="shared" si="195"/>
        <v>63418.9</v>
      </c>
      <c r="I413" s="40">
        <f t="shared" si="195"/>
        <v>56951.8</v>
      </c>
      <c r="J413" s="40">
        <f t="shared" si="195"/>
        <v>56951.8</v>
      </c>
      <c r="K413" s="40">
        <f t="shared" si="195"/>
        <v>0</v>
      </c>
      <c r="L413" s="40">
        <f t="shared" si="195"/>
        <v>0</v>
      </c>
      <c r="M413" s="40">
        <f t="shared" si="195"/>
        <v>6467.1</v>
      </c>
      <c r="N413" s="40">
        <f t="shared" si="195"/>
        <v>6467.1</v>
      </c>
      <c r="O413" s="40">
        <f t="shared" si="195"/>
        <v>0</v>
      </c>
      <c r="P413" s="40">
        <f t="shared" si="195"/>
        <v>0</v>
      </c>
      <c r="Q413" s="38"/>
      <c r="R413" s="151"/>
      <c r="S413" s="131"/>
      <c r="T413" s="132"/>
      <c r="U413" s="133"/>
      <c r="V413" s="42"/>
      <c r="W413" s="39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38"/>
      <c r="AI413" s="151"/>
      <c r="AJ413" s="131"/>
      <c r="AK413" s="132"/>
      <c r="AL413" s="133"/>
      <c r="AM413" s="42"/>
      <c r="AN413" s="39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38"/>
      <c r="AZ413" s="151"/>
      <c r="BA413" s="131"/>
      <c r="BB413" s="132"/>
      <c r="BC413" s="133"/>
      <c r="BD413" s="42"/>
      <c r="BE413" s="39"/>
      <c r="BF413" s="40"/>
      <c r="BG413" s="40"/>
      <c r="BH413" s="40"/>
      <c r="BI413" s="40"/>
      <c r="BJ413" s="40"/>
      <c r="BK413" s="40"/>
      <c r="BL413" s="40"/>
      <c r="BM413" s="40"/>
      <c r="BN413" s="40"/>
      <c r="BO413" s="40"/>
      <c r="BP413" s="38"/>
      <c r="BQ413" s="151"/>
      <c r="BR413" s="131"/>
      <c r="BS413" s="132"/>
      <c r="BT413" s="133"/>
      <c r="BU413" s="42"/>
      <c r="BV413" s="39"/>
      <c r="BW413" s="40"/>
      <c r="BX413" s="40"/>
      <c r="BY413" s="40"/>
      <c r="BZ413" s="40"/>
      <c r="CA413" s="40"/>
      <c r="CB413" s="40"/>
      <c r="CC413" s="40"/>
      <c r="CD413" s="40"/>
      <c r="CE413" s="40"/>
      <c r="CF413" s="40"/>
      <c r="CG413" s="38"/>
      <c r="CH413" s="151"/>
      <c r="CI413" s="131"/>
      <c r="CJ413" s="132"/>
      <c r="CK413" s="133"/>
      <c r="CL413" s="42"/>
      <c r="CM413" s="39"/>
      <c r="CN413" s="40"/>
      <c r="CO413" s="40"/>
      <c r="CP413" s="40"/>
      <c r="CQ413" s="40"/>
      <c r="CR413" s="40"/>
      <c r="CS413" s="40"/>
      <c r="CT413" s="40"/>
      <c r="CU413" s="40"/>
      <c r="CV413" s="40"/>
      <c r="CW413" s="40"/>
      <c r="CX413" s="38"/>
      <c r="CY413" s="151"/>
      <c r="CZ413" s="131"/>
      <c r="DA413" s="132"/>
      <c r="DB413" s="133"/>
      <c r="DC413" s="42"/>
      <c r="DD413" s="39"/>
      <c r="DE413" s="40"/>
      <c r="DF413" s="40"/>
      <c r="DG413" s="40"/>
      <c r="DH413" s="40"/>
      <c r="DI413" s="40"/>
      <c r="DJ413" s="40"/>
      <c r="DK413" s="40"/>
      <c r="DL413" s="40"/>
      <c r="DM413" s="40"/>
      <c r="DN413" s="40"/>
      <c r="DO413" s="38"/>
      <c r="DP413" s="151"/>
      <c r="DQ413" s="131"/>
      <c r="DR413" s="132"/>
      <c r="DS413" s="133"/>
      <c r="DT413" s="42"/>
      <c r="DU413" s="39"/>
      <c r="DV413" s="40"/>
      <c r="DW413" s="40"/>
      <c r="DX413" s="40"/>
      <c r="DY413" s="40"/>
      <c r="DZ413" s="40"/>
      <c r="EA413" s="40"/>
      <c r="EB413" s="40"/>
      <c r="EC413" s="40"/>
      <c r="ED413" s="40"/>
      <c r="EE413" s="40"/>
      <c r="EF413" s="38"/>
      <c r="EG413" s="151"/>
      <c r="EH413" s="131"/>
      <c r="EI413" s="132"/>
      <c r="EJ413" s="133"/>
      <c r="EK413" s="42"/>
      <c r="EL413" s="39"/>
      <c r="EM413" s="40"/>
      <c r="EN413" s="40"/>
      <c r="EO413" s="40"/>
      <c r="EP413" s="40"/>
      <c r="EQ413" s="40"/>
      <c r="ER413" s="40"/>
      <c r="ES413" s="40"/>
      <c r="ET413" s="40"/>
      <c r="EU413" s="40"/>
      <c r="EV413" s="40"/>
      <c r="EW413" s="38"/>
      <c r="EX413" s="151"/>
      <c r="EY413" s="131"/>
      <c r="EZ413" s="132"/>
      <c r="FA413" s="133"/>
      <c r="FB413" s="42"/>
      <c r="FC413" s="39"/>
      <c r="FD413" s="40"/>
      <c r="FE413" s="40"/>
      <c r="FF413" s="40"/>
      <c r="FG413" s="40"/>
      <c r="FH413" s="40"/>
      <c r="FI413" s="40"/>
      <c r="FJ413" s="40"/>
      <c r="FK413" s="40"/>
      <c r="FL413" s="40"/>
      <c r="FM413" s="40"/>
      <c r="FN413" s="38"/>
      <c r="FO413" s="151"/>
      <c r="FP413" s="131"/>
      <c r="FQ413" s="132"/>
      <c r="FR413" s="133"/>
      <c r="FS413" s="42"/>
      <c r="FT413" s="39"/>
      <c r="FU413" s="40"/>
      <c r="FV413" s="40"/>
      <c r="FW413" s="40"/>
      <c r="FX413" s="40"/>
      <c r="FY413" s="40"/>
      <c r="FZ413" s="40"/>
      <c r="GA413" s="40"/>
      <c r="GB413" s="40"/>
      <c r="GC413" s="40"/>
      <c r="GD413" s="40"/>
      <c r="GE413" s="38"/>
      <c r="GF413" s="151"/>
      <c r="GG413" s="131"/>
      <c r="GH413" s="132"/>
      <c r="GI413" s="133"/>
      <c r="GJ413" s="42"/>
      <c r="GK413" s="39"/>
      <c r="GL413" s="40"/>
      <c r="GM413" s="40"/>
      <c r="GN413" s="40"/>
      <c r="GO413" s="40"/>
      <c r="GP413" s="40"/>
      <c r="GQ413" s="40"/>
      <c r="GR413" s="40"/>
      <c r="GS413" s="40"/>
      <c r="GT413" s="40"/>
      <c r="GU413" s="40"/>
      <c r="GV413" s="38"/>
      <c r="GW413" s="151"/>
      <c r="GX413" s="131"/>
      <c r="GY413" s="132"/>
      <c r="GZ413" s="133"/>
      <c r="HA413" s="42"/>
      <c r="HB413" s="39"/>
      <c r="HC413" s="40"/>
      <c r="HD413" s="40"/>
      <c r="HE413" s="40"/>
      <c r="HF413" s="40"/>
      <c r="HG413" s="40"/>
      <c r="HH413" s="40"/>
      <c r="HI413" s="40"/>
      <c r="HJ413" s="40"/>
      <c r="HK413" s="40"/>
      <c r="HL413" s="40"/>
      <c r="HM413" s="38"/>
      <c r="HN413" s="151"/>
      <c r="HO413" s="131"/>
      <c r="HP413" s="132"/>
      <c r="HQ413" s="133"/>
      <c r="HR413" s="42"/>
      <c r="HS413" s="39"/>
      <c r="HT413" s="40"/>
      <c r="HU413" s="40"/>
      <c r="HV413" s="40"/>
      <c r="HW413" s="40"/>
      <c r="HX413" s="40"/>
      <c r="HY413" s="40"/>
      <c r="HZ413" s="40"/>
      <c r="IA413" s="40"/>
      <c r="IB413" s="40"/>
      <c r="IC413" s="40"/>
      <c r="ID413" s="38"/>
      <c r="IE413" s="151"/>
      <c r="IF413" s="131"/>
      <c r="IG413" s="132"/>
      <c r="IH413" s="133"/>
      <c r="II413" s="42"/>
      <c r="IJ413" s="39"/>
      <c r="IK413" s="40"/>
      <c r="IL413" s="40"/>
      <c r="IM413" s="40"/>
      <c r="IN413" s="40"/>
      <c r="IO413" s="40"/>
      <c r="IP413" s="40"/>
      <c r="IQ413" s="40"/>
      <c r="IR413" s="40"/>
      <c r="IS413" s="40"/>
      <c r="IT413" s="40"/>
      <c r="IU413" s="38"/>
      <c r="IV413" s="151"/>
    </row>
    <row r="414" spans="1:256" ht="20.25" customHeight="1">
      <c r="A414" s="135"/>
      <c r="B414" s="131"/>
      <c r="C414" s="132"/>
      <c r="D414" s="133"/>
      <c r="E414" s="39"/>
      <c r="F414" s="39">
        <v>2016</v>
      </c>
      <c r="G414" s="40">
        <f aca="true" t="shared" si="196" ref="G414:P414">G426+G438</f>
        <v>23264.3</v>
      </c>
      <c r="H414" s="40">
        <f t="shared" si="196"/>
        <v>23264.3</v>
      </c>
      <c r="I414" s="40">
        <f>I426+I438</f>
        <v>13792.5</v>
      </c>
      <c r="J414" s="40">
        <f t="shared" si="196"/>
        <v>13792.5</v>
      </c>
      <c r="K414" s="40">
        <f t="shared" si="196"/>
        <v>0</v>
      </c>
      <c r="L414" s="40">
        <f t="shared" si="196"/>
        <v>0</v>
      </c>
      <c r="M414" s="40">
        <f t="shared" si="196"/>
        <v>9471.8</v>
      </c>
      <c r="N414" s="40">
        <f t="shared" si="196"/>
        <v>9471.8</v>
      </c>
      <c r="O414" s="40">
        <f t="shared" si="196"/>
        <v>0</v>
      </c>
      <c r="P414" s="40">
        <f t="shared" si="196"/>
        <v>0</v>
      </c>
      <c r="Q414" s="38"/>
      <c r="R414" s="151"/>
      <c r="S414" s="131"/>
      <c r="T414" s="132"/>
      <c r="U414" s="133"/>
      <c r="V414" s="39"/>
      <c r="W414" s="39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38"/>
      <c r="AI414" s="151"/>
      <c r="AJ414" s="131"/>
      <c r="AK414" s="132"/>
      <c r="AL414" s="133"/>
      <c r="AM414" s="39"/>
      <c r="AN414" s="39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38"/>
      <c r="AZ414" s="151"/>
      <c r="BA414" s="131"/>
      <c r="BB414" s="132"/>
      <c r="BC414" s="133"/>
      <c r="BD414" s="39"/>
      <c r="BE414" s="39"/>
      <c r="BF414" s="40"/>
      <c r="BG414" s="40"/>
      <c r="BH414" s="40"/>
      <c r="BI414" s="40"/>
      <c r="BJ414" s="40"/>
      <c r="BK414" s="40"/>
      <c r="BL414" s="40"/>
      <c r="BM414" s="40"/>
      <c r="BN414" s="40"/>
      <c r="BO414" s="40"/>
      <c r="BP414" s="38"/>
      <c r="BQ414" s="151"/>
      <c r="BR414" s="131"/>
      <c r="BS414" s="132"/>
      <c r="BT414" s="133"/>
      <c r="BU414" s="39"/>
      <c r="BV414" s="39"/>
      <c r="BW414" s="40"/>
      <c r="BX414" s="40"/>
      <c r="BY414" s="40"/>
      <c r="BZ414" s="40"/>
      <c r="CA414" s="40"/>
      <c r="CB414" s="40"/>
      <c r="CC414" s="40"/>
      <c r="CD414" s="40"/>
      <c r="CE414" s="40"/>
      <c r="CF414" s="40"/>
      <c r="CG414" s="38"/>
      <c r="CH414" s="151"/>
      <c r="CI414" s="131"/>
      <c r="CJ414" s="132"/>
      <c r="CK414" s="133"/>
      <c r="CL414" s="39"/>
      <c r="CM414" s="39"/>
      <c r="CN414" s="40"/>
      <c r="CO414" s="40"/>
      <c r="CP414" s="40"/>
      <c r="CQ414" s="40"/>
      <c r="CR414" s="40"/>
      <c r="CS414" s="40"/>
      <c r="CT414" s="40"/>
      <c r="CU414" s="40"/>
      <c r="CV414" s="40"/>
      <c r="CW414" s="40"/>
      <c r="CX414" s="38"/>
      <c r="CY414" s="151"/>
      <c r="CZ414" s="131"/>
      <c r="DA414" s="132"/>
      <c r="DB414" s="133"/>
      <c r="DC414" s="39"/>
      <c r="DD414" s="39"/>
      <c r="DE414" s="40"/>
      <c r="DF414" s="40"/>
      <c r="DG414" s="40"/>
      <c r="DH414" s="40"/>
      <c r="DI414" s="40"/>
      <c r="DJ414" s="40"/>
      <c r="DK414" s="40"/>
      <c r="DL414" s="40"/>
      <c r="DM414" s="40"/>
      <c r="DN414" s="40"/>
      <c r="DO414" s="38"/>
      <c r="DP414" s="151"/>
      <c r="DQ414" s="131"/>
      <c r="DR414" s="132"/>
      <c r="DS414" s="133"/>
      <c r="DT414" s="39"/>
      <c r="DU414" s="39"/>
      <c r="DV414" s="40"/>
      <c r="DW414" s="40"/>
      <c r="DX414" s="40"/>
      <c r="DY414" s="40"/>
      <c r="DZ414" s="40"/>
      <c r="EA414" s="40"/>
      <c r="EB414" s="40"/>
      <c r="EC414" s="40"/>
      <c r="ED414" s="40"/>
      <c r="EE414" s="40"/>
      <c r="EF414" s="38"/>
      <c r="EG414" s="151"/>
      <c r="EH414" s="131"/>
      <c r="EI414" s="132"/>
      <c r="EJ414" s="133"/>
      <c r="EK414" s="39"/>
      <c r="EL414" s="39"/>
      <c r="EM414" s="40"/>
      <c r="EN414" s="40"/>
      <c r="EO414" s="40"/>
      <c r="EP414" s="40"/>
      <c r="EQ414" s="40"/>
      <c r="ER414" s="40"/>
      <c r="ES414" s="40"/>
      <c r="ET414" s="40"/>
      <c r="EU414" s="40"/>
      <c r="EV414" s="40"/>
      <c r="EW414" s="38"/>
      <c r="EX414" s="151"/>
      <c r="EY414" s="131"/>
      <c r="EZ414" s="132"/>
      <c r="FA414" s="133"/>
      <c r="FB414" s="39"/>
      <c r="FC414" s="39"/>
      <c r="FD414" s="40"/>
      <c r="FE414" s="40"/>
      <c r="FF414" s="40"/>
      <c r="FG414" s="40"/>
      <c r="FH414" s="40"/>
      <c r="FI414" s="40"/>
      <c r="FJ414" s="40"/>
      <c r="FK414" s="40"/>
      <c r="FL414" s="40"/>
      <c r="FM414" s="40"/>
      <c r="FN414" s="38"/>
      <c r="FO414" s="151"/>
      <c r="FP414" s="131"/>
      <c r="FQ414" s="132"/>
      <c r="FR414" s="133"/>
      <c r="FS414" s="39"/>
      <c r="FT414" s="39"/>
      <c r="FU414" s="40"/>
      <c r="FV414" s="40"/>
      <c r="FW414" s="40"/>
      <c r="FX414" s="40"/>
      <c r="FY414" s="40"/>
      <c r="FZ414" s="40"/>
      <c r="GA414" s="40"/>
      <c r="GB414" s="40"/>
      <c r="GC414" s="40"/>
      <c r="GD414" s="40"/>
      <c r="GE414" s="38"/>
      <c r="GF414" s="151"/>
      <c r="GG414" s="131"/>
      <c r="GH414" s="132"/>
      <c r="GI414" s="133"/>
      <c r="GJ414" s="39"/>
      <c r="GK414" s="39"/>
      <c r="GL414" s="40"/>
      <c r="GM414" s="40"/>
      <c r="GN414" s="40"/>
      <c r="GO414" s="40"/>
      <c r="GP414" s="40"/>
      <c r="GQ414" s="40"/>
      <c r="GR414" s="40"/>
      <c r="GS414" s="40"/>
      <c r="GT414" s="40"/>
      <c r="GU414" s="40"/>
      <c r="GV414" s="38"/>
      <c r="GW414" s="151"/>
      <c r="GX414" s="131"/>
      <c r="GY414" s="132"/>
      <c r="GZ414" s="133"/>
      <c r="HA414" s="39"/>
      <c r="HB414" s="39"/>
      <c r="HC414" s="40"/>
      <c r="HD414" s="40"/>
      <c r="HE414" s="40"/>
      <c r="HF414" s="40"/>
      <c r="HG414" s="40"/>
      <c r="HH414" s="40"/>
      <c r="HI414" s="40"/>
      <c r="HJ414" s="40"/>
      <c r="HK414" s="40"/>
      <c r="HL414" s="40"/>
      <c r="HM414" s="38"/>
      <c r="HN414" s="151"/>
      <c r="HO414" s="131"/>
      <c r="HP414" s="132"/>
      <c r="HQ414" s="133"/>
      <c r="HR414" s="39"/>
      <c r="HS414" s="39"/>
      <c r="HT414" s="40"/>
      <c r="HU414" s="40"/>
      <c r="HV414" s="40"/>
      <c r="HW414" s="40"/>
      <c r="HX414" s="40"/>
      <c r="HY414" s="40"/>
      <c r="HZ414" s="40"/>
      <c r="IA414" s="40"/>
      <c r="IB414" s="40"/>
      <c r="IC414" s="40"/>
      <c r="ID414" s="38"/>
      <c r="IE414" s="151"/>
      <c r="IF414" s="131"/>
      <c r="IG414" s="132"/>
      <c r="IH414" s="133"/>
      <c r="II414" s="39"/>
      <c r="IJ414" s="39"/>
      <c r="IK414" s="40"/>
      <c r="IL414" s="40"/>
      <c r="IM414" s="40"/>
      <c r="IN414" s="40"/>
      <c r="IO414" s="40"/>
      <c r="IP414" s="40"/>
      <c r="IQ414" s="40"/>
      <c r="IR414" s="40"/>
      <c r="IS414" s="40"/>
      <c r="IT414" s="40"/>
      <c r="IU414" s="38"/>
      <c r="IV414" s="151"/>
    </row>
    <row r="415" spans="1:256" ht="21.75" customHeight="1">
      <c r="A415" s="135"/>
      <c r="B415" s="131"/>
      <c r="C415" s="132"/>
      <c r="D415" s="133"/>
      <c r="E415" s="39"/>
      <c r="F415" s="39">
        <v>2017</v>
      </c>
      <c r="G415" s="40">
        <f>G427+G439</f>
        <v>130572</v>
      </c>
      <c r="H415" s="40">
        <f aca="true" t="shared" si="197" ref="H415:P415">H427+H439</f>
        <v>130572</v>
      </c>
      <c r="I415" s="40">
        <f t="shared" si="197"/>
        <v>127233</v>
      </c>
      <c r="J415" s="40">
        <f t="shared" si="197"/>
        <v>127233</v>
      </c>
      <c r="K415" s="40">
        <f t="shared" si="197"/>
        <v>0</v>
      </c>
      <c r="L415" s="40">
        <f t="shared" si="197"/>
        <v>0</v>
      </c>
      <c r="M415" s="40">
        <f t="shared" si="197"/>
        <v>3339</v>
      </c>
      <c r="N415" s="40">
        <f t="shared" si="197"/>
        <v>3339</v>
      </c>
      <c r="O415" s="40">
        <f t="shared" si="197"/>
        <v>0</v>
      </c>
      <c r="P415" s="40">
        <f t="shared" si="197"/>
        <v>0</v>
      </c>
      <c r="Q415" s="38"/>
      <c r="R415" s="151"/>
      <c r="S415" s="131"/>
      <c r="T415" s="132"/>
      <c r="U415" s="133"/>
      <c r="V415" s="39"/>
      <c r="W415" s="39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38"/>
      <c r="AI415" s="151"/>
      <c r="AJ415" s="131"/>
      <c r="AK415" s="132"/>
      <c r="AL415" s="133"/>
      <c r="AM415" s="39"/>
      <c r="AN415" s="39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38"/>
      <c r="AZ415" s="151"/>
      <c r="BA415" s="131"/>
      <c r="BB415" s="132"/>
      <c r="BC415" s="133"/>
      <c r="BD415" s="39"/>
      <c r="BE415" s="39"/>
      <c r="BF415" s="40"/>
      <c r="BG415" s="40"/>
      <c r="BH415" s="40"/>
      <c r="BI415" s="40"/>
      <c r="BJ415" s="40"/>
      <c r="BK415" s="40"/>
      <c r="BL415" s="40"/>
      <c r="BM415" s="40"/>
      <c r="BN415" s="40"/>
      <c r="BO415" s="40"/>
      <c r="BP415" s="38"/>
      <c r="BQ415" s="151"/>
      <c r="BR415" s="131"/>
      <c r="BS415" s="132"/>
      <c r="BT415" s="133"/>
      <c r="BU415" s="39"/>
      <c r="BV415" s="39"/>
      <c r="BW415" s="40"/>
      <c r="BX415" s="40"/>
      <c r="BY415" s="40"/>
      <c r="BZ415" s="40"/>
      <c r="CA415" s="40"/>
      <c r="CB415" s="40"/>
      <c r="CC415" s="40"/>
      <c r="CD415" s="40"/>
      <c r="CE415" s="40"/>
      <c r="CF415" s="40"/>
      <c r="CG415" s="38"/>
      <c r="CH415" s="151"/>
      <c r="CI415" s="131"/>
      <c r="CJ415" s="132"/>
      <c r="CK415" s="133"/>
      <c r="CL415" s="39"/>
      <c r="CM415" s="39"/>
      <c r="CN415" s="40"/>
      <c r="CO415" s="40"/>
      <c r="CP415" s="40"/>
      <c r="CQ415" s="40"/>
      <c r="CR415" s="40"/>
      <c r="CS415" s="40"/>
      <c r="CT415" s="40"/>
      <c r="CU415" s="40"/>
      <c r="CV415" s="40"/>
      <c r="CW415" s="40"/>
      <c r="CX415" s="38"/>
      <c r="CY415" s="151"/>
      <c r="CZ415" s="131"/>
      <c r="DA415" s="132"/>
      <c r="DB415" s="133"/>
      <c r="DC415" s="39"/>
      <c r="DD415" s="39"/>
      <c r="DE415" s="40"/>
      <c r="DF415" s="40"/>
      <c r="DG415" s="40"/>
      <c r="DH415" s="40"/>
      <c r="DI415" s="40"/>
      <c r="DJ415" s="40"/>
      <c r="DK415" s="40"/>
      <c r="DL415" s="40"/>
      <c r="DM415" s="40"/>
      <c r="DN415" s="40"/>
      <c r="DO415" s="38"/>
      <c r="DP415" s="151"/>
      <c r="DQ415" s="131"/>
      <c r="DR415" s="132"/>
      <c r="DS415" s="133"/>
      <c r="DT415" s="39"/>
      <c r="DU415" s="39"/>
      <c r="DV415" s="40"/>
      <c r="DW415" s="40"/>
      <c r="DX415" s="40"/>
      <c r="DY415" s="40"/>
      <c r="DZ415" s="40"/>
      <c r="EA415" s="40"/>
      <c r="EB415" s="40"/>
      <c r="EC415" s="40"/>
      <c r="ED415" s="40"/>
      <c r="EE415" s="40"/>
      <c r="EF415" s="38"/>
      <c r="EG415" s="151"/>
      <c r="EH415" s="131"/>
      <c r="EI415" s="132"/>
      <c r="EJ415" s="133"/>
      <c r="EK415" s="39"/>
      <c r="EL415" s="39"/>
      <c r="EM415" s="40"/>
      <c r="EN415" s="40"/>
      <c r="EO415" s="40"/>
      <c r="EP415" s="40"/>
      <c r="EQ415" s="40"/>
      <c r="ER415" s="40"/>
      <c r="ES415" s="40"/>
      <c r="ET415" s="40"/>
      <c r="EU415" s="40"/>
      <c r="EV415" s="40"/>
      <c r="EW415" s="38"/>
      <c r="EX415" s="151"/>
      <c r="EY415" s="131"/>
      <c r="EZ415" s="132"/>
      <c r="FA415" s="133"/>
      <c r="FB415" s="39"/>
      <c r="FC415" s="39"/>
      <c r="FD415" s="40"/>
      <c r="FE415" s="40"/>
      <c r="FF415" s="40"/>
      <c r="FG415" s="40"/>
      <c r="FH415" s="40"/>
      <c r="FI415" s="40"/>
      <c r="FJ415" s="40"/>
      <c r="FK415" s="40"/>
      <c r="FL415" s="40"/>
      <c r="FM415" s="40"/>
      <c r="FN415" s="38"/>
      <c r="FO415" s="151"/>
      <c r="FP415" s="131"/>
      <c r="FQ415" s="132"/>
      <c r="FR415" s="133"/>
      <c r="FS415" s="39"/>
      <c r="FT415" s="39"/>
      <c r="FU415" s="40"/>
      <c r="FV415" s="40"/>
      <c r="FW415" s="40"/>
      <c r="FX415" s="40"/>
      <c r="FY415" s="40"/>
      <c r="FZ415" s="40"/>
      <c r="GA415" s="40"/>
      <c r="GB415" s="40"/>
      <c r="GC415" s="40"/>
      <c r="GD415" s="40"/>
      <c r="GE415" s="38"/>
      <c r="GF415" s="151"/>
      <c r="GG415" s="131"/>
      <c r="GH415" s="132"/>
      <c r="GI415" s="133"/>
      <c r="GJ415" s="39"/>
      <c r="GK415" s="39"/>
      <c r="GL415" s="40"/>
      <c r="GM415" s="40"/>
      <c r="GN415" s="40"/>
      <c r="GO415" s="40"/>
      <c r="GP415" s="40"/>
      <c r="GQ415" s="40"/>
      <c r="GR415" s="40"/>
      <c r="GS415" s="40"/>
      <c r="GT415" s="40"/>
      <c r="GU415" s="40"/>
      <c r="GV415" s="38"/>
      <c r="GW415" s="151"/>
      <c r="GX415" s="131"/>
      <c r="GY415" s="132"/>
      <c r="GZ415" s="133"/>
      <c r="HA415" s="39"/>
      <c r="HB415" s="39"/>
      <c r="HC415" s="40"/>
      <c r="HD415" s="40"/>
      <c r="HE415" s="40"/>
      <c r="HF415" s="40"/>
      <c r="HG415" s="40"/>
      <c r="HH415" s="40"/>
      <c r="HI415" s="40"/>
      <c r="HJ415" s="40"/>
      <c r="HK415" s="40"/>
      <c r="HL415" s="40"/>
      <c r="HM415" s="38"/>
      <c r="HN415" s="151"/>
      <c r="HO415" s="131"/>
      <c r="HP415" s="132"/>
      <c r="HQ415" s="133"/>
      <c r="HR415" s="39"/>
      <c r="HS415" s="39"/>
      <c r="HT415" s="40"/>
      <c r="HU415" s="40"/>
      <c r="HV415" s="40"/>
      <c r="HW415" s="40"/>
      <c r="HX415" s="40"/>
      <c r="HY415" s="40"/>
      <c r="HZ415" s="40"/>
      <c r="IA415" s="40"/>
      <c r="IB415" s="40"/>
      <c r="IC415" s="40"/>
      <c r="ID415" s="38"/>
      <c r="IE415" s="151"/>
      <c r="IF415" s="131"/>
      <c r="IG415" s="132"/>
      <c r="IH415" s="133"/>
      <c r="II415" s="39"/>
      <c r="IJ415" s="39"/>
      <c r="IK415" s="40"/>
      <c r="IL415" s="40"/>
      <c r="IM415" s="40"/>
      <c r="IN415" s="40"/>
      <c r="IO415" s="40"/>
      <c r="IP415" s="40"/>
      <c r="IQ415" s="40"/>
      <c r="IR415" s="40"/>
      <c r="IS415" s="40"/>
      <c r="IT415" s="40"/>
      <c r="IU415" s="38"/>
      <c r="IV415" s="151"/>
    </row>
    <row r="416" spans="1:256" ht="24" customHeight="1">
      <c r="A416" s="135"/>
      <c r="B416" s="131"/>
      <c r="C416" s="132"/>
      <c r="D416" s="133"/>
      <c r="E416" s="39"/>
      <c r="F416" s="39">
        <v>2018</v>
      </c>
      <c r="G416" s="40">
        <f aca="true" t="shared" si="198" ref="G416:P416">G428+G440</f>
        <v>4523.400000000001</v>
      </c>
      <c r="H416" s="40">
        <f t="shared" si="198"/>
        <v>4523.400000000001</v>
      </c>
      <c r="I416" s="40">
        <f>I428+I440</f>
        <v>1184.4</v>
      </c>
      <c r="J416" s="40">
        <f t="shared" si="198"/>
        <v>1184.4</v>
      </c>
      <c r="K416" s="40">
        <f t="shared" si="198"/>
        <v>0</v>
      </c>
      <c r="L416" s="40">
        <f t="shared" si="198"/>
        <v>0</v>
      </c>
      <c r="M416" s="40">
        <f t="shared" si="198"/>
        <v>3339</v>
      </c>
      <c r="N416" s="40">
        <f t="shared" si="198"/>
        <v>3339</v>
      </c>
      <c r="O416" s="40">
        <f t="shared" si="198"/>
        <v>0</v>
      </c>
      <c r="P416" s="40">
        <f t="shared" si="198"/>
        <v>0</v>
      </c>
      <c r="Q416" s="38"/>
      <c r="R416" s="151"/>
      <c r="S416" s="131"/>
      <c r="T416" s="132"/>
      <c r="U416" s="133"/>
      <c r="V416" s="39"/>
      <c r="W416" s="39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38"/>
      <c r="AI416" s="151"/>
      <c r="AJ416" s="131"/>
      <c r="AK416" s="132"/>
      <c r="AL416" s="133"/>
      <c r="AM416" s="39"/>
      <c r="AN416" s="39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38"/>
      <c r="AZ416" s="151"/>
      <c r="BA416" s="131"/>
      <c r="BB416" s="132"/>
      <c r="BC416" s="133"/>
      <c r="BD416" s="39"/>
      <c r="BE416" s="39"/>
      <c r="BF416" s="40"/>
      <c r="BG416" s="40"/>
      <c r="BH416" s="40"/>
      <c r="BI416" s="40"/>
      <c r="BJ416" s="40"/>
      <c r="BK416" s="40"/>
      <c r="BL416" s="40"/>
      <c r="BM416" s="40"/>
      <c r="BN416" s="40"/>
      <c r="BO416" s="40"/>
      <c r="BP416" s="38"/>
      <c r="BQ416" s="151"/>
      <c r="BR416" s="131"/>
      <c r="BS416" s="132"/>
      <c r="BT416" s="133"/>
      <c r="BU416" s="39"/>
      <c r="BV416" s="39"/>
      <c r="BW416" s="40"/>
      <c r="BX416" s="40"/>
      <c r="BY416" s="40"/>
      <c r="BZ416" s="40"/>
      <c r="CA416" s="40"/>
      <c r="CB416" s="40"/>
      <c r="CC416" s="40"/>
      <c r="CD416" s="40"/>
      <c r="CE416" s="40"/>
      <c r="CF416" s="40"/>
      <c r="CG416" s="38"/>
      <c r="CH416" s="151"/>
      <c r="CI416" s="131"/>
      <c r="CJ416" s="132"/>
      <c r="CK416" s="133"/>
      <c r="CL416" s="39"/>
      <c r="CM416" s="39"/>
      <c r="CN416" s="40"/>
      <c r="CO416" s="40"/>
      <c r="CP416" s="40"/>
      <c r="CQ416" s="40"/>
      <c r="CR416" s="40"/>
      <c r="CS416" s="40"/>
      <c r="CT416" s="40"/>
      <c r="CU416" s="40"/>
      <c r="CV416" s="40"/>
      <c r="CW416" s="40"/>
      <c r="CX416" s="38"/>
      <c r="CY416" s="151"/>
      <c r="CZ416" s="131"/>
      <c r="DA416" s="132"/>
      <c r="DB416" s="133"/>
      <c r="DC416" s="39"/>
      <c r="DD416" s="39"/>
      <c r="DE416" s="40"/>
      <c r="DF416" s="40"/>
      <c r="DG416" s="40"/>
      <c r="DH416" s="40"/>
      <c r="DI416" s="40"/>
      <c r="DJ416" s="40"/>
      <c r="DK416" s="40"/>
      <c r="DL416" s="40"/>
      <c r="DM416" s="40"/>
      <c r="DN416" s="40"/>
      <c r="DO416" s="38"/>
      <c r="DP416" s="151"/>
      <c r="DQ416" s="131"/>
      <c r="DR416" s="132"/>
      <c r="DS416" s="133"/>
      <c r="DT416" s="39"/>
      <c r="DU416" s="39"/>
      <c r="DV416" s="40"/>
      <c r="DW416" s="40"/>
      <c r="DX416" s="40"/>
      <c r="DY416" s="40"/>
      <c r="DZ416" s="40"/>
      <c r="EA416" s="40"/>
      <c r="EB416" s="40"/>
      <c r="EC416" s="40"/>
      <c r="ED416" s="40"/>
      <c r="EE416" s="40"/>
      <c r="EF416" s="38"/>
      <c r="EG416" s="151"/>
      <c r="EH416" s="131"/>
      <c r="EI416" s="132"/>
      <c r="EJ416" s="133"/>
      <c r="EK416" s="39"/>
      <c r="EL416" s="39"/>
      <c r="EM416" s="40"/>
      <c r="EN416" s="40"/>
      <c r="EO416" s="40"/>
      <c r="EP416" s="40"/>
      <c r="EQ416" s="40"/>
      <c r="ER416" s="40"/>
      <c r="ES416" s="40"/>
      <c r="ET416" s="40"/>
      <c r="EU416" s="40"/>
      <c r="EV416" s="40"/>
      <c r="EW416" s="38"/>
      <c r="EX416" s="151"/>
      <c r="EY416" s="131"/>
      <c r="EZ416" s="132"/>
      <c r="FA416" s="133"/>
      <c r="FB416" s="39"/>
      <c r="FC416" s="39"/>
      <c r="FD416" s="40"/>
      <c r="FE416" s="40"/>
      <c r="FF416" s="40"/>
      <c r="FG416" s="40"/>
      <c r="FH416" s="40"/>
      <c r="FI416" s="40"/>
      <c r="FJ416" s="40"/>
      <c r="FK416" s="40"/>
      <c r="FL416" s="40"/>
      <c r="FM416" s="40"/>
      <c r="FN416" s="38"/>
      <c r="FO416" s="151"/>
      <c r="FP416" s="131"/>
      <c r="FQ416" s="132"/>
      <c r="FR416" s="133"/>
      <c r="FS416" s="39"/>
      <c r="FT416" s="39"/>
      <c r="FU416" s="40"/>
      <c r="FV416" s="40"/>
      <c r="FW416" s="40"/>
      <c r="FX416" s="40"/>
      <c r="FY416" s="40"/>
      <c r="FZ416" s="40"/>
      <c r="GA416" s="40"/>
      <c r="GB416" s="40"/>
      <c r="GC416" s="40"/>
      <c r="GD416" s="40"/>
      <c r="GE416" s="38"/>
      <c r="GF416" s="151"/>
      <c r="GG416" s="131"/>
      <c r="GH416" s="132"/>
      <c r="GI416" s="133"/>
      <c r="GJ416" s="39"/>
      <c r="GK416" s="39"/>
      <c r="GL416" s="40"/>
      <c r="GM416" s="40"/>
      <c r="GN416" s="40"/>
      <c r="GO416" s="40"/>
      <c r="GP416" s="40"/>
      <c r="GQ416" s="40"/>
      <c r="GR416" s="40"/>
      <c r="GS416" s="40"/>
      <c r="GT416" s="40"/>
      <c r="GU416" s="40"/>
      <c r="GV416" s="38"/>
      <c r="GW416" s="151"/>
      <c r="GX416" s="131"/>
      <c r="GY416" s="132"/>
      <c r="GZ416" s="133"/>
      <c r="HA416" s="39"/>
      <c r="HB416" s="39"/>
      <c r="HC416" s="40"/>
      <c r="HD416" s="40"/>
      <c r="HE416" s="40"/>
      <c r="HF416" s="40"/>
      <c r="HG416" s="40"/>
      <c r="HH416" s="40"/>
      <c r="HI416" s="40"/>
      <c r="HJ416" s="40"/>
      <c r="HK416" s="40"/>
      <c r="HL416" s="40"/>
      <c r="HM416" s="38"/>
      <c r="HN416" s="151"/>
      <c r="HO416" s="131"/>
      <c r="HP416" s="132"/>
      <c r="HQ416" s="133"/>
      <c r="HR416" s="39"/>
      <c r="HS416" s="39"/>
      <c r="HT416" s="40"/>
      <c r="HU416" s="40"/>
      <c r="HV416" s="40"/>
      <c r="HW416" s="40"/>
      <c r="HX416" s="40"/>
      <c r="HY416" s="40"/>
      <c r="HZ416" s="40"/>
      <c r="IA416" s="40"/>
      <c r="IB416" s="40"/>
      <c r="IC416" s="40"/>
      <c r="ID416" s="38"/>
      <c r="IE416" s="151"/>
      <c r="IF416" s="131"/>
      <c r="IG416" s="132"/>
      <c r="IH416" s="133"/>
      <c r="II416" s="39"/>
      <c r="IJ416" s="39"/>
      <c r="IK416" s="40"/>
      <c r="IL416" s="40"/>
      <c r="IM416" s="40"/>
      <c r="IN416" s="40"/>
      <c r="IO416" s="40"/>
      <c r="IP416" s="40"/>
      <c r="IQ416" s="40"/>
      <c r="IR416" s="40"/>
      <c r="IS416" s="40"/>
      <c r="IT416" s="40"/>
      <c r="IU416" s="38"/>
      <c r="IV416" s="151"/>
    </row>
    <row r="417" spans="1:256" ht="18" customHeight="1">
      <c r="A417" s="135"/>
      <c r="B417" s="131"/>
      <c r="C417" s="132"/>
      <c r="D417" s="133"/>
      <c r="E417" s="39"/>
      <c r="F417" s="39">
        <v>2019</v>
      </c>
      <c r="G417" s="40">
        <f aca="true" t="shared" si="199" ref="G417:P417">G429+G441</f>
        <v>622828.8</v>
      </c>
      <c r="H417" s="40">
        <f t="shared" si="199"/>
        <v>53460.100000000006</v>
      </c>
      <c r="I417" s="40">
        <f t="shared" si="199"/>
        <v>478373.8</v>
      </c>
      <c r="J417" s="40">
        <f t="shared" si="199"/>
        <v>53460.100000000006</v>
      </c>
      <c r="K417" s="40">
        <f t="shared" si="199"/>
        <v>0</v>
      </c>
      <c r="L417" s="40">
        <f t="shared" si="199"/>
        <v>0</v>
      </c>
      <c r="M417" s="40">
        <f t="shared" si="199"/>
        <v>144455</v>
      </c>
      <c r="N417" s="40">
        <f t="shared" si="199"/>
        <v>0</v>
      </c>
      <c r="O417" s="40">
        <f t="shared" si="199"/>
        <v>0</v>
      </c>
      <c r="P417" s="40">
        <f t="shared" si="199"/>
        <v>0</v>
      </c>
      <c r="Q417" s="38"/>
      <c r="R417" s="151"/>
      <c r="S417" s="131"/>
      <c r="T417" s="132"/>
      <c r="U417" s="133"/>
      <c r="V417" s="39"/>
      <c r="W417" s="39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38"/>
      <c r="AI417" s="151"/>
      <c r="AJ417" s="131"/>
      <c r="AK417" s="132"/>
      <c r="AL417" s="133"/>
      <c r="AM417" s="39"/>
      <c r="AN417" s="39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38"/>
      <c r="AZ417" s="151"/>
      <c r="BA417" s="131"/>
      <c r="BB417" s="132"/>
      <c r="BC417" s="133"/>
      <c r="BD417" s="39"/>
      <c r="BE417" s="39"/>
      <c r="BF417" s="40"/>
      <c r="BG417" s="40"/>
      <c r="BH417" s="40"/>
      <c r="BI417" s="40"/>
      <c r="BJ417" s="40"/>
      <c r="BK417" s="40"/>
      <c r="BL417" s="40"/>
      <c r="BM417" s="40"/>
      <c r="BN417" s="40"/>
      <c r="BO417" s="40"/>
      <c r="BP417" s="38"/>
      <c r="BQ417" s="151"/>
      <c r="BR417" s="131"/>
      <c r="BS417" s="132"/>
      <c r="BT417" s="133"/>
      <c r="BU417" s="39"/>
      <c r="BV417" s="39"/>
      <c r="BW417" s="40"/>
      <c r="BX417" s="40"/>
      <c r="BY417" s="40"/>
      <c r="BZ417" s="40"/>
      <c r="CA417" s="40"/>
      <c r="CB417" s="40"/>
      <c r="CC417" s="40"/>
      <c r="CD417" s="40"/>
      <c r="CE417" s="40"/>
      <c r="CF417" s="40"/>
      <c r="CG417" s="38"/>
      <c r="CH417" s="151"/>
      <c r="CI417" s="131"/>
      <c r="CJ417" s="132"/>
      <c r="CK417" s="133"/>
      <c r="CL417" s="39"/>
      <c r="CM417" s="39"/>
      <c r="CN417" s="40"/>
      <c r="CO417" s="40"/>
      <c r="CP417" s="40"/>
      <c r="CQ417" s="40"/>
      <c r="CR417" s="40"/>
      <c r="CS417" s="40"/>
      <c r="CT417" s="40"/>
      <c r="CU417" s="40"/>
      <c r="CV417" s="40"/>
      <c r="CW417" s="40"/>
      <c r="CX417" s="38"/>
      <c r="CY417" s="151"/>
      <c r="CZ417" s="131"/>
      <c r="DA417" s="132"/>
      <c r="DB417" s="133"/>
      <c r="DC417" s="39"/>
      <c r="DD417" s="39"/>
      <c r="DE417" s="40"/>
      <c r="DF417" s="40"/>
      <c r="DG417" s="40"/>
      <c r="DH417" s="40"/>
      <c r="DI417" s="40"/>
      <c r="DJ417" s="40"/>
      <c r="DK417" s="40"/>
      <c r="DL417" s="40"/>
      <c r="DM417" s="40"/>
      <c r="DN417" s="40"/>
      <c r="DO417" s="38"/>
      <c r="DP417" s="151"/>
      <c r="DQ417" s="131"/>
      <c r="DR417" s="132"/>
      <c r="DS417" s="133"/>
      <c r="DT417" s="39"/>
      <c r="DU417" s="39"/>
      <c r="DV417" s="40"/>
      <c r="DW417" s="40"/>
      <c r="DX417" s="40"/>
      <c r="DY417" s="40"/>
      <c r="DZ417" s="40"/>
      <c r="EA417" s="40"/>
      <c r="EB417" s="40"/>
      <c r="EC417" s="40"/>
      <c r="ED417" s="40"/>
      <c r="EE417" s="40"/>
      <c r="EF417" s="38"/>
      <c r="EG417" s="151"/>
      <c r="EH417" s="131"/>
      <c r="EI417" s="132"/>
      <c r="EJ417" s="133"/>
      <c r="EK417" s="39"/>
      <c r="EL417" s="39"/>
      <c r="EM417" s="40"/>
      <c r="EN417" s="40"/>
      <c r="EO417" s="40"/>
      <c r="EP417" s="40"/>
      <c r="EQ417" s="40"/>
      <c r="ER417" s="40"/>
      <c r="ES417" s="40"/>
      <c r="ET417" s="40"/>
      <c r="EU417" s="40"/>
      <c r="EV417" s="40"/>
      <c r="EW417" s="38"/>
      <c r="EX417" s="151"/>
      <c r="EY417" s="131"/>
      <c r="EZ417" s="132"/>
      <c r="FA417" s="133"/>
      <c r="FB417" s="39"/>
      <c r="FC417" s="39"/>
      <c r="FD417" s="40"/>
      <c r="FE417" s="40"/>
      <c r="FF417" s="40"/>
      <c r="FG417" s="40"/>
      <c r="FH417" s="40"/>
      <c r="FI417" s="40"/>
      <c r="FJ417" s="40"/>
      <c r="FK417" s="40"/>
      <c r="FL417" s="40"/>
      <c r="FM417" s="40"/>
      <c r="FN417" s="38"/>
      <c r="FO417" s="151"/>
      <c r="FP417" s="131"/>
      <c r="FQ417" s="132"/>
      <c r="FR417" s="133"/>
      <c r="FS417" s="39"/>
      <c r="FT417" s="39"/>
      <c r="FU417" s="40"/>
      <c r="FV417" s="40"/>
      <c r="FW417" s="40"/>
      <c r="FX417" s="40"/>
      <c r="FY417" s="40"/>
      <c r="FZ417" s="40"/>
      <c r="GA417" s="40"/>
      <c r="GB417" s="40"/>
      <c r="GC417" s="40"/>
      <c r="GD417" s="40"/>
      <c r="GE417" s="38"/>
      <c r="GF417" s="151"/>
      <c r="GG417" s="131"/>
      <c r="GH417" s="132"/>
      <c r="GI417" s="133"/>
      <c r="GJ417" s="39"/>
      <c r="GK417" s="39"/>
      <c r="GL417" s="40"/>
      <c r="GM417" s="40"/>
      <c r="GN417" s="40"/>
      <c r="GO417" s="40"/>
      <c r="GP417" s="40"/>
      <c r="GQ417" s="40"/>
      <c r="GR417" s="40"/>
      <c r="GS417" s="40"/>
      <c r="GT417" s="40"/>
      <c r="GU417" s="40"/>
      <c r="GV417" s="38"/>
      <c r="GW417" s="151"/>
      <c r="GX417" s="131"/>
      <c r="GY417" s="132"/>
      <c r="GZ417" s="133"/>
      <c r="HA417" s="39"/>
      <c r="HB417" s="39"/>
      <c r="HC417" s="40"/>
      <c r="HD417" s="40"/>
      <c r="HE417" s="40"/>
      <c r="HF417" s="40"/>
      <c r="HG417" s="40"/>
      <c r="HH417" s="40"/>
      <c r="HI417" s="40"/>
      <c r="HJ417" s="40"/>
      <c r="HK417" s="40"/>
      <c r="HL417" s="40"/>
      <c r="HM417" s="38"/>
      <c r="HN417" s="151"/>
      <c r="HO417" s="131"/>
      <c r="HP417" s="132"/>
      <c r="HQ417" s="133"/>
      <c r="HR417" s="39"/>
      <c r="HS417" s="39"/>
      <c r="HT417" s="40"/>
      <c r="HU417" s="40"/>
      <c r="HV417" s="40"/>
      <c r="HW417" s="40"/>
      <c r="HX417" s="40"/>
      <c r="HY417" s="40"/>
      <c r="HZ417" s="40"/>
      <c r="IA417" s="40"/>
      <c r="IB417" s="40"/>
      <c r="IC417" s="40"/>
      <c r="ID417" s="38"/>
      <c r="IE417" s="151"/>
      <c r="IF417" s="131"/>
      <c r="IG417" s="132"/>
      <c r="IH417" s="133"/>
      <c r="II417" s="39"/>
      <c r="IJ417" s="39"/>
      <c r="IK417" s="40"/>
      <c r="IL417" s="40"/>
      <c r="IM417" s="40"/>
      <c r="IN417" s="40"/>
      <c r="IO417" s="40"/>
      <c r="IP417" s="40"/>
      <c r="IQ417" s="40"/>
      <c r="IR417" s="40"/>
      <c r="IS417" s="40"/>
      <c r="IT417" s="40"/>
      <c r="IU417" s="38"/>
      <c r="IV417" s="151"/>
    </row>
    <row r="418" spans="1:256" ht="21.75" customHeight="1">
      <c r="A418" s="135"/>
      <c r="B418" s="131"/>
      <c r="C418" s="132"/>
      <c r="D418" s="133"/>
      <c r="E418" s="42"/>
      <c r="F418" s="39">
        <v>2020</v>
      </c>
      <c r="G418" s="40">
        <f>G430+G442</f>
        <v>2248822</v>
      </c>
      <c r="H418" s="40">
        <f>H430+H442</f>
        <v>109308.4</v>
      </c>
      <c r="I418" s="40">
        <f>I430+I442</f>
        <v>2098284.6</v>
      </c>
      <c r="J418" s="40">
        <f aca="true" t="shared" si="200" ref="J418:P418">J430+J442</f>
        <v>109308.4</v>
      </c>
      <c r="K418" s="40">
        <f t="shared" si="200"/>
        <v>0</v>
      </c>
      <c r="L418" s="40">
        <f t="shared" si="200"/>
        <v>0</v>
      </c>
      <c r="M418" s="40">
        <f t="shared" si="200"/>
        <v>150537.4</v>
      </c>
      <c r="N418" s="40">
        <f t="shared" si="200"/>
        <v>0</v>
      </c>
      <c r="O418" s="40">
        <f t="shared" si="200"/>
        <v>0</v>
      </c>
      <c r="P418" s="40">
        <f t="shared" si="200"/>
        <v>0</v>
      </c>
      <c r="Q418" s="38"/>
      <c r="R418" s="151"/>
      <c r="S418" s="131"/>
      <c r="T418" s="132"/>
      <c r="U418" s="133"/>
      <c r="V418" s="42"/>
      <c r="W418" s="39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38"/>
      <c r="AI418" s="151"/>
      <c r="AJ418" s="131"/>
      <c r="AK418" s="132"/>
      <c r="AL418" s="133"/>
      <c r="AM418" s="42"/>
      <c r="AN418" s="39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38"/>
      <c r="AZ418" s="151"/>
      <c r="BA418" s="131"/>
      <c r="BB418" s="132"/>
      <c r="BC418" s="133"/>
      <c r="BD418" s="42"/>
      <c r="BE418" s="39"/>
      <c r="BF418" s="40"/>
      <c r="BG418" s="40"/>
      <c r="BH418" s="40"/>
      <c r="BI418" s="40"/>
      <c r="BJ418" s="40"/>
      <c r="BK418" s="40"/>
      <c r="BL418" s="40"/>
      <c r="BM418" s="40"/>
      <c r="BN418" s="40"/>
      <c r="BO418" s="40"/>
      <c r="BP418" s="38"/>
      <c r="BQ418" s="151"/>
      <c r="BR418" s="131"/>
      <c r="BS418" s="132"/>
      <c r="BT418" s="133"/>
      <c r="BU418" s="42"/>
      <c r="BV418" s="39"/>
      <c r="BW418" s="40"/>
      <c r="BX418" s="40"/>
      <c r="BY418" s="40"/>
      <c r="BZ418" s="40"/>
      <c r="CA418" s="40"/>
      <c r="CB418" s="40"/>
      <c r="CC418" s="40"/>
      <c r="CD418" s="40"/>
      <c r="CE418" s="40"/>
      <c r="CF418" s="40"/>
      <c r="CG418" s="38"/>
      <c r="CH418" s="151"/>
      <c r="CI418" s="131"/>
      <c r="CJ418" s="132"/>
      <c r="CK418" s="133"/>
      <c r="CL418" s="42"/>
      <c r="CM418" s="39"/>
      <c r="CN418" s="40"/>
      <c r="CO418" s="40"/>
      <c r="CP418" s="40"/>
      <c r="CQ418" s="40"/>
      <c r="CR418" s="40"/>
      <c r="CS418" s="40"/>
      <c r="CT418" s="40"/>
      <c r="CU418" s="40"/>
      <c r="CV418" s="40"/>
      <c r="CW418" s="40"/>
      <c r="CX418" s="38"/>
      <c r="CY418" s="151"/>
      <c r="CZ418" s="131"/>
      <c r="DA418" s="132"/>
      <c r="DB418" s="133"/>
      <c r="DC418" s="42"/>
      <c r="DD418" s="39"/>
      <c r="DE418" s="40"/>
      <c r="DF418" s="40"/>
      <c r="DG418" s="40"/>
      <c r="DH418" s="40"/>
      <c r="DI418" s="40"/>
      <c r="DJ418" s="40"/>
      <c r="DK418" s="40"/>
      <c r="DL418" s="40"/>
      <c r="DM418" s="40"/>
      <c r="DN418" s="40"/>
      <c r="DO418" s="38"/>
      <c r="DP418" s="151"/>
      <c r="DQ418" s="131"/>
      <c r="DR418" s="132"/>
      <c r="DS418" s="133"/>
      <c r="DT418" s="42"/>
      <c r="DU418" s="39"/>
      <c r="DV418" s="40"/>
      <c r="DW418" s="40"/>
      <c r="DX418" s="40"/>
      <c r="DY418" s="40"/>
      <c r="DZ418" s="40"/>
      <c r="EA418" s="40"/>
      <c r="EB418" s="40"/>
      <c r="EC418" s="40"/>
      <c r="ED418" s="40"/>
      <c r="EE418" s="40"/>
      <c r="EF418" s="38"/>
      <c r="EG418" s="151"/>
      <c r="EH418" s="131"/>
      <c r="EI418" s="132"/>
      <c r="EJ418" s="133"/>
      <c r="EK418" s="42"/>
      <c r="EL418" s="39"/>
      <c r="EM418" s="40"/>
      <c r="EN418" s="40"/>
      <c r="EO418" s="40"/>
      <c r="EP418" s="40"/>
      <c r="EQ418" s="40"/>
      <c r="ER418" s="40"/>
      <c r="ES418" s="40"/>
      <c r="ET418" s="40"/>
      <c r="EU418" s="40"/>
      <c r="EV418" s="40"/>
      <c r="EW418" s="38"/>
      <c r="EX418" s="151"/>
      <c r="EY418" s="131"/>
      <c r="EZ418" s="132"/>
      <c r="FA418" s="133"/>
      <c r="FB418" s="42"/>
      <c r="FC418" s="39"/>
      <c r="FD418" s="40"/>
      <c r="FE418" s="40"/>
      <c r="FF418" s="40"/>
      <c r="FG418" s="40"/>
      <c r="FH418" s="40"/>
      <c r="FI418" s="40"/>
      <c r="FJ418" s="40"/>
      <c r="FK418" s="40"/>
      <c r="FL418" s="40"/>
      <c r="FM418" s="40"/>
      <c r="FN418" s="38"/>
      <c r="FO418" s="151"/>
      <c r="FP418" s="131"/>
      <c r="FQ418" s="132"/>
      <c r="FR418" s="133"/>
      <c r="FS418" s="42"/>
      <c r="FT418" s="39"/>
      <c r="FU418" s="40"/>
      <c r="FV418" s="40"/>
      <c r="FW418" s="40"/>
      <c r="FX418" s="40"/>
      <c r="FY418" s="40"/>
      <c r="FZ418" s="40"/>
      <c r="GA418" s="40"/>
      <c r="GB418" s="40"/>
      <c r="GC418" s="40"/>
      <c r="GD418" s="40"/>
      <c r="GE418" s="38"/>
      <c r="GF418" s="151"/>
      <c r="GG418" s="131"/>
      <c r="GH418" s="132"/>
      <c r="GI418" s="133"/>
      <c r="GJ418" s="42"/>
      <c r="GK418" s="39"/>
      <c r="GL418" s="40"/>
      <c r="GM418" s="40"/>
      <c r="GN418" s="40"/>
      <c r="GO418" s="40"/>
      <c r="GP418" s="40"/>
      <c r="GQ418" s="40"/>
      <c r="GR418" s="40"/>
      <c r="GS418" s="40"/>
      <c r="GT418" s="40"/>
      <c r="GU418" s="40"/>
      <c r="GV418" s="38"/>
      <c r="GW418" s="151"/>
      <c r="GX418" s="131"/>
      <c r="GY418" s="132"/>
      <c r="GZ418" s="133"/>
      <c r="HA418" s="42"/>
      <c r="HB418" s="39"/>
      <c r="HC418" s="40"/>
      <c r="HD418" s="40"/>
      <c r="HE418" s="40"/>
      <c r="HF418" s="40"/>
      <c r="HG418" s="40"/>
      <c r="HH418" s="40"/>
      <c r="HI418" s="40"/>
      <c r="HJ418" s="40"/>
      <c r="HK418" s="40"/>
      <c r="HL418" s="40"/>
      <c r="HM418" s="38"/>
      <c r="HN418" s="151"/>
      <c r="HO418" s="131"/>
      <c r="HP418" s="132"/>
      <c r="HQ418" s="133"/>
      <c r="HR418" s="42"/>
      <c r="HS418" s="39"/>
      <c r="HT418" s="40"/>
      <c r="HU418" s="40"/>
      <c r="HV418" s="40"/>
      <c r="HW418" s="40"/>
      <c r="HX418" s="40"/>
      <c r="HY418" s="40"/>
      <c r="HZ418" s="40"/>
      <c r="IA418" s="40"/>
      <c r="IB418" s="40"/>
      <c r="IC418" s="40"/>
      <c r="ID418" s="38"/>
      <c r="IE418" s="151"/>
      <c r="IF418" s="131"/>
      <c r="IG418" s="132"/>
      <c r="IH418" s="133"/>
      <c r="II418" s="42"/>
      <c r="IJ418" s="39"/>
      <c r="IK418" s="40"/>
      <c r="IL418" s="40"/>
      <c r="IM418" s="40"/>
      <c r="IN418" s="40"/>
      <c r="IO418" s="40"/>
      <c r="IP418" s="40"/>
      <c r="IQ418" s="40"/>
      <c r="IR418" s="40"/>
      <c r="IS418" s="40"/>
      <c r="IT418" s="40"/>
      <c r="IU418" s="38"/>
      <c r="IV418" s="151"/>
    </row>
    <row r="419" spans="1:242" ht="21.75" customHeight="1">
      <c r="A419" s="135"/>
      <c r="B419" s="131"/>
      <c r="C419" s="132"/>
      <c r="D419" s="133"/>
      <c r="E419" s="42"/>
      <c r="F419" s="39">
        <v>2021</v>
      </c>
      <c r="G419" s="16">
        <f aca="true" t="shared" si="201" ref="G419:H423">I419+K419+M419+O419</f>
        <v>430221.4</v>
      </c>
      <c r="H419" s="16">
        <f t="shared" si="201"/>
        <v>63151.7</v>
      </c>
      <c r="I419" s="40">
        <f aca="true" t="shared" si="202" ref="I419:P419">I431+I443</f>
        <v>222956.6</v>
      </c>
      <c r="J419" s="40">
        <f t="shared" si="202"/>
        <v>63151.7</v>
      </c>
      <c r="K419" s="40">
        <f t="shared" si="202"/>
        <v>0</v>
      </c>
      <c r="L419" s="40">
        <f t="shared" si="202"/>
        <v>0</v>
      </c>
      <c r="M419" s="40">
        <f t="shared" si="202"/>
        <v>207264.8</v>
      </c>
      <c r="N419" s="40">
        <f t="shared" si="202"/>
        <v>0</v>
      </c>
      <c r="O419" s="40">
        <f t="shared" si="202"/>
        <v>0</v>
      </c>
      <c r="P419" s="40">
        <f t="shared" si="202"/>
        <v>0</v>
      </c>
      <c r="Q419" s="38"/>
      <c r="R419" s="15"/>
      <c r="AH419" s="63"/>
      <c r="AX419" s="63"/>
      <c r="BN419" s="63"/>
      <c r="CD419" s="63"/>
      <c r="CT419" s="63"/>
      <c r="DJ419" s="63"/>
      <c r="DZ419" s="63"/>
      <c r="EP419" s="63"/>
      <c r="FF419" s="63"/>
      <c r="FV419" s="63"/>
      <c r="GL419" s="63"/>
      <c r="HB419" s="63"/>
      <c r="HR419" s="63"/>
      <c r="IH419" s="63"/>
    </row>
    <row r="420" spans="1:242" ht="21.75" customHeight="1">
      <c r="A420" s="135"/>
      <c r="B420" s="131"/>
      <c r="C420" s="132"/>
      <c r="D420" s="133"/>
      <c r="E420" s="42"/>
      <c r="F420" s="39">
        <v>2022</v>
      </c>
      <c r="G420" s="16">
        <f t="shared" si="201"/>
        <v>108043.90000000001</v>
      </c>
      <c r="H420" s="16">
        <f t="shared" si="201"/>
        <v>0</v>
      </c>
      <c r="I420" s="40">
        <f>I432+I444</f>
        <v>108043.90000000001</v>
      </c>
      <c r="J420" s="40">
        <f aca="true" t="shared" si="203" ref="I420:P420">J432+J444</f>
        <v>0</v>
      </c>
      <c r="K420" s="40">
        <f t="shared" si="203"/>
        <v>0</v>
      </c>
      <c r="L420" s="40">
        <f t="shared" si="203"/>
        <v>0</v>
      </c>
      <c r="M420" s="40">
        <f t="shared" si="203"/>
        <v>0</v>
      </c>
      <c r="N420" s="40">
        <f t="shared" si="203"/>
        <v>0</v>
      </c>
      <c r="O420" s="40">
        <f t="shared" si="203"/>
        <v>0</v>
      </c>
      <c r="P420" s="40">
        <f t="shared" si="203"/>
        <v>0</v>
      </c>
      <c r="Q420" s="38"/>
      <c r="R420" s="15"/>
      <c r="AH420" s="63"/>
      <c r="AX420" s="63"/>
      <c r="BN420" s="63"/>
      <c r="CD420" s="63"/>
      <c r="CT420" s="63"/>
      <c r="DJ420" s="63"/>
      <c r="DZ420" s="63"/>
      <c r="EP420" s="63"/>
      <c r="FF420" s="63"/>
      <c r="FV420" s="63"/>
      <c r="GL420" s="63"/>
      <c r="HB420" s="63"/>
      <c r="HR420" s="63"/>
      <c r="IH420" s="63"/>
    </row>
    <row r="421" spans="1:242" ht="21.75" customHeight="1">
      <c r="A421" s="135"/>
      <c r="B421" s="131"/>
      <c r="C421" s="132"/>
      <c r="D421" s="133"/>
      <c r="E421" s="42"/>
      <c r="F421" s="39">
        <v>2023</v>
      </c>
      <c r="G421" s="16">
        <f t="shared" si="201"/>
        <v>428310.7</v>
      </c>
      <c r="H421" s="16">
        <f t="shared" si="201"/>
        <v>0</v>
      </c>
      <c r="I421" s="40">
        <f aca="true" t="shared" si="204" ref="I421:P421">I433+I445</f>
        <v>428310.7</v>
      </c>
      <c r="J421" s="40">
        <f t="shared" si="204"/>
        <v>0</v>
      </c>
      <c r="K421" s="40">
        <f t="shared" si="204"/>
        <v>0</v>
      </c>
      <c r="L421" s="40">
        <f t="shared" si="204"/>
        <v>0</v>
      </c>
      <c r="M421" s="40">
        <f t="shared" si="204"/>
        <v>0</v>
      </c>
      <c r="N421" s="40">
        <f t="shared" si="204"/>
        <v>0</v>
      </c>
      <c r="O421" s="40">
        <f t="shared" si="204"/>
        <v>0</v>
      </c>
      <c r="P421" s="40">
        <f t="shared" si="204"/>
        <v>0</v>
      </c>
      <c r="Q421" s="38"/>
      <c r="R421" s="15"/>
      <c r="AH421" s="63"/>
      <c r="AX421" s="63"/>
      <c r="BN421" s="63"/>
      <c r="CD421" s="63"/>
      <c r="CT421" s="63"/>
      <c r="DJ421" s="63"/>
      <c r="DZ421" s="63"/>
      <c r="EP421" s="63"/>
      <c r="FF421" s="63"/>
      <c r="FV421" s="63"/>
      <c r="GL421" s="63"/>
      <c r="HB421" s="63"/>
      <c r="HR421" s="63"/>
      <c r="IH421" s="63"/>
    </row>
    <row r="422" spans="1:242" ht="21.75" customHeight="1">
      <c r="A422" s="135"/>
      <c r="B422" s="131"/>
      <c r="C422" s="132"/>
      <c r="D422" s="133"/>
      <c r="E422" s="42"/>
      <c r="F422" s="39">
        <v>2024</v>
      </c>
      <c r="G422" s="16">
        <f t="shared" si="201"/>
        <v>425177.1</v>
      </c>
      <c r="H422" s="16">
        <f t="shared" si="201"/>
        <v>0</v>
      </c>
      <c r="I422" s="40">
        <f aca="true" t="shared" si="205" ref="I422:P422">I434+I446</f>
        <v>425177.1</v>
      </c>
      <c r="J422" s="40">
        <f t="shared" si="205"/>
        <v>0</v>
      </c>
      <c r="K422" s="40">
        <f t="shared" si="205"/>
        <v>0</v>
      </c>
      <c r="L422" s="40">
        <f t="shared" si="205"/>
        <v>0</v>
      </c>
      <c r="M422" s="40">
        <f t="shared" si="205"/>
        <v>0</v>
      </c>
      <c r="N422" s="40">
        <f t="shared" si="205"/>
        <v>0</v>
      </c>
      <c r="O422" s="40">
        <f t="shared" si="205"/>
        <v>0</v>
      </c>
      <c r="P422" s="40">
        <f t="shared" si="205"/>
        <v>0</v>
      </c>
      <c r="Q422" s="38"/>
      <c r="R422" s="15"/>
      <c r="AH422" s="63"/>
      <c r="AX422" s="63"/>
      <c r="BN422" s="63"/>
      <c r="CD422" s="63"/>
      <c r="CT422" s="63"/>
      <c r="DJ422" s="63"/>
      <c r="DZ422" s="63"/>
      <c r="EP422" s="63"/>
      <c r="FF422" s="63"/>
      <c r="FV422" s="63"/>
      <c r="GL422" s="63"/>
      <c r="HB422" s="63"/>
      <c r="HR422" s="63"/>
      <c r="IH422" s="63"/>
    </row>
    <row r="423" spans="1:242" ht="21.75" customHeight="1">
      <c r="A423" s="136"/>
      <c r="B423" s="137"/>
      <c r="C423" s="138"/>
      <c r="D423" s="139"/>
      <c r="E423" s="42"/>
      <c r="F423" s="39">
        <v>2025</v>
      </c>
      <c r="G423" s="16">
        <f t="shared" si="201"/>
        <v>1043313.3</v>
      </c>
      <c r="H423" s="16">
        <f t="shared" si="201"/>
        <v>0</v>
      </c>
      <c r="I423" s="40">
        <f aca="true" t="shared" si="206" ref="I423:P423">I435+I447</f>
        <v>1043313.3</v>
      </c>
      <c r="J423" s="40">
        <f t="shared" si="206"/>
        <v>0</v>
      </c>
      <c r="K423" s="40">
        <f t="shared" si="206"/>
        <v>0</v>
      </c>
      <c r="L423" s="40">
        <f t="shared" si="206"/>
        <v>0</v>
      </c>
      <c r="M423" s="40">
        <f t="shared" si="206"/>
        <v>0</v>
      </c>
      <c r="N423" s="40">
        <f t="shared" si="206"/>
        <v>0</v>
      </c>
      <c r="O423" s="40">
        <f t="shared" si="206"/>
        <v>0</v>
      </c>
      <c r="P423" s="40">
        <f t="shared" si="206"/>
        <v>0</v>
      </c>
      <c r="Q423" s="38"/>
      <c r="R423" s="15"/>
      <c r="AH423" s="63"/>
      <c r="AX423" s="63"/>
      <c r="BN423" s="63"/>
      <c r="CD423" s="63"/>
      <c r="CT423" s="63"/>
      <c r="DJ423" s="63"/>
      <c r="DZ423" s="63"/>
      <c r="EP423" s="63"/>
      <c r="FF423" s="63"/>
      <c r="FV423" s="63"/>
      <c r="GL423" s="63"/>
      <c r="HB423" s="63"/>
      <c r="HR423" s="63"/>
      <c r="IH423" s="63"/>
    </row>
    <row r="424" spans="1:256" ht="19.5" customHeight="1">
      <c r="A424" s="134"/>
      <c r="B424" s="128" t="s">
        <v>125</v>
      </c>
      <c r="C424" s="129"/>
      <c r="D424" s="130"/>
      <c r="E424" s="42"/>
      <c r="F424" s="36" t="s">
        <v>60</v>
      </c>
      <c r="G424" s="37">
        <f>I424+K424+M424+O424</f>
        <v>1758171.3</v>
      </c>
      <c r="H424" s="37">
        <f aca="true" t="shared" si="207" ref="H424:H442">J424+L424+N424+P424</f>
        <v>125883.79999999999</v>
      </c>
      <c r="I424" s="37">
        <f>SUM(I425:I435)</f>
        <v>1735554.4000000001</v>
      </c>
      <c r="J424" s="37">
        <f aca="true" t="shared" si="208" ref="J424:P424">SUM(J425:J435)</f>
        <v>103266.9</v>
      </c>
      <c r="K424" s="37">
        <f t="shared" si="208"/>
        <v>0</v>
      </c>
      <c r="L424" s="37">
        <f t="shared" si="208"/>
        <v>0</v>
      </c>
      <c r="M424" s="37">
        <f t="shared" si="208"/>
        <v>22616.9</v>
      </c>
      <c r="N424" s="37">
        <f t="shared" si="208"/>
        <v>22616.9</v>
      </c>
      <c r="O424" s="37">
        <f t="shared" si="208"/>
        <v>0</v>
      </c>
      <c r="P424" s="37">
        <f t="shared" si="208"/>
        <v>0</v>
      </c>
      <c r="Q424" s="38"/>
      <c r="R424" s="151"/>
      <c r="S424" s="128"/>
      <c r="T424" s="129"/>
      <c r="U424" s="130"/>
      <c r="V424" s="42"/>
      <c r="W424" s="36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8"/>
      <c r="AI424" s="151"/>
      <c r="AJ424" s="128"/>
      <c r="AK424" s="129"/>
      <c r="AL424" s="130"/>
      <c r="AM424" s="42"/>
      <c r="AN424" s="36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8"/>
      <c r="AZ424" s="151"/>
      <c r="BA424" s="128"/>
      <c r="BB424" s="129"/>
      <c r="BC424" s="130"/>
      <c r="BD424" s="42"/>
      <c r="BE424" s="36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8"/>
      <c r="BQ424" s="151"/>
      <c r="BR424" s="128"/>
      <c r="BS424" s="129"/>
      <c r="BT424" s="130"/>
      <c r="BU424" s="42"/>
      <c r="BV424" s="36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8"/>
      <c r="CH424" s="151"/>
      <c r="CI424" s="128"/>
      <c r="CJ424" s="129"/>
      <c r="CK424" s="130"/>
      <c r="CL424" s="42"/>
      <c r="CM424" s="36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8"/>
      <c r="CY424" s="151"/>
      <c r="CZ424" s="128"/>
      <c r="DA424" s="129"/>
      <c r="DB424" s="130"/>
      <c r="DC424" s="42"/>
      <c r="DD424" s="36"/>
      <c r="DE424" s="37"/>
      <c r="DF424" s="37"/>
      <c r="DG424" s="37"/>
      <c r="DH424" s="37"/>
      <c r="DI424" s="37"/>
      <c r="DJ424" s="37"/>
      <c r="DK424" s="37"/>
      <c r="DL424" s="37"/>
      <c r="DM424" s="37"/>
      <c r="DN424" s="37"/>
      <c r="DO424" s="38"/>
      <c r="DP424" s="151"/>
      <c r="DQ424" s="128"/>
      <c r="DR424" s="129"/>
      <c r="DS424" s="130"/>
      <c r="DT424" s="42"/>
      <c r="DU424" s="36"/>
      <c r="DV424" s="37"/>
      <c r="DW424" s="37"/>
      <c r="DX424" s="37"/>
      <c r="DY424" s="37"/>
      <c r="DZ424" s="37"/>
      <c r="EA424" s="37"/>
      <c r="EB424" s="37"/>
      <c r="EC424" s="37"/>
      <c r="ED424" s="37"/>
      <c r="EE424" s="37"/>
      <c r="EF424" s="38"/>
      <c r="EG424" s="151"/>
      <c r="EH424" s="128"/>
      <c r="EI424" s="129"/>
      <c r="EJ424" s="130"/>
      <c r="EK424" s="42"/>
      <c r="EL424" s="36"/>
      <c r="EM424" s="37"/>
      <c r="EN424" s="37"/>
      <c r="EO424" s="37"/>
      <c r="EP424" s="37"/>
      <c r="EQ424" s="37"/>
      <c r="ER424" s="37"/>
      <c r="ES424" s="37"/>
      <c r="ET424" s="37"/>
      <c r="EU424" s="37"/>
      <c r="EV424" s="37"/>
      <c r="EW424" s="38"/>
      <c r="EX424" s="151"/>
      <c r="EY424" s="128"/>
      <c r="EZ424" s="129"/>
      <c r="FA424" s="130"/>
      <c r="FB424" s="42"/>
      <c r="FC424" s="36"/>
      <c r="FD424" s="37"/>
      <c r="FE424" s="37"/>
      <c r="FF424" s="37"/>
      <c r="FG424" s="37"/>
      <c r="FH424" s="37"/>
      <c r="FI424" s="37"/>
      <c r="FJ424" s="37"/>
      <c r="FK424" s="37"/>
      <c r="FL424" s="37"/>
      <c r="FM424" s="37"/>
      <c r="FN424" s="38"/>
      <c r="FO424" s="151"/>
      <c r="FP424" s="128"/>
      <c r="FQ424" s="129"/>
      <c r="FR424" s="130"/>
      <c r="FS424" s="42"/>
      <c r="FT424" s="36"/>
      <c r="FU424" s="37"/>
      <c r="FV424" s="37"/>
      <c r="FW424" s="37"/>
      <c r="FX424" s="37"/>
      <c r="FY424" s="37"/>
      <c r="FZ424" s="37"/>
      <c r="GA424" s="37"/>
      <c r="GB424" s="37"/>
      <c r="GC424" s="37"/>
      <c r="GD424" s="37"/>
      <c r="GE424" s="38"/>
      <c r="GF424" s="151"/>
      <c r="GG424" s="128"/>
      <c r="GH424" s="129"/>
      <c r="GI424" s="130"/>
      <c r="GJ424" s="42"/>
      <c r="GK424" s="36"/>
      <c r="GL424" s="37"/>
      <c r="GM424" s="37"/>
      <c r="GN424" s="37"/>
      <c r="GO424" s="37"/>
      <c r="GP424" s="37"/>
      <c r="GQ424" s="37"/>
      <c r="GR424" s="37"/>
      <c r="GS424" s="37"/>
      <c r="GT424" s="37"/>
      <c r="GU424" s="37"/>
      <c r="GV424" s="38"/>
      <c r="GW424" s="151"/>
      <c r="GX424" s="128"/>
      <c r="GY424" s="129"/>
      <c r="GZ424" s="130"/>
      <c r="HA424" s="42"/>
      <c r="HB424" s="36"/>
      <c r="HC424" s="37"/>
      <c r="HD424" s="37"/>
      <c r="HE424" s="37"/>
      <c r="HF424" s="37"/>
      <c r="HG424" s="37"/>
      <c r="HH424" s="37"/>
      <c r="HI424" s="37"/>
      <c r="HJ424" s="37"/>
      <c r="HK424" s="37"/>
      <c r="HL424" s="37"/>
      <c r="HM424" s="38"/>
      <c r="HN424" s="151"/>
      <c r="HO424" s="128"/>
      <c r="HP424" s="129"/>
      <c r="HQ424" s="130"/>
      <c r="HR424" s="42"/>
      <c r="HS424" s="36"/>
      <c r="HT424" s="37"/>
      <c r="HU424" s="37"/>
      <c r="HV424" s="37"/>
      <c r="HW424" s="37"/>
      <c r="HX424" s="37"/>
      <c r="HY424" s="37"/>
      <c r="HZ424" s="37"/>
      <c r="IA424" s="37"/>
      <c r="IB424" s="37"/>
      <c r="IC424" s="37"/>
      <c r="ID424" s="38"/>
      <c r="IE424" s="151"/>
      <c r="IF424" s="128"/>
      <c r="IG424" s="129"/>
      <c r="IH424" s="130"/>
      <c r="II424" s="42"/>
      <c r="IJ424" s="36"/>
      <c r="IK424" s="37"/>
      <c r="IL424" s="37"/>
      <c r="IM424" s="37"/>
      <c r="IN424" s="37"/>
      <c r="IO424" s="37"/>
      <c r="IP424" s="37"/>
      <c r="IQ424" s="37"/>
      <c r="IR424" s="37"/>
      <c r="IS424" s="37"/>
      <c r="IT424" s="37"/>
      <c r="IU424" s="38"/>
      <c r="IV424" s="151"/>
    </row>
    <row r="425" spans="1:256" ht="20.25" customHeight="1">
      <c r="A425" s="135"/>
      <c r="B425" s="131"/>
      <c r="C425" s="132"/>
      <c r="D425" s="133"/>
      <c r="E425" s="42"/>
      <c r="F425" s="39">
        <v>2015</v>
      </c>
      <c r="G425" s="40">
        <f aca="true" t="shared" si="209" ref="G425:G442">I425+K425+M425+O425</f>
        <v>13900</v>
      </c>
      <c r="H425" s="40">
        <f t="shared" si="207"/>
        <v>13900</v>
      </c>
      <c r="I425" s="40">
        <f aca="true" t="shared" si="210" ref="I425:P435">I283+I203</f>
        <v>7432.9</v>
      </c>
      <c r="J425" s="40">
        <f t="shared" si="210"/>
        <v>7432.9</v>
      </c>
      <c r="K425" s="40">
        <f t="shared" si="210"/>
        <v>0</v>
      </c>
      <c r="L425" s="40">
        <f t="shared" si="210"/>
        <v>0</v>
      </c>
      <c r="M425" s="40">
        <f t="shared" si="210"/>
        <v>6467.1</v>
      </c>
      <c r="N425" s="40">
        <f t="shared" si="210"/>
        <v>6467.1</v>
      </c>
      <c r="O425" s="40">
        <f t="shared" si="210"/>
        <v>0</v>
      </c>
      <c r="P425" s="40">
        <f t="shared" si="210"/>
        <v>0</v>
      </c>
      <c r="Q425" s="38"/>
      <c r="R425" s="151"/>
      <c r="S425" s="131"/>
      <c r="T425" s="132"/>
      <c r="U425" s="133"/>
      <c r="V425" s="42"/>
      <c r="W425" s="39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38"/>
      <c r="AI425" s="151"/>
      <c r="AJ425" s="131"/>
      <c r="AK425" s="132"/>
      <c r="AL425" s="133"/>
      <c r="AM425" s="42"/>
      <c r="AN425" s="39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38"/>
      <c r="AZ425" s="151"/>
      <c r="BA425" s="131"/>
      <c r="BB425" s="132"/>
      <c r="BC425" s="133"/>
      <c r="BD425" s="42"/>
      <c r="BE425" s="39"/>
      <c r="BF425" s="40"/>
      <c r="BG425" s="40"/>
      <c r="BH425" s="40"/>
      <c r="BI425" s="40"/>
      <c r="BJ425" s="40"/>
      <c r="BK425" s="40"/>
      <c r="BL425" s="40"/>
      <c r="BM425" s="40"/>
      <c r="BN425" s="40"/>
      <c r="BO425" s="40"/>
      <c r="BP425" s="38"/>
      <c r="BQ425" s="151"/>
      <c r="BR425" s="131"/>
      <c r="BS425" s="132"/>
      <c r="BT425" s="133"/>
      <c r="BU425" s="42"/>
      <c r="BV425" s="39"/>
      <c r="BW425" s="40"/>
      <c r="BX425" s="40"/>
      <c r="BY425" s="40"/>
      <c r="BZ425" s="40"/>
      <c r="CA425" s="40"/>
      <c r="CB425" s="40"/>
      <c r="CC425" s="40"/>
      <c r="CD425" s="40"/>
      <c r="CE425" s="40"/>
      <c r="CF425" s="40"/>
      <c r="CG425" s="38"/>
      <c r="CH425" s="151"/>
      <c r="CI425" s="131"/>
      <c r="CJ425" s="132"/>
      <c r="CK425" s="133"/>
      <c r="CL425" s="42"/>
      <c r="CM425" s="39"/>
      <c r="CN425" s="40"/>
      <c r="CO425" s="40"/>
      <c r="CP425" s="40"/>
      <c r="CQ425" s="40"/>
      <c r="CR425" s="40"/>
      <c r="CS425" s="40"/>
      <c r="CT425" s="40"/>
      <c r="CU425" s="40"/>
      <c r="CV425" s="40"/>
      <c r="CW425" s="40"/>
      <c r="CX425" s="38"/>
      <c r="CY425" s="151"/>
      <c r="CZ425" s="131"/>
      <c r="DA425" s="132"/>
      <c r="DB425" s="133"/>
      <c r="DC425" s="42"/>
      <c r="DD425" s="39"/>
      <c r="DE425" s="40"/>
      <c r="DF425" s="40"/>
      <c r="DG425" s="40"/>
      <c r="DH425" s="40"/>
      <c r="DI425" s="40"/>
      <c r="DJ425" s="40"/>
      <c r="DK425" s="40"/>
      <c r="DL425" s="40"/>
      <c r="DM425" s="40"/>
      <c r="DN425" s="40"/>
      <c r="DO425" s="38"/>
      <c r="DP425" s="151"/>
      <c r="DQ425" s="131"/>
      <c r="DR425" s="132"/>
      <c r="DS425" s="133"/>
      <c r="DT425" s="42"/>
      <c r="DU425" s="39"/>
      <c r="DV425" s="40"/>
      <c r="DW425" s="40"/>
      <c r="DX425" s="40"/>
      <c r="DY425" s="40"/>
      <c r="DZ425" s="40"/>
      <c r="EA425" s="40"/>
      <c r="EB425" s="40"/>
      <c r="EC425" s="40"/>
      <c r="ED425" s="40"/>
      <c r="EE425" s="40"/>
      <c r="EF425" s="38"/>
      <c r="EG425" s="151"/>
      <c r="EH425" s="131"/>
      <c r="EI425" s="132"/>
      <c r="EJ425" s="133"/>
      <c r="EK425" s="42"/>
      <c r="EL425" s="39"/>
      <c r="EM425" s="40"/>
      <c r="EN425" s="40"/>
      <c r="EO425" s="40"/>
      <c r="EP425" s="40"/>
      <c r="EQ425" s="40"/>
      <c r="ER425" s="40"/>
      <c r="ES425" s="40"/>
      <c r="ET425" s="40"/>
      <c r="EU425" s="40"/>
      <c r="EV425" s="40"/>
      <c r="EW425" s="38"/>
      <c r="EX425" s="151"/>
      <c r="EY425" s="131"/>
      <c r="EZ425" s="132"/>
      <c r="FA425" s="133"/>
      <c r="FB425" s="42"/>
      <c r="FC425" s="39"/>
      <c r="FD425" s="40"/>
      <c r="FE425" s="40"/>
      <c r="FF425" s="40"/>
      <c r="FG425" s="40"/>
      <c r="FH425" s="40"/>
      <c r="FI425" s="40"/>
      <c r="FJ425" s="40"/>
      <c r="FK425" s="40"/>
      <c r="FL425" s="40"/>
      <c r="FM425" s="40"/>
      <c r="FN425" s="38"/>
      <c r="FO425" s="151"/>
      <c r="FP425" s="131"/>
      <c r="FQ425" s="132"/>
      <c r="FR425" s="133"/>
      <c r="FS425" s="42"/>
      <c r="FT425" s="39"/>
      <c r="FU425" s="40"/>
      <c r="FV425" s="40"/>
      <c r="FW425" s="40"/>
      <c r="FX425" s="40"/>
      <c r="FY425" s="40"/>
      <c r="FZ425" s="40"/>
      <c r="GA425" s="40"/>
      <c r="GB425" s="40"/>
      <c r="GC425" s="40"/>
      <c r="GD425" s="40"/>
      <c r="GE425" s="38"/>
      <c r="GF425" s="151"/>
      <c r="GG425" s="131"/>
      <c r="GH425" s="132"/>
      <c r="GI425" s="133"/>
      <c r="GJ425" s="42"/>
      <c r="GK425" s="39"/>
      <c r="GL425" s="40"/>
      <c r="GM425" s="40"/>
      <c r="GN425" s="40"/>
      <c r="GO425" s="40"/>
      <c r="GP425" s="40"/>
      <c r="GQ425" s="40"/>
      <c r="GR425" s="40"/>
      <c r="GS425" s="40"/>
      <c r="GT425" s="40"/>
      <c r="GU425" s="40"/>
      <c r="GV425" s="38"/>
      <c r="GW425" s="151"/>
      <c r="GX425" s="131"/>
      <c r="GY425" s="132"/>
      <c r="GZ425" s="133"/>
      <c r="HA425" s="42"/>
      <c r="HB425" s="39"/>
      <c r="HC425" s="40"/>
      <c r="HD425" s="40"/>
      <c r="HE425" s="40"/>
      <c r="HF425" s="40"/>
      <c r="HG425" s="40"/>
      <c r="HH425" s="40"/>
      <c r="HI425" s="40"/>
      <c r="HJ425" s="40"/>
      <c r="HK425" s="40"/>
      <c r="HL425" s="40"/>
      <c r="HM425" s="38"/>
      <c r="HN425" s="151"/>
      <c r="HO425" s="131"/>
      <c r="HP425" s="132"/>
      <c r="HQ425" s="133"/>
      <c r="HR425" s="42"/>
      <c r="HS425" s="39"/>
      <c r="HT425" s="40"/>
      <c r="HU425" s="40"/>
      <c r="HV425" s="40"/>
      <c r="HW425" s="40"/>
      <c r="HX425" s="40"/>
      <c r="HY425" s="40"/>
      <c r="HZ425" s="40"/>
      <c r="IA425" s="40"/>
      <c r="IB425" s="40"/>
      <c r="IC425" s="40"/>
      <c r="ID425" s="38"/>
      <c r="IE425" s="151"/>
      <c r="IF425" s="131"/>
      <c r="IG425" s="132"/>
      <c r="IH425" s="133"/>
      <c r="II425" s="42"/>
      <c r="IJ425" s="39"/>
      <c r="IK425" s="40"/>
      <c r="IL425" s="40"/>
      <c r="IM425" s="40"/>
      <c r="IN425" s="40"/>
      <c r="IO425" s="40"/>
      <c r="IP425" s="40"/>
      <c r="IQ425" s="40"/>
      <c r="IR425" s="40"/>
      <c r="IS425" s="40"/>
      <c r="IT425" s="40"/>
      <c r="IU425" s="38"/>
      <c r="IV425" s="151"/>
    </row>
    <row r="426" spans="1:256" ht="19.5" customHeight="1">
      <c r="A426" s="135"/>
      <c r="B426" s="131"/>
      <c r="C426" s="132"/>
      <c r="D426" s="133"/>
      <c r="E426" s="39"/>
      <c r="F426" s="39">
        <v>2016</v>
      </c>
      <c r="G426" s="40">
        <f t="shared" si="209"/>
        <v>19454.3</v>
      </c>
      <c r="H426" s="40">
        <f t="shared" si="207"/>
        <v>19454.3</v>
      </c>
      <c r="I426" s="40">
        <f t="shared" si="210"/>
        <v>9982.5</v>
      </c>
      <c r="J426" s="40">
        <f t="shared" si="210"/>
        <v>9982.5</v>
      </c>
      <c r="K426" s="40">
        <f t="shared" si="210"/>
        <v>0</v>
      </c>
      <c r="L426" s="40">
        <f t="shared" si="210"/>
        <v>0</v>
      </c>
      <c r="M426" s="40">
        <f t="shared" si="210"/>
        <v>9471.8</v>
      </c>
      <c r="N426" s="40">
        <f t="shared" si="210"/>
        <v>9471.8</v>
      </c>
      <c r="O426" s="40">
        <f t="shared" si="210"/>
        <v>0</v>
      </c>
      <c r="P426" s="40">
        <f t="shared" si="210"/>
        <v>0</v>
      </c>
      <c r="Q426" s="38"/>
      <c r="R426" s="151"/>
      <c r="S426" s="131"/>
      <c r="T426" s="132"/>
      <c r="U426" s="133"/>
      <c r="V426" s="39"/>
      <c r="W426" s="39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38"/>
      <c r="AI426" s="151"/>
      <c r="AJ426" s="131"/>
      <c r="AK426" s="132"/>
      <c r="AL426" s="133"/>
      <c r="AM426" s="39"/>
      <c r="AN426" s="39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38"/>
      <c r="AZ426" s="151"/>
      <c r="BA426" s="131"/>
      <c r="BB426" s="132"/>
      <c r="BC426" s="133"/>
      <c r="BD426" s="39"/>
      <c r="BE426" s="39"/>
      <c r="BF426" s="40"/>
      <c r="BG426" s="40"/>
      <c r="BH426" s="40"/>
      <c r="BI426" s="40"/>
      <c r="BJ426" s="40"/>
      <c r="BK426" s="40"/>
      <c r="BL426" s="40"/>
      <c r="BM426" s="40"/>
      <c r="BN426" s="40"/>
      <c r="BO426" s="40"/>
      <c r="BP426" s="38"/>
      <c r="BQ426" s="151"/>
      <c r="BR426" s="131"/>
      <c r="BS426" s="132"/>
      <c r="BT426" s="133"/>
      <c r="BU426" s="39"/>
      <c r="BV426" s="39"/>
      <c r="BW426" s="40"/>
      <c r="BX426" s="40"/>
      <c r="BY426" s="40"/>
      <c r="BZ426" s="40"/>
      <c r="CA426" s="40"/>
      <c r="CB426" s="40"/>
      <c r="CC426" s="40"/>
      <c r="CD426" s="40"/>
      <c r="CE426" s="40"/>
      <c r="CF426" s="40"/>
      <c r="CG426" s="38"/>
      <c r="CH426" s="151"/>
      <c r="CI426" s="131"/>
      <c r="CJ426" s="132"/>
      <c r="CK426" s="133"/>
      <c r="CL426" s="39"/>
      <c r="CM426" s="39"/>
      <c r="CN426" s="40"/>
      <c r="CO426" s="40"/>
      <c r="CP426" s="40"/>
      <c r="CQ426" s="40"/>
      <c r="CR426" s="40"/>
      <c r="CS426" s="40"/>
      <c r="CT426" s="40"/>
      <c r="CU426" s="40"/>
      <c r="CV426" s="40"/>
      <c r="CW426" s="40"/>
      <c r="CX426" s="38"/>
      <c r="CY426" s="151"/>
      <c r="CZ426" s="131"/>
      <c r="DA426" s="132"/>
      <c r="DB426" s="133"/>
      <c r="DC426" s="39"/>
      <c r="DD426" s="39"/>
      <c r="DE426" s="40"/>
      <c r="DF426" s="40"/>
      <c r="DG426" s="40"/>
      <c r="DH426" s="40"/>
      <c r="DI426" s="40"/>
      <c r="DJ426" s="40"/>
      <c r="DK426" s="40"/>
      <c r="DL426" s="40"/>
      <c r="DM426" s="40"/>
      <c r="DN426" s="40"/>
      <c r="DO426" s="38"/>
      <c r="DP426" s="151"/>
      <c r="DQ426" s="131"/>
      <c r="DR426" s="132"/>
      <c r="DS426" s="133"/>
      <c r="DT426" s="39"/>
      <c r="DU426" s="39"/>
      <c r="DV426" s="40"/>
      <c r="DW426" s="40"/>
      <c r="DX426" s="40"/>
      <c r="DY426" s="40"/>
      <c r="DZ426" s="40"/>
      <c r="EA426" s="40"/>
      <c r="EB426" s="40"/>
      <c r="EC426" s="40"/>
      <c r="ED426" s="40"/>
      <c r="EE426" s="40"/>
      <c r="EF426" s="38"/>
      <c r="EG426" s="151"/>
      <c r="EH426" s="131"/>
      <c r="EI426" s="132"/>
      <c r="EJ426" s="133"/>
      <c r="EK426" s="39"/>
      <c r="EL426" s="39"/>
      <c r="EM426" s="40"/>
      <c r="EN426" s="40"/>
      <c r="EO426" s="40"/>
      <c r="EP426" s="40"/>
      <c r="EQ426" s="40"/>
      <c r="ER426" s="40"/>
      <c r="ES426" s="40"/>
      <c r="ET426" s="40"/>
      <c r="EU426" s="40"/>
      <c r="EV426" s="40"/>
      <c r="EW426" s="38"/>
      <c r="EX426" s="151"/>
      <c r="EY426" s="131"/>
      <c r="EZ426" s="132"/>
      <c r="FA426" s="133"/>
      <c r="FB426" s="39"/>
      <c r="FC426" s="39"/>
      <c r="FD426" s="40"/>
      <c r="FE426" s="40"/>
      <c r="FF426" s="40"/>
      <c r="FG426" s="40"/>
      <c r="FH426" s="40"/>
      <c r="FI426" s="40"/>
      <c r="FJ426" s="40"/>
      <c r="FK426" s="40"/>
      <c r="FL426" s="40"/>
      <c r="FM426" s="40"/>
      <c r="FN426" s="38"/>
      <c r="FO426" s="151"/>
      <c r="FP426" s="131"/>
      <c r="FQ426" s="132"/>
      <c r="FR426" s="133"/>
      <c r="FS426" s="39"/>
      <c r="FT426" s="39"/>
      <c r="FU426" s="40"/>
      <c r="FV426" s="40"/>
      <c r="FW426" s="40"/>
      <c r="FX426" s="40"/>
      <c r="FY426" s="40"/>
      <c r="FZ426" s="40"/>
      <c r="GA426" s="40"/>
      <c r="GB426" s="40"/>
      <c r="GC426" s="40"/>
      <c r="GD426" s="40"/>
      <c r="GE426" s="38"/>
      <c r="GF426" s="151"/>
      <c r="GG426" s="131"/>
      <c r="GH426" s="132"/>
      <c r="GI426" s="133"/>
      <c r="GJ426" s="39"/>
      <c r="GK426" s="39"/>
      <c r="GL426" s="40"/>
      <c r="GM426" s="40"/>
      <c r="GN426" s="40"/>
      <c r="GO426" s="40"/>
      <c r="GP426" s="40"/>
      <c r="GQ426" s="40"/>
      <c r="GR426" s="40"/>
      <c r="GS426" s="40"/>
      <c r="GT426" s="40"/>
      <c r="GU426" s="40"/>
      <c r="GV426" s="38"/>
      <c r="GW426" s="151"/>
      <c r="GX426" s="131"/>
      <c r="GY426" s="132"/>
      <c r="GZ426" s="133"/>
      <c r="HA426" s="39"/>
      <c r="HB426" s="39"/>
      <c r="HC426" s="40"/>
      <c r="HD426" s="40"/>
      <c r="HE426" s="40"/>
      <c r="HF426" s="40"/>
      <c r="HG426" s="40"/>
      <c r="HH426" s="40"/>
      <c r="HI426" s="40"/>
      <c r="HJ426" s="40"/>
      <c r="HK426" s="40"/>
      <c r="HL426" s="40"/>
      <c r="HM426" s="38"/>
      <c r="HN426" s="151"/>
      <c r="HO426" s="131"/>
      <c r="HP426" s="132"/>
      <c r="HQ426" s="133"/>
      <c r="HR426" s="39"/>
      <c r="HS426" s="39"/>
      <c r="HT426" s="40"/>
      <c r="HU426" s="40"/>
      <c r="HV426" s="40"/>
      <c r="HW426" s="40"/>
      <c r="HX426" s="40"/>
      <c r="HY426" s="40"/>
      <c r="HZ426" s="40"/>
      <c r="IA426" s="40"/>
      <c r="IB426" s="40"/>
      <c r="IC426" s="40"/>
      <c r="ID426" s="38"/>
      <c r="IE426" s="151"/>
      <c r="IF426" s="131"/>
      <c r="IG426" s="132"/>
      <c r="IH426" s="133"/>
      <c r="II426" s="39"/>
      <c r="IJ426" s="39"/>
      <c r="IK426" s="40"/>
      <c r="IL426" s="40"/>
      <c r="IM426" s="40"/>
      <c r="IN426" s="40"/>
      <c r="IO426" s="40"/>
      <c r="IP426" s="40"/>
      <c r="IQ426" s="40"/>
      <c r="IR426" s="40"/>
      <c r="IS426" s="40"/>
      <c r="IT426" s="40"/>
      <c r="IU426" s="38"/>
      <c r="IV426" s="151"/>
    </row>
    <row r="427" spans="1:256" ht="21.75" customHeight="1">
      <c r="A427" s="135"/>
      <c r="B427" s="131"/>
      <c r="C427" s="132"/>
      <c r="D427" s="133"/>
      <c r="E427" s="39"/>
      <c r="F427" s="39">
        <v>2017</v>
      </c>
      <c r="G427" s="40">
        <f t="shared" si="209"/>
        <v>7367.6</v>
      </c>
      <c r="H427" s="40">
        <f t="shared" si="207"/>
        <v>7367.6</v>
      </c>
      <c r="I427" s="40">
        <f t="shared" si="210"/>
        <v>4028.6</v>
      </c>
      <c r="J427" s="40">
        <f t="shared" si="210"/>
        <v>4028.6</v>
      </c>
      <c r="K427" s="40">
        <f t="shared" si="210"/>
        <v>0</v>
      </c>
      <c r="L427" s="40">
        <f t="shared" si="210"/>
        <v>0</v>
      </c>
      <c r="M427" s="40">
        <f t="shared" si="210"/>
        <v>3339</v>
      </c>
      <c r="N427" s="40">
        <f t="shared" si="210"/>
        <v>3339</v>
      </c>
      <c r="O427" s="40">
        <f t="shared" si="210"/>
        <v>0</v>
      </c>
      <c r="P427" s="40">
        <f t="shared" si="210"/>
        <v>0</v>
      </c>
      <c r="Q427" s="38"/>
      <c r="R427" s="151"/>
      <c r="S427" s="131"/>
      <c r="T427" s="132"/>
      <c r="U427" s="133"/>
      <c r="V427" s="39"/>
      <c r="W427" s="39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38"/>
      <c r="AI427" s="151"/>
      <c r="AJ427" s="131"/>
      <c r="AK427" s="132"/>
      <c r="AL427" s="133"/>
      <c r="AM427" s="39"/>
      <c r="AN427" s="39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38"/>
      <c r="AZ427" s="151"/>
      <c r="BA427" s="131"/>
      <c r="BB427" s="132"/>
      <c r="BC427" s="133"/>
      <c r="BD427" s="39"/>
      <c r="BE427" s="39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38"/>
      <c r="BQ427" s="151"/>
      <c r="BR427" s="131"/>
      <c r="BS427" s="132"/>
      <c r="BT427" s="133"/>
      <c r="BU427" s="39"/>
      <c r="BV427" s="39"/>
      <c r="BW427" s="40"/>
      <c r="BX427" s="40"/>
      <c r="BY427" s="40"/>
      <c r="BZ427" s="40"/>
      <c r="CA427" s="40"/>
      <c r="CB427" s="40"/>
      <c r="CC427" s="40"/>
      <c r="CD427" s="40"/>
      <c r="CE427" s="40"/>
      <c r="CF427" s="40"/>
      <c r="CG427" s="38"/>
      <c r="CH427" s="151"/>
      <c r="CI427" s="131"/>
      <c r="CJ427" s="132"/>
      <c r="CK427" s="133"/>
      <c r="CL427" s="39"/>
      <c r="CM427" s="39"/>
      <c r="CN427" s="40"/>
      <c r="CO427" s="40"/>
      <c r="CP427" s="40"/>
      <c r="CQ427" s="40"/>
      <c r="CR427" s="40"/>
      <c r="CS427" s="40"/>
      <c r="CT427" s="40"/>
      <c r="CU427" s="40"/>
      <c r="CV427" s="40"/>
      <c r="CW427" s="40"/>
      <c r="CX427" s="38"/>
      <c r="CY427" s="151"/>
      <c r="CZ427" s="131"/>
      <c r="DA427" s="132"/>
      <c r="DB427" s="133"/>
      <c r="DC427" s="39"/>
      <c r="DD427" s="39"/>
      <c r="DE427" s="40"/>
      <c r="DF427" s="40"/>
      <c r="DG427" s="40"/>
      <c r="DH427" s="40"/>
      <c r="DI427" s="40"/>
      <c r="DJ427" s="40"/>
      <c r="DK427" s="40"/>
      <c r="DL427" s="40"/>
      <c r="DM427" s="40"/>
      <c r="DN427" s="40"/>
      <c r="DO427" s="38"/>
      <c r="DP427" s="151"/>
      <c r="DQ427" s="131"/>
      <c r="DR427" s="132"/>
      <c r="DS427" s="133"/>
      <c r="DT427" s="39"/>
      <c r="DU427" s="39"/>
      <c r="DV427" s="40"/>
      <c r="DW427" s="40"/>
      <c r="DX427" s="40"/>
      <c r="DY427" s="40"/>
      <c r="DZ427" s="40"/>
      <c r="EA427" s="40"/>
      <c r="EB427" s="40"/>
      <c r="EC427" s="40"/>
      <c r="ED427" s="40"/>
      <c r="EE427" s="40"/>
      <c r="EF427" s="38"/>
      <c r="EG427" s="151"/>
      <c r="EH427" s="131"/>
      <c r="EI427" s="132"/>
      <c r="EJ427" s="133"/>
      <c r="EK427" s="39"/>
      <c r="EL427" s="39"/>
      <c r="EM427" s="40"/>
      <c r="EN427" s="40"/>
      <c r="EO427" s="40"/>
      <c r="EP427" s="40"/>
      <c r="EQ427" s="40"/>
      <c r="ER427" s="40"/>
      <c r="ES427" s="40"/>
      <c r="ET427" s="40"/>
      <c r="EU427" s="40"/>
      <c r="EV427" s="40"/>
      <c r="EW427" s="38"/>
      <c r="EX427" s="151"/>
      <c r="EY427" s="131"/>
      <c r="EZ427" s="132"/>
      <c r="FA427" s="133"/>
      <c r="FB427" s="39"/>
      <c r="FC427" s="39"/>
      <c r="FD427" s="40"/>
      <c r="FE427" s="40"/>
      <c r="FF427" s="40"/>
      <c r="FG427" s="40"/>
      <c r="FH427" s="40"/>
      <c r="FI427" s="40"/>
      <c r="FJ427" s="40"/>
      <c r="FK427" s="40"/>
      <c r="FL427" s="40"/>
      <c r="FM427" s="40"/>
      <c r="FN427" s="38"/>
      <c r="FO427" s="151"/>
      <c r="FP427" s="131"/>
      <c r="FQ427" s="132"/>
      <c r="FR427" s="133"/>
      <c r="FS427" s="39"/>
      <c r="FT427" s="39"/>
      <c r="FU427" s="40"/>
      <c r="FV427" s="40"/>
      <c r="FW427" s="40"/>
      <c r="FX427" s="40"/>
      <c r="FY427" s="40"/>
      <c r="FZ427" s="40"/>
      <c r="GA427" s="40"/>
      <c r="GB427" s="40"/>
      <c r="GC427" s="40"/>
      <c r="GD427" s="40"/>
      <c r="GE427" s="38"/>
      <c r="GF427" s="151"/>
      <c r="GG427" s="131"/>
      <c r="GH427" s="132"/>
      <c r="GI427" s="133"/>
      <c r="GJ427" s="39"/>
      <c r="GK427" s="39"/>
      <c r="GL427" s="40"/>
      <c r="GM427" s="40"/>
      <c r="GN427" s="40"/>
      <c r="GO427" s="40"/>
      <c r="GP427" s="40"/>
      <c r="GQ427" s="40"/>
      <c r="GR427" s="40"/>
      <c r="GS427" s="40"/>
      <c r="GT427" s="40"/>
      <c r="GU427" s="40"/>
      <c r="GV427" s="38"/>
      <c r="GW427" s="151"/>
      <c r="GX427" s="131"/>
      <c r="GY427" s="132"/>
      <c r="GZ427" s="133"/>
      <c r="HA427" s="39"/>
      <c r="HB427" s="39"/>
      <c r="HC427" s="40"/>
      <c r="HD427" s="40"/>
      <c r="HE427" s="40"/>
      <c r="HF427" s="40"/>
      <c r="HG427" s="40"/>
      <c r="HH427" s="40"/>
      <c r="HI427" s="40"/>
      <c r="HJ427" s="40"/>
      <c r="HK427" s="40"/>
      <c r="HL427" s="40"/>
      <c r="HM427" s="38"/>
      <c r="HN427" s="151"/>
      <c r="HO427" s="131"/>
      <c r="HP427" s="132"/>
      <c r="HQ427" s="133"/>
      <c r="HR427" s="39"/>
      <c r="HS427" s="39"/>
      <c r="HT427" s="40"/>
      <c r="HU427" s="40"/>
      <c r="HV427" s="40"/>
      <c r="HW427" s="40"/>
      <c r="HX427" s="40"/>
      <c r="HY427" s="40"/>
      <c r="HZ427" s="40"/>
      <c r="IA427" s="40"/>
      <c r="IB427" s="40"/>
      <c r="IC427" s="40"/>
      <c r="ID427" s="38"/>
      <c r="IE427" s="151"/>
      <c r="IF427" s="131"/>
      <c r="IG427" s="132"/>
      <c r="IH427" s="133"/>
      <c r="II427" s="39"/>
      <c r="IJ427" s="39"/>
      <c r="IK427" s="40"/>
      <c r="IL427" s="40"/>
      <c r="IM427" s="40"/>
      <c r="IN427" s="40"/>
      <c r="IO427" s="40"/>
      <c r="IP427" s="40"/>
      <c r="IQ427" s="40"/>
      <c r="IR427" s="40"/>
      <c r="IS427" s="40"/>
      <c r="IT427" s="40"/>
      <c r="IU427" s="38"/>
      <c r="IV427" s="151"/>
    </row>
    <row r="428" spans="1:256" ht="21.75" customHeight="1">
      <c r="A428" s="135"/>
      <c r="B428" s="131"/>
      <c r="C428" s="132"/>
      <c r="D428" s="133"/>
      <c r="E428" s="39"/>
      <c r="F428" s="39">
        <v>2018</v>
      </c>
      <c r="G428" s="40">
        <f t="shared" si="209"/>
        <v>3696.8</v>
      </c>
      <c r="H428" s="40">
        <f t="shared" si="207"/>
        <v>3696.8</v>
      </c>
      <c r="I428" s="40">
        <f t="shared" si="210"/>
        <v>357.8</v>
      </c>
      <c r="J428" s="40">
        <f t="shared" si="210"/>
        <v>357.8</v>
      </c>
      <c r="K428" s="40">
        <f t="shared" si="210"/>
        <v>0</v>
      </c>
      <c r="L428" s="40">
        <f t="shared" si="210"/>
        <v>0</v>
      </c>
      <c r="M428" s="40">
        <f t="shared" si="210"/>
        <v>3339</v>
      </c>
      <c r="N428" s="40">
        <f t="shared" si="210"/>
        <v>3339</v>
      </c>
      <c r="O428" s="40">
        <f t="shared" si="210"/>
        <v>0</v>
      </c>
      <c r="P428" s="40">
        <f t="shared" si="210"/>
        <v>0</v>
      </c>
      <c r="Q428" s="38"/>
      <c r="R428" s="151"/>
      <c r="S428" s="131"/>
      <c r="T428" s="132"/>
      <c r="U428" s="133"/>
      <c r="V428" s="39"/>
      <c r="W428" s="39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38"/>
      <c r="AI428" s="151"/>
      <c r="AJ428" s="131"/>
      <c r="AK428" s="132"/>
      <c r="AL428" s="133"/>
      <c r="AM428" s="39"/>
      <c r="AN428" s="39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38"/>
      <c r="AZ428" s="151"/>
      <c r="BA428" s="131"/>
      <c r="BB428" s="132"/>
      <c r="BC428" s="133"/>
      <c r="BD428" s="39"/>
      <c r="BE428" s="39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38"/>
      <c r="BQ428" s="151"/>
      <c r="BR428" s="131"/>
      <c r="BS428" s="132"/>
      <c r="BT428" s="133"/>
      <c r="BU428" s="39"/>
      <c r="BV428" s="39"/>
      <c r="BW428" s="40"/>
      <c r="BX428" s="40"/>
      <c r="BY428" s="40"/>
      <c r="BZ428" s="40"/>
      <c r="CA428" s="40"/>
      <c r="CB428" s="40"/>
      <c r="CC428" s="40"/>
      <c r="CD428" s="40"/>
      <c r="CE428" s="40"/>
      <c r="CF428" s="40"/>
      <c r="CG428" s="38"/>
      <c r="CH428" s="151"/>
      <c r="CI428" s="131"/>
      <c r="CJ428" s="132"/>
      <c r="CK428" s="133"/>
      <c r="CL428" s="39"/>
      <c r="CM428" s="39"/>
      <c r="CN428" s="40"/>
      <c r="CO428" s="40"/>
      <c r="CP428" s="40"/>
      <c r="CQ428" s="40"/>
      <c r="CR428" s="40"/>
      <c r="CS428" s="40"/>
      <c r="CT428" s="40"/>
      <c r="CU428" s="40"/>
      <c r="CV428" s="40"/>
      <c r="CW428" s="40"/>
      <c r="CX428" s="38"/>
      <c r="CY428" s="151"/>
      <c r="CZ428" s="131"/>
      <c r="DA428" s="132"/>
      <c r="DB428" s="133"/>
      <c r="DC428" s="39"/>
      <c r="DD428" s="39"/>
      <c r="DE428" s="40"/>
      <c r="DF428" s="40"/>
      <c r="DG428" s="40"/>
      <c r="DH428" s="40"/>
      <c r="DI428" s="40"/>
      <c r="DJ428" s="40"/>
      <c r="DK428" s="40"/>
      <c r="DL428" s="40"/>
      <c r="DM428" s="40"/>
      <c r="DN428" s="40"/>
      <c r="DO428" s="38"/>
      <c r="DP428" s="151"/>
      <c r="DQ428" s="131"/>
      <c r="DR428" s="132"/>
      <c r="DS428" s="133"/>
      <c r="DT428" s="39"/>
      <c r="DU428" s="39"/>
      <c r="DV428" s="40"/>
      <c r="DW428" s="40"/>
      <c r="DX428" s="40"/>
      <c r="DY428" s="40"/>
      <c r="DZ428" s="40"/>
      <c r="EA428" s="40"/>
      <c r="EB428" s="40"/>
      <c r="EC428" s="40"/>
      <c r="ED428" s="40"/>
      <c r="EE428" s="40"/>
      <c r="EF428" s="38"/>
      <c r="EG428" s="151"/>
      <c r="EH428" s="131"/>
      <c r="EI428" s="132"/>
      <c r="EJ428" s="133"/>
      <c r="EK428" s="39"/>
      <c r="EL428" s="39"/>
      <c r="EM428" s="40"/>
      <c r="EN428" s="40"/>
      <c r="EO428" s="40"/>
      <c r="EP428" s="40"/>
      <c r="EQ428" s="40"/>
      <c r="ER428" s="40"/>
      <c r="ES428" s="40"/>
      <c r="ET428" s="40"/>
      <c r="EU428" s="40"/>
      <c r="EV428" s="40"/>
      <c r="EW428" s="38"/>
      <c r="EX428" s="151"/>
      <c r="EY428" s="131"/>
      <c r="EZ428" s="132"/>
      <c r="FA428" s="133"/>
      <c r="FB428" s="39"/>
      <c r="FC428" s="39"/>
      <c r="FD428" s="40"/>
      <c r="FE428" s="40"/>
      <c r="FF428" s="40"/>
      <c r="FG428" s="40"/>
      <c r="FH428" s="40"/>
      <c r="FI428" s="40"/>
      <c r="FJ428" s="40"/>
      <c r="FK428" s="40"/>
      <c r="FL428" s="40"/>
      <c r="FM428" s="40"/>
      <c r="FN428" s="38"/>
      <c r="FO428" s="151"/>
      <c r="FP428" s="131"/>
      <c r="FQ428" s="132"/>
      <c r="FR428" s="133"/>
      <c r="FS428" s="39"/>
      <c r="FT428" s="39"/>
      <c r="FU428" s="40"/>
      <c r="FV428" s="40"/>
      <c r="FW428" s="40"/>
      <c r="FX428" s="40"/>
      <c r="FY428" s="40"/>
      <c r="FZ428" s="40"/>
      <c r="GA428" s="40"/>
      <c r="GB428" s="40"/>
      <c r="GC428" s="40"/>
      <c r="GD428" s="40"/>
      <c r="GE428" s="38"/>
      <c r="GF428" s="151"/>
      <c r="GG428" s="131"/>
      <c r="GH428" s="132"/>
      <c r="GI428" s="133"/>
      <c r="GJ428" s="39"/>
      <c r="GK428" s="39"/>
      <c r="GL428" s="40"/>
      <c r="GM428" s="40"/>
      <c r="GN428" s="40"/>
      <c r="GO428" s="40"/>
      <c r="GP428" s="40"/>
      <c r="GQ428" s="40"/>
      <c r="GR428" s="40"/>
      <c r="GS428" s="40"/>
      <c r="GT428" s="40"/>
      <c r="GU428" s="40"/>
      <c r="GV428" s="38"/>
      <c r="GW428" s="151"/>
      <c r="GX428" s="131"/>
      <c r="GY428" s="132"/>
      <c r="GZ428" s="133"/>
      <c r="HA428" s="39"/>
      <c r="HB428" s="39"/>
      <c r="HC428" s="40"/>
      <c r="HD428" s="40"/>
      <c r="HE428" s="40"/>
      <c r="HF428" s="40"/>
      <c r="HG428" s="40"/>
      <c r="HH428" s="40"/>
      <c r="HI428" s="40"/>
      <c r="HJ428" s="40"/>
      <c r="HK428" s="40"/>
      <c r="HL428" s="40"/>
      <c r="HM428" s="38"/>
      <c r="HN428" s="151"/>
      <c r="HO428" s="131"/>
      <c r="HP428" s="132"/>
      <c r="HQ428" s="133"/>
      <c r="HR428" s="39"/>
      <c r="HS428" s="39"/>
      <c r="HT428" s="40"/>
      <c r="HU428" s="40"/>
      <c r="HV428" s="40"/>
      <c r="HW428" s="40"/>
      <c r="HX428" s="40"/>
      <c r="HY428" s="40"/>
      <c r="HZ428" s="40"/>
      <c r="IA428" s="40"/>
      <c r="IB428" s="40"/>
      <c r="IC428" s="40"/>
      <c r="ID428" s="38"/>
      <c r="IE428" s="151"/>
      <c r="IF428" s="131"/>
      <c r="IG428" s="132"/>
      <c r="IH428" s="133"/>
      <c r="II428" s="39"/>
      <c r="IJ428" s="39"/>
      <c r="IK428" s="40"/>
      <c r="IL428" s="40"/>
      <c r="IM428" s="40"/>
      <c r="IN428" s="40"/>
      <c r="IO428" s="40"/>
      <c r="IP428" s="40"/>
      <c r="IQ428" s="40"/>
      <c r="IR428" s="40"/>
      <c r="IS428" s="40"/>
      <c r="IT428" s="40"/>
      <c r="IU428" s="38"/>
      <c r="IV428" s="151"/>
    </row>
    <row r="429" spans="1:256" ht="18.75" customHeight="1">
      <c r="A429" s="135"/>
      <c r="B429" s="131"/>
      <c r="C429" s="132"/>
      <c r="D429" s="133"/>
      <c r="E429" s="39"/>
      <c r="F429" s="39">
        <v>2019</v>
      </c>
      <c r="G429" s="40">
        <f t="shared" si="209"/>
        <v>196874</v>
      </c>
      <c r="H429" s="40">
        <f t="shared" si="207"/>
        <v>35308.4</v>
      </c>
      <c r="I429" s="40">
        <f t="shared" si="210"/>
        <v>196874</v>
      </c>
      <c r="J429" s="40">
        <f t="shared" si="210"/>
        <v>35308.4</v>
      </c>
      <c r="K429" s="40">
        <f t="shared" si="210"/>
        <v>0</v>
      </c>
      <c r="L429" s="40">
        <f t="shared" si="210"/>
        <v>0</v>
      </c>
      <c r="M429" s="40">
        <f t="shared" si="210"/>
        <v>0</v>
      </c>
      <c r="N429" s="40">
        <f t="shared" si="210"/>
        <v>0</v>
      </c>
      <c r="O429" s="40">
        <f t="shared" si="210"/>
        <v>0</v>
      </c>
      <c r="P429" s="40">
        <f t="shared" si="210"/>
        <v>0</v>
      </c>
      <c r="Q429" s="38"/>
      <c r="R429" s="151"/>
      <c r="S429" s="131"/>
      <c r="T429" s="132"/>
      <c r="U429" s="133"/>
      <c r="V429" s="39"/>
      <c r="W429" s="39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38"/>
      <c r="AI429" s="151"/>
      <c r="AJ429" s="131"/>
      <c r="AK429" s="132"/>
      <c r="AL429" s="133"/>
      <c r="AM429" s="39"/>
      <c r="AN429" s="39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38"/>
      <c r="AZ429" s="151"/>
      <c r="BA429" s="131"/>
      <c r="BB429" s="132"/>
      <c r="BC429" s="133"/>
      <c r="BD429" s="39"/>
      <c r="BE429" s="39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38"/>
      <c r="BQ429" s="151"/>
      <c r="BR429" s="131"/>
      <c r="BS429" s="132"/>
      <c r="BT429" s="133"/>
      <c r="BU429" s="39"/>
      <c r="BV429" s="39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38"/>
      <c r="CH429" s="151"/>
      <c r="CI429" s="131"/>
      <c r="CJ429" s="132"/>
      <c r="CK429" s="133"/>
      <c r="CL429" s="39"/>
      <c r="CM429" s="39"/>
      <c r="CN429" s="40"/>
      <c r="CO429" s="40"/>
      <c r="CP429" s="40"/>
      <c r="CQ429" s="40"/>
      <c r="CR429" s="40"/>
      <c r="CS429" s="40"/>
      <c r="CT429" s="40"/>
      <c r="CU429" s="40"/>
      <c r="CV429" s="40"/>
      <c r="CW429" s="40"/>
      <c r="CX429" s="38"/>
      <c r="CY429" s="151"/>
      <c r="CZ429" s="131"/>
      <c r="DA429" s="132"/>
      <c r="DB429" s="133"/>
      <c r="DC429" s="39"/>
      <c r="DD429" s="39"/>
      <c r="DE429" s="40"/>
      <c r="DF429" s="40"/>
      <c r="DG429" s="40"/>
      <c r="DH429" s="40"/>
      <c r="DI429" s="40"/>
      <c r="DJ429" s="40"/>
      <c r="DK429" s="40"/>
      <c r="DL429" s="40"/>
      <c r="DM429" s="40"/>
      <c r="DN429" s="40"/>
      <c r="DO429" s="38"/>
      <c r="DP429" s="151"/>
      <c r="DQ429" s="131"/>
      <c r="DR429" s="132"/>
      <c r="DS429" s="133"/>
      <c r="DT429" s="39"/>
      <c r="DU429" s="39"/>
      <c r="DV429" s="40"/>
      <c r="DW429" s="40"/>
      <c r="DX429" s="40"/>
      <c r="DY429" s="40"/>
      <c r="DZ429" s="40"/>
      <c r="EA429" s="40"/>
      <c r="EB429" s="40"/>
      <c r="EC429" s="40"/>
      <c r="ED429" s="40"/>
      <c r="EE429" s="40"/>
      <c r="EF429" s="38"/>
      <c r="EG429" s="151"/>
      <c r="EH429" s="131"/>
      <c r="EI429" s="132"/>
      <c r="EJ429" s="133"/>
      <c r="EK429" s="39"/>
      <c r="EL429" s="39"/>
      <c r="EM429" s="40"/>
      <c r="EN429" s="40"/>
      <c r="EO429" s="40"/>
      <c r="EP429" s="40"/>
      <c r="EQ429" s="40"/>
      <c r="ER429" s="40"/>
      <c r="ES429" s="40"/>
      <c r="ET429" s="40"/>
      <c r="EU429" s="40"/>
      <c r="EV429" s="40"/>
      <c r="EW429" s="38"/>
      <c r="EX429" s="151"/>
      <c r="EY429" s="131"/>
      <c r="EZ429" s="132"/>
      <c r="FA429" s="133"/>
      <c r="FB429" s="39"/>
      <c r="FC429" s="39"/>
      <c r="FD429" s="40"/>
      <c r="FE429" s="40"/>
      <c r="FF429" s="40"/>
      <c r="FG429" s="40"/>
      <c r="FH429" s="40"/>
      <c r="FI429" s="40"/>
      <c r="FJ429" s="40"/>
      <c r="FK429" s="40"/>
      <c r="FL429" s="40"/>
      <c r="FM429" s="40"/>
      <c r="FN429" s="38"/>
      <c r="FO429" s="151"/>
      <c r="FP429" s="131"/>
      <c r="FQ429" s="132"/>
      <c r="FR429" s="133"/>
      <c r="FS429" s="39"/>
      <c r="FT429" s="39"/>
      <c r="FU429" s="40"/>
      <c r="FV429" s="40"/>
      <c r="FW429" s="40"/>
      <c r="FX429" s="40"/>
      <c r="FY429" s="40"/>
      <c r="FZ429" s="40"/>
      <c r="GA429" s="40"/>
      <c r="GB429" s="40"/>
      <c r="GC429" s="40"/>
      <c r="GD429" s="40"/>
      <c r="GE429" s="38"/>
      <c r="GF429" s="151"/>
      <c r="GG429" s="131"/>
      <c r="GH429" s="132"/>
      <c r="GI429" s="133"/>
      <c r="GJ429" s="39"/>
      <c r="GK429" s="39"/>
      <c r="GL429" s="40"/>
      <c r="GM429" s="40"/>
      <c r="GN429" s="40"/>
      <c r="GO429" s="40"/>
      <c r="GP429" s="40"/>
      <c r="GQ429" s="40"/>
      <c r="GR429" s="40"/>
      <c r="GS429" s="40"/>
      <c r="GT429" s="40"/>
      <c r="GU429" s="40"/>
      <c r="GV429" s="38"/>
      <c r="GW429" s="151"/>
      <c r="GX429" s="131"/>
      <c r="GY429" s="132"/>
      <c r="GZ429" s="133"/>
      <c r="HA429" s="39"/>
      <c r="HB429" s="39"/>
      <c r="HC429" s="40"/>
      <c r="HD429" s="40"/>
      <c r="HE429" s="40"/>
      <c r="HF429" s="40"/>
      <c r="HG429" s="40"/>
      <c r="HH429" s="40"/>
      <c r="HI429" s="40"/>
      <c r="HJ429" s="40"/>
      <c r="HK429" s="40"/>
      <c r="HL429" s="40"/>
      <c r="HM429" s="38"/>
      <c r="HN429" s="151"/>
      <c r="HO429" s="131"/>
      <c r="HP429" s="132"/>
      <c r="HQ429" s="133"/>
      <c r="HR429" s="39"/>
      <c r="HS429" s="39"/>
      <c r="HT429" s="40"/>
      <c r="HU429" s="40"/>
      <c r="HV429" s="40"/>
      <c r="HW429" s="40"/>
      <c r="HX429" s="40"/>
      <c r="HY429" s="40"/>
      <c r="HZ429" s="40"/>
      <c r="IA429" s="40"/>
      <c r="IB429" s="40"/>
      <c r="IC429" s="40"/>
      <c r="ID429" s="38"/>
      <c r="IE429" s="151"/>
      <c r="IF429" s="131"/>
      <c r="IG429" s="132"/>
      <c r="IH429" s="133"/>
      <c r="II429" s="39"/>
      <c r="IJ429" s="39"/>
      <c r="IK429" s="40"/>
      <c r="IL429" s="40"/>
      <c r="IM429" s="40"/>
      <c r="IN429" s="40"/>
      <c r="IO429" s="40"/>
      <c r="IP429" s="40"/>
      <c r="IQ429" s="40"/>
      <c r="IR429" s="40"/>
      <c r="IS429" s="40"/>
      <c r="IT429" s="40"/>
      <c r="IU429" s="38"/>
      <c r="IV429" s="151"/>
    </row>
    <row r="430" spans="1:256" ht="20.25" customHeight="1">
      <c r="A430" s="135"/>
      <c r="B430" s="131"/>
      <c r="C430" s="132"/>
      <c r="D430" s="133"/>
      <c r="E430" s="42"/>
      <c r="F430" s="39">
        <v>2020</v>
      </c>
      <c r="G430" s="40">
        <f t="shared" si="209"/>
        <v>167267.6</v>
      </c>
      <c r="H430" s="40">
        <f t="shared" si="207"/>
        <v>46156.7</v>
      </c>
      <c r="I430" s="40">
        <f t="shared" si="210"/>
        <v>167267.6</v>
      </c>
      <c r="J430" s="40">
        <f t="shared" si="210"/>
        <v>46156.7</v>
      </c>
      <c r="K430" s="40">
        <f t="shared" si="210"/>
        <v>0</v>
      </c>
      <c r="L430" s="40">
        <f t="shared" si="210"/>
        <v>0</v>
      </c>
      <c r="M430" s="40">
        <f t="shared" si="210"/>
        <v>0</v>
      </c>
      <c r="N430" s="40">
        <f t="shared" si="210"/>
        <v>0</v>
      </c>
      <c r="O430" s="40">
        <f t="shared" si="210"/>
        <v>0</v>
      </c>
      <c r="P430" s="40">
        <f t="shared" si="210"/>
        <v>0</v>
      </c>
      <c r="Q430" s="38"/>
      <c r="R430" s="151"/>
      <c r="S430" s="131"/>
      <c r="T430" s="132"/>
      <c r="U430" s="133"/>
      <c r="V430" s="42"/>
      <c r="W430" s="39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38"/>
      <c r="AI430" s="151"/>
      <c r="AJ430" s="131"/>
      <c r="AK430" s="132"/>
      <c r="AL430" s="133"/>
      <c r="AM430" s="42"/>
      <c r="AN430" s="39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38"/>
      <c r="AZ430" s="151"/>
      <c r="BA430" s="131"/>
      <c r="BB430" s="132"/>
      <c r="BC430" s="133"/>
      <c r="BD430" s="42"/>
      <c r="BE430" s="39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38"/>
      <c r="BQ430" s="151"/>
      <c r="BR430" s="131"/>
      <c r="BS430" s="132"/>
      <c r="BT430" s="133"/>
      <c r="BU430" s="42"/>
      <c r="BV430" s="39"/>
      <c r="BW430" s="40"/>
      <c r="BX430" s="40"/>
      <c r="BY430" s="40"/>
      <c r="BZ430" s="40"/>
      <c r="CA430" s="40"/>
      <c r="CB430" s="40"/>
      <c r="CC430" s="40"/>
      <c r="CD430" s="40"/>
      <c r="CE430" s="40"/>
      <c r="CF430" s="40"/>
      <c r="CG430" s="38"/>
      <c r="CH430" s="151"/>
      <c r="CI430" s="131"/>
      <c r="CJ430" s="132"/>
      <c r="CK430" s="133"/>
      <c r="CL430" s="42"/>
      <c r="CM430" s="39"/>
      <c r="CN430" s="40"/>
      <c r="CO430" s="40"/>
      <c r="CP430" s="40"/>
      <c r="CQ430" s="40"/>
      <c r="CR430" s="40"/>
      <c r="CS430" s="40"/>
      <c r="CT430" s="40"/>
      <c r="CU430" s="40"/>
      <c r="CV430" s="40"/>
      <c r="CW430" s="40"/>
      <c r="CX430" s="38"/>
      <c r="CY430" s="151"/>
      <c r="CZ430" s="131"/>
      <c r="DA430" s="132"/>
      <c r="DB430" s="133"/>
      <c r="DC430" s="42"/>
      <c r="DD430" s="39"/>
      <c r="DE430" s="40"/>
      <c r="DF430" s="40"/>
      <c r="DG430" s="40"/>
      <c r="DH430" s="40"/>
      <c r="DI430" s="40"/>
      <c r="DJ430" s="40"/>
      <c r="DK430" s="40"/>
      <c r="DL430" s="40"/>
      <c r="DM430" s="40"/>
      <c r="DN430" s="40"/>
      <c r="DO430" s="38"/>
      <c r="DP430" s="151"/>
      <c r="DQ430" s="131"/>
      <c r="DR430" s="132"/>
      <c r="DS430" s="133"/>
      <c r="DT430" s="42"/>
      <c r="DU430" s="39"/>
      <c r="DV430" s="40"/>
      <c r="DW430" s="40"/>
      <c r="DX430" s="40"/>
      <c r="DY430" s="40"/>
      <c r="DZ430" s="40"/>
      <c r="EA430" s="40"/>
      <c r="EB430" s="40"/>
      <c r="EC430" s="40"/>
      <c r="ED430" s="40"/>
      <c r="EE430" s="40"/>
      <c r="EF430" s="38"/>
      <c r="EG430" s="151"/>
      <c r="EH430" s="131"/>
      <c r="EI430" s="132"/>
      <c r="EJ430" s="133"/>
      <c r="EK430" s="42"/>
      <c r="EL430" s="39"/>
      <c r="EM430" s="40"/>
      <c r="EN430" s="40"/>
      <c r="EO430" s="40"/>
      <c r="EP430" s="40"/>
      <c r="EQ430" s="40"/>
      <c r="ER430" s="40"/>
      <c r="ES430" s="40"/>
      <c r="ET430" s="40"/>
      <c r="EU430" s="40"/>
      <c r="EV430" s="40"/>
      <c r="EW430" s="38"/>
      <c r="EX430" s="151"/>
      <c r="EY430" s="131"/>
      <c r="EZ430" s="132"/>
      <c r="FA430" s="133"/>
      <c r="FB430" s="42"/>
      <c r="FC430" s="39"/>
      <c r="FD430" s="40"/>
      <c r="FE430" s="40"/>
      <c r="FF430" s="40"/>
      <c r="FG430" s="40"/>
      <c r="FH430" s="40"/>
      <c r="FI430" s="40"/>
      <c r="FJ430" s="40"/>
      <c r="FK430" s="40"/>
      <c r="FL430" s="40"/>
      <c r="FM430" s="40"/>
      <c r="FN430" s="38"/>
      <c r="FO430" s="151"/>
      <c r="FP430" s="131"/>
      <c r="FQ430" s="132"/>
      <c r="FR430" s="133"/>
      <c r="FS430" s="42"/>
      <c r="FT430" s="39"/>
      <c r="FU430" s="40"/>
      <c r="FV430" s="40"/>
      <c r="FW430" s="40"/>
      <c r="FX430" s="40"/>
      <c r="FY430" s="40"/>
      <c r="FZ430" s="40"/>
      <c r="GA430" s="40"/>
      <c r="GB430" s="40"/>
      <c r="GC430" s="40"/>
      <c r="GD430" s="40"/>
      <c r="GE430" s="38"/>
      <c r="GF430" s="151"/>
      <c r="GG430" s="131"/>
      <c r="GH430" s="132"/>
      <c r="GI430" s="133"/>
      <c r="GJ430" s="42"/>
      <c r="GK430" s="39"/>
      <c r="GL430" s="40"/>
      <c r="GM430" s="40"/>
      <c r="GN430" s="40"/>
      <c r="GO430" s="40"/>
      <c r="GP430" s="40"/>
      <c r="GQ430" s="40"/>
      <c r="GR430" s="40"/>
      <c r="GS430" s="40"/>
      <c r="GT430" s="40"/>
      <c r="GU430" s="40"/>
      <c r="GV430" s="38"/>
      <c r="GW430" s="151"/>
      <c r="GX430" s="131"/>
      <c r="GY430" s="132"/>
      <c r="GZ430" s="133"/>
      <c r="HA430" s="42"/>
      <c r="HB430" s="39"/>
      <c r="HC430" s="40"/>
      <c r="HD430" s="40"/>
      <c r="HE430" s="40"/>
      <c r="HF430" s="40"/>
      <c r="HG430" s="40"/>
      <c r="HH430" s="40"/>
      <c r="HI430" s="40"/>
      <c r="HJ430" s="40"/>
      <c r="HK430" s="40"/>
      <c r="HL430" s="40"/>
      <c r="HM430" s="38"/>
      <c r="HN430" s="151"/>
      <c r="HO430" s="131"/>
      <c r="HP430" s="132"/>
      <c r="HQ430" s="133"/>
      <c r="HR430" s="42"/>
      <c r="HS430" s="39"/>
      <c r="HT430" s="40"/>
      <c r="HU430" s="40"/>
      <c r="HV430" s="40"/>
      <c r="HW430" s="40"/>
      <c r="HX430" s="40"/>
      <c r="HY430" s="40"/>
      <c r="HZ430" s="40"/>
      <c r="IA430" s="40"/>
      <c r="IB430" s="40"/>
      <c r="IC430" s="40"/>
      <c r="ID430" s="38"/>
      <c r="IE430" s="151"/>
      <c r="IF430" s="131"/>
      <c r="IG430" s="132"/>
      <c r="IH430" s="133"/>
      <c r="II430" s="42"/>
      <c r="IJ430" s="39"/>
      <c r="IK430" s="40"/>
      <c r="IL430" s="40"/>
      <c r="IM430" s="40"/>
      <c r="IN430" s="40"/>
      <c r="IO430" s="40"/>
      <c r="IP430" s="40"/>
      <c r="IQ430" s="40"/>
      <c r="IR430" s="40"/>
      <c r="IS430" s="40"/>
      <c r="IT430" s="40"/>
      <c r="IU430" s="38"/>
      <c r="IV430" s="151"/>
    </row>
    <row r="431" spans="1:242" ht="21.75" customHeight="1">
      <c r="A431" s="135"/>
      <c r="B431" s="131"/>
      <c r="C431" s="132"/>
      <c r="D431" s="133"/>
      <c r="E431" s="42"/>
      <c r="F431" s="39">
        <v>2021</v>
      </c>
      <c r="G431" s="16">
        <f>I431+K431+M431+O431</f>
        <v>75256.1</v>
      </c>
      <c r="H431" s="16">
        <f t="shared" si="207"/>
        <v>0</v>
      </c>
      <c r="I431" s="40">
        <f t="shared" si="210"/>
        <v>75256.1</v>
      </c>
      <c r="J431" s="40">
        <f t="shared" si="210"/>
        <v>0</v>
      </c>
      <c r="K431" s="40">
        <f t="shared" si="210"/>
        <v>0</v>
      </c>
      <c r="L431" s="40">
        <f t="shared" si="210"/>
        <v>0</v>
      </c>
      <c r="M431" s="40">
        <f t="shared" si="210"/>
        <v>0</v>
      </c>
      <c r="N431" s="40">
        <f t="shared" si="210"/>
        <v>0</v>
      </c>
      <c r="O431" s="40">
        <f t="shared" si="210"/>
        <v>0</v>
      </c>
      <c r="P431" s="40">
        <f t="shared" si="210"/>
        <v>0</v>
      </c>
      <c r="Q431" s="38"/>
      <c r="R431" s="15"/>
      <c r="AH431" s="63"/>
      <c r="AX431" s="63"/>
      <c r="BN431" s="63"/>
      <c r="CD431" s="63"/>
      <c r="CT431" s="63"/>
      <c r="DJ431" s="63"/>
      <c r="DZ431" s="63"/>
      <c r="EP431" s="63"/>
      <c r="FF431" s="63"/>
      <c r="FV431" s="63"/>
      <c r="GL431" s="63"/>
      <c r="HB431" s="63"/>
      <c r="HR431" s="63"/>
      <c r="IH431" s="63"/>
    </row>
    <row r="432" spans="1:242" ht="21.75" customHeight="1">
      <c r="A432" s="135"/>
      <c r="B432" s="131"/>
      <c r="C432" s="132"/>
      <c r="D432" s="133"/>
      <c r="E432" s="42"/>
      <c r="F432" s="39">
        <v>2022</v>
      </c>
      <c r="G432" s="16">
        <f t="shared" si="209"/>
        <v>108043.90000000001</v>
      </c>
      <c r="H432" s="16">
        <f t="shared" si="207"/>
        <v>0</v>
      </c>
      <c r="I432" s="40">
        <f>I290+I210+I407</f>
        <v>108043.90000000001</v>
      </c>
      <c r="J432" s="40">
        <f aca="true" t="shared" si="211" ref="J432:P432">J290+J210+J407</f>
        <v>0</v>
      </c>
      <c r="K432" s="40">
        <f t="shared" si="211"/>
        <v>0</v>
      </c>
      <c r="L432" s="40">
        <f t="shared" si="211"/>
        <v>0</v>
      </c>
      <c r="M432" s="40">
        <f t="shared" si="211"/>
        <v>0</v>
      </c>
      <c r="N432" s="40">
        <f t="shared" si="211"/>
        <v>0</v>
      </c>
      <c r="O432" s="40">
        <f t="shared" si="211"/>
        <v>0</v>
      </c>
      <c r="P432" s="40">
        <f t="shared" si="211"/>
        <v>0</v>
      </c>
      <c r="Q432" s="38"/>
      <c r="R432" s="15"/>
      <c r="AH432" s="63"/>
      <c r="AX432" s="63"/>
      <c r="BN432" s="63"/>
      <c r="CD432" s="63"/>
      <c r="CT432" s="63"/>
      <c r="DJ432" s="63"/>
      <c r="DZ432" s="63"/>
      <c r="EP432" s="63"/>
      <c r="FF432" s="63"/>
      <c r="FV432" s="63"/>
      <c r="GL432" s="63"/>
      <c r="HB432" s="63"/>
      <c r="HR432" s="63"/>
      <c r="IH432" s="63"/>
    </row>
    <row r="433" spans="1:242" ht="21.75" customHeight="1">
      <c r="A433" s="135"/>
      <c r="B433" s="131"/>
      <c r="C433" s="132"/>
      <c r="D433" s="133"/>
      <c r="E433" s="42"/>
      <c r="F433" s="39">
        <v>2023</v>
      </c>
      <c r="G433" s="16">
        <f t="shared" si="209"/>
        <v>246099.6</v>
      </c>
      <c r="H433" s="16">
        <f t="shared" si="207"/>
        <v>0</v>
      </c>
      <c r="I433" s="40">
        <f t="shared" si="210"/>
        <v>246099.6</v>
      </c>
      <c r="J433" s="40">
        <f t="shared" si="210"/>
        <v>0</v>
      </c>
      <c r="K433" s="40">
        <f t="shared" si="210"/>
        <v>0</v>
      </c>
      <c r="L433" s="40">
        <f t="shared" si="210"/>
        <v>0</v>
      </c>
      <c r="M433" s="40">
        <f t="shared" si="210"/>
        <v>0</v>
      </c>
      <c r="N433" s="40">
        <f t="shared" si="210"/>
        <v>0</v>
      </c>
      <c r="O433" s="40">
        <f t="shared" si="210"/>
        <v>0</v>
      </c>
      <c r="P433" s="40">
        <f t="shared" si="210"/>
        <v>0</v>
      </c>
      <c r="Q433" s="38"/>
      <c r="R433" s="15"/>
      <c r="AH433" s="63"/>
      <c r="AX433" s="63"/>
      <c r="BN433" s="63"/>
      <c r="CD433" s="63"/>
      <c r="CT433" s="63"/>
      <c r="DJ433" s="63"/>
      <c r="DZ433" s="63"/>
      <c r="EP433" s="63"/>
      <c r="FF433" s="63"/>
      <c r="FV433" s="63"/>
      <c r="GL433" s="63"/>
      <c r="HB433" s="63"/>
      <c r="HR433" s="63"/>
      <c r="IH433" s="63"/>
    </row>
    <row r="434" spans="1:242" ht="21.75" customHeight="1">
      <c r="A434" s="135"/>
      <c r="B434" s="131"/>
      <c r="C434" s="132"/>
      <c r="D434" s="133"/>
      <c r="E434" s="42"/>
      <c r="F434" s="39">
        <v>2024</v>
      </c>
      <c r="G434" s="16">
        <f t="shared" si="209"/>
        <v>425177.1</v>
      </c>
      <c r="H434" s="16">
        <f t="shared" si="207"/>
        <v>0</v>
      </c>
      <c r="I434" s="40">
        <f t="shared" si="210"/>
        <v>425177.1</v>
      </c>
      <c r="J434" s="40">
        <f t="shared" si="210"/>
        <v>0</v>
      </c>
      <c r="K434" s="40">
        <f t="shared" si="210"/>
        <v>0</v>
      </c>
      <c r="L434" s="40">
        <f t="shared" si="210"/>
        <v>0</v>
      </c>
      <c r="M434" s="40">
        <f t="shared" si="210"/>
        <v>0</v>
      </c>
      <c r="N434" s="40">
        <f t="shared" si="210"/>
        <v>0</v>
      </c>
      <c r="O434" s="40">
        <f t="shared" si="210"/>
        <v>0</v>
      </c>
      <c r="P434" s="40">
        <f t="shared" si="210"/>
        <v>0</v>
      </c>
      <c r="Q434" s="38"/>
      <c r="R434" s="15"/>
      <c r="AH434" s="63"/>
      <c r="AX434" s="63"/>
      <c r="BN434" s="63"/>
      <c r="CD434" s="63"/>
      <c r="CT434" s="63"/>
      <c r="DJ434" s="63"/>
      <c r="DZ434" s="63"/>
      <c r="EP434" s="63"/>
      <c r="FF434" s="63"/>
      <c r="FV434" s="63"/>
      <c r="GL434" s="63"/>
      <c r="HB434" s="63"/>
      <c r="HR434" s="63"/>
      <c r="IH434" s="63"/>
    </row>
    <row r="435" spans="1:242" ht="21.75" customHeight="1">
      <c r="A435" s="136"/>
      <c r="B435" s="137"/>
      <c r="C435" s="138"/>
      <c r="D435" s="139"/>
      <c r="E435" s="42"/>
      <c r="F435" s="39">
        <v>2025</v>
      </c>
      <c r="G435" s="16">
        <f t="shared" si="209"/>
        <v>495034.30000000005</v>
      </c>
      <c r="H435" s="16">
        <f t="shared" si="207"/>
        <v>0</v>
      </c>
      <c r="I435" s="40">
        <f>I293+I213</f>
        <v>495034.30000000005</v>
      </c>
      <c r="J435" s="40">
        <f t="shared" si="210"/>
        <v>0</v>
      </c>
      <c r="K435" s="40">
        <f t="shared" si="210"/>
        <v>0</v>
      </c>
      <c r="L435" s="40">
        <f t="shared" si="210"/>
        <v>0</v>
      </c>
      <c r="M435" s="40">
        <f t="shared" si="210"/>
        <v>0</v>
      </c>
      <c r="N435" s="40">
        <f t="shared" si="210"/>
        <v>0</v>
      </c>
      <c r="O435" s="40">
        <f t="shared" si="210"/>
        <v>0</v>
      </c>
      <c r="P435" s="40">
        <f t="shared" si="210"/>
        <v>0</v>
      </c>
      <c r="Q435" s="38"/>
      <c r="R435" s="15"/>
      <c r="AH435" s="63"/>
      <c r="AX435" s="63"/>
      <c r="BN435" s="63"/>
      <c r="CD435" s="63"/>
      <c r="CT435" s="63"/>
      <c r="DJ435" s="63"/>
      <c r="DZ435" s="63"/>
      <c r="EP435" s="63"/>
      <c r="FF435" s="63"/>
      <c r="FV435" s="63"/>
      <c r="GL435" s="63"/>
      <c r="HB435" s="63"/>
      <c r="HR435" s="63"/>
      <c r="IH435" s="63"/>
    </row>
    <row r="436" spans="1:256" ht="18" customHeight="1">
      <c r="A436" s="134"/>
      <c r="B436" s="128" t="s">
        <v>78</v>
      </c>
      <c r="C436" s="129"/>
      <c r="D436" s="130"/>
      <c r="E436" s="42"/>
      <c r="F436" s="36" t="s">
        <v>60</v>
      </c>
      <c r="G436" s="37">
        <f t="shared" si="209"/>
        <v>3770324.5000000005</v>
      </c>
      <c r="H436" s="37">
        <f t="shared" si="207"/>
        <v>321815</v>
      </c>
      <c r="I436" s="37">
        <f>SUM(I437:I447)</f>
        <v>3268067.3000000003</v>
      </c>
      <c r="J436" s="37">
        <f aca="true" t="shared" si="212" ref="J436:P436">SUM(J437:J447)</f>
        <v>321815</v>
      </c>
      <c r="K436" s="37">
        <f t="shared" si="212"/>
        <v>0</v>
      </c>
      <c r="L436" s="37">
        <f t="shared" si="212"/>
        <v>0</v>
      </c>
      <c r="M436" s="37">
        <f t="shared" si="212"/>
        <v>502257.2</v>
      </c>
      <c r="N436" s="37">
        <f t="shared" si="212"/>
        <v>0</v>
      </c>
      <c r="O436" s="37">
        <f t="shared" si="212"/>
        <v>0</v>
      </c>
      <c r="P436" s="37">
        <f t="shared" si="212"/>
        <v>0</v>
      </c>
      <c r="Q436" s="38"/>
      <c r="R436" s="151"/>
      <c r="S436" s="128"/>
      <c r="T436" s="129"/>
      <c r="U436" s="130"/>
      <c r="V436" s="42"/>
      <c r="W436" s="36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8"/>
      <c r="AI436" s="151"/>
      <c r="AJ436" s="128"/>
      <c r="AK436" s="129"/>
      <c r="AL436" s="130"/>
      <c r="AM436" s="42"/>
      <c r="AN436" s="36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8"/>
      <c r="AZ436" s="151"/>
      <c r="BA436" s="128"/>
      <c r="BB436" s="129"/>
      <c r="BC436" s="130"/>
      <c r="BD436" s="42"/>
      <c r="BE436" s="36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8"/>
      <c r="BQ436" s="151"/>
      <c r="BR436" s="128"/>
      <c r="BS436" s="129"/>
      <c r="BT436" s="130"/>
      <c r="BU436" s="42"/>
      <c r="BV436" s="36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8"/>
      <c r="CH436" s="151"/>
      <c r="CI436" s="128"/>
      <c r="CJ436" s="129"/>
      <c r="CK436" s="130"/>
      <c r="CL436" s="42"/>
      <c r="CM436" s="36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8"/>
      <c r="CY436" s="151"/>
      <c r="CZ436" s="128"/>
      <c r="DA436" s="129"/>
      <c r="DB436" s="130"/>
      <c r="DC436" s="42"/>
      <c r="DD436" s="36"/>
      <c r="DE436" s="37"/>
      <c r="DF436" s="37"/>
      <c r="DG436" s="37"/>
      <c r="DH436" s="37"/>
      <c r="DI436" s="37"/>
      <c r="DJ436" s="37"/>
      <c r="DK436" s="37"/>
      <c r="DL436" s="37"/>
      <c r="DM436" s="37"/>
      <c r="DN436" s="37"/>
      <c r="DO436" s="38"/>
      <c r="DP436" s="151"/>
      <c r="DQ436" s="128"/>
      <c r="DR436" s="129"/>
      <c r="DS436" s="130"/>
      <c r="DT436" s="42"/>
      <c r="DU436" s="36"/>
      <c r="DV436" s="37"/>
      <c r="DW436" s="37"/>
      <c r="DX436" s="37"/>
      <c r="DY436" s="37"/>
      <c r="DZ436" s="37"/>
      <c r="EA436" s="37"/>
      <c r="EB436" s="37"/>
      <c r="EC436" s="37"/>
      <c r="ED436" s="37"/>
      <c r="EE436" s="37"/>
      <c r="EF436" s="38"/>
      <c r="EG436" s="151"/>
      <c r="EH436" s="128"/>
      <c r="EI436" s="129"/>
      <c r="EJ436" s="130"/>
      <c r="EK436" s="42"/>
      <c r="EL436" s="36"/>
      <c r="EM436" s="37"/>
      <c r="EN436" s="37"/>
      <c r="EO436" s="37"/>
      <c r="EP436" s="37"/>
      <c r="EQ436" s="37"/>
      <c r="ER436" s="37"/>
      <c r="ES436" s="37"/>
      <c r="ET436" s="37"/>
      <c r="EU436" s="37"/>
      <c r="EV436" s="37"/>
      <c r="EW436" s="38"/>
      <c r="EX436" s="151"/>
      <c r="EY436" s="128"/>
      <c r="EZ436" s="129"/>
      <c r="FA436" s="130"/>
      <c r="FB436" s="42"/>
      <c r="FC436" s="36"/>
      <c r="FD436" s="37"/>
      <c r="FE436" s="37"/>
      <c r="FF436" s="37"/>
      <c r="FG436" s="37"/>
      <c r="FH436" s="37"/>
      <c r="FI436" s="37"/>
      <c r="FJ436" s="37"/>
      <c r="FK436" s="37"/>
      <c r="FL436" s="37"/>
      <c r="FM436" s="37"/>
      <c r="FN436" s="38"/>
      <c r="FO436" s="151"/>
      <c r="FP436" s="128"/>
      <c r="FQ436" s="129"/>
      <c r="FR436" s="130"/>
      <c r="FS436" s="42"/>
      <c r="FT436" s="36"/>
      <c r="FU436" s="37"/>
      <c r="FV436" s="37"/>
      <c r="FW436" s="37"/>
      <c r="FX436" s="37"/>
      <c r="FY436" s="37"/>
      <c r="FZ436" s="37"/>
      <c r="GA436" s="37"/>
      <c r="GB436" s="37"/>
      <c r="GC436" s="37"/>
      <c r="GD436" s="37"/>
      <c r="GE436" s="38"/>
      <c r="GF436" s="151"/>
      <c r="GG436" s="128"/>
      <c r="GH436" s="129"/>
      <c r="GI436" s="130"/>
      <c r="GJ436" s="42"/>
      <c r="GK436" s="36"/>
      <c r="GL436" s="37"/>
      <c r="GM436" s="37"/>
      <c r="GN436" s="37"/>
      <c r="GO436" s="37"/>
      <c r="GP436" s="37"/>
      <c r="GQ436" s="37"/>
      <c r="GR436" s="37"/>
      <c r="GS436" s="37"/>
      <c r="GT436" s="37"/>
      <c r="GU436" s="37"/>
      <c r="GV436" s="38"/>
      <c r="GW436" s="151"/>
      <c r="GX436" s="128"/>
      <c r="GY436" s="129"/>
      <c r="GZ436" s="130"/>
      <c r="HA436" s="42"/>
      <c r="HB436" s="36"/>
      <c r="HC436" s="37"/>
      <c r="HD436" s="37"/>
      <c r="HE436" s="37"/>
      <c r="HF436" s="37"/>
      <c r="HG436" s="37"/>
      <c r="HH436" s="37"/>
      <c r="HI436" s="37"/>
      <c r="HJ436" s="37"/>
      <c r="HK436" s="37"/>
      <c r="HL436" s="37"/>
      <c r="HM436" s="38"/>
      <c r="HN436" s="151"/>
      <c r="HO436" s="128"/>
      <c r="HP436" s="129"/>
      <c r="HQ436" s="130"/>
      <c r="HR436" s="42"/>
      <c r="HS436" s="36"/>
      <c r="HT436" s="37"/>
      <c r="HU436" s="37"/>
      <c r="HV436" s="37"/>
      <c r="HW436" s="37"/>
      <c r="HX436" s="37"/>
      <c r="HY436" s="37"/>
      <c r="HZ436" s="37"/>
      <c r="IA436" s="37"/>
      <c r="IB436" s="37"/>
      <c r="IC436" s="37"/>
      <c r="ID436" s="38"/>
      <c r="IE436" s="151"/>
      <c r="IF436" s="128"/>
      <c r="IG436" s="129"/>
      <c r="IH436" s="130"/>
      <c r="II436" s="42"/>
      <c r="IJ436" s="36"/>
      <c r="IK436" s="37"/>
      <c r="IL436" s="37"/>
      <c r="IM436" s="37"/>
      <c r="IN436" s="37"/>
      <c r="IO436" s="37"/>
      <c r="IP436" s="37"/>
      <c r="IQ436" s="37"/>
      <c r="IR436" s="37"/>
      <c r="IS436" s="37"/>
      <c r="IT436" s="37"/>
      <c r="IU436" s="38"/>
      <c r="IV436" s="151"/>
    </row>
    <row r="437" spans="1:256" ht="21.75" customHeight="1">
      <c r="A437" s="135"/>
      <c r="B437" s="131"/>
      <c r="C437" s="132"/>
      <c r="D437" s="133"/>
      <c r="E437" s="42"/>
      <c r="F437" s="39">
        <v>2015</v>
      </c>
      <c r="G437" s="40">
        <f t="shared" si="209"/>
        <v>49518.9</v>
      </c>
      <c r="H437" s="40">
        <f t="shared" si="207"/>
        <v>49518.9</v>
      </c>
      <c r="I437" s="40">
        <f aca="true" t="shared" si="213" ref="I437:P447">I295+I215</f>
        <v>49518.9</v>
      </c>
      <c r="J437" s="40">
        <f t="shared" si="213"/>
        <v>49518.9</v>
      </c>
      <c r="K437" s="40">
        <f t="shared" si="213"/>
        <v>0</v>
      </c>
      <c r="L437" s="40">
        <f t="shared" si="213"/>
        <v>0</v>
      </c>
      <c r="M437" s="40">
        <f t="shared" si="213"/>
        <v>0</v>
      </c>
      <c r="N437" s="40">
        <f t="shared" si="213"/>
        <v>0</v>
      </c>
      <c r="O437" s="40">
        <f t="shared" si="213"/>
        <v>0</v>
      </c>
      <c r="P437" s="40">
        <f t="shared" si="213"/>
        <v>0</v>
      </c>
      <c r="Q437" s="38"/>
      <c r="R437" s="151"/>
      <c r="S437" s="131"/>
      <c r="T437" s="132"/>
      <c r="U437" s="133"/>
      <c r="V437" s="42"/>
      <c r="W437" s="39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38"/>
      <c r="AI437" s="151"/>
      <c r="AJ437" s="131"/>
      <c r="AK437" s="132"/>
      <c r="AL437" s="133"/>
      <c r="AM437" s="42"/>
      <c r="AN437" s="39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38"/>
      <c r="AZ437" s="151"/>
      <c r="BA437" s="131"/>
      <c r="BB437" s="132"/>
      <c r="BC437" s="133"/>
      <c r="BD437" s="42"/>
      <c r="BE437" s="39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38"/>
      <c r="BQ437" s="151"/>
      <c r="BR437" s="131"/>
      <c r="BS437" s="132"/>
      <c r="BT437" s="133"/>
      <c r="BU437" s="42"/>
      <c r="BV437" s="39"/>
      <c r="BW437" s="40"/>
      <c r="BX437" s="40"/>
      <c r="BY437" s="40"/>
      <c r="BZ437" s="40"/>
      <c r="CA437" s="40"/>
      <c r="CB437" s="40"/>
      <c r="CC437" s="40"/>
      <c r="CD437" s="40"/>
      <c r="CE437" s="40"/>
      <c r="CF437" s="40"/>
      <c r="CG437" s="38"/>
      <c r="CH437" s="151"/>
      <c r="CI437" s="131"/>
      <c r="CJ437" s="132"/>
      <c r="CK437" s="133"/>
      <c r="CL437" s="42"/>
      <c r="CM437" s="39"/>
      <c r="CN437" s="40"/>
      <c r="CO437" s="40"/>
      <c r="CP437" s="40"/>
      <c r="CQ437" s="40"/>
      <c r="CR437" s="40"/>
      <c r="CS437" s="40"/>
      <c r="CT437" s="40"/>
      <c r="CU437" s="40"/>
      <c r="CV437" s="40"/>
      <c r="CW437" s="40"/>
      <c r="CX437" s="38"/>
      <c r="CY437" s="151"/>
      <c r="CZ437" s="131"/>
      <c r="DA437" s="132"/>
      <c r="DB437" s="133"/>
      <c r="DC437" s="42"/>
      <c r="DD437" s="39"/>
      <c r="DE437" s="40"/>
      <c r="DF437" s="40"/>
      <c r="DG437" s="40"/>
      <c r="DH437" s="40"/>
      <c r="DI437" s="40"/>
      <c r="DJ437" s="40"/>
      <c r="DK437" s="40"/>
      <c r="DL437" s="40"/>
      <c r="DM437" s="40"/>
      <c r="DN437" s="40"/>
      <c r="DO437" s="38"/>
      <c r="DP437" s="151"/>
      <c r="DQ437" s="131"/>
      <c r="DR437" s="132"/>
      <c r="DS437" s="133"/>
      <c r="DT437" s="42"/>
      <c r="DU437" s="39"/>
      <c r="DV437" s="40"/>
      <c r="DW437" s="40"/>
      <c r="DX437" s="40"/>
      <c r="DY437" s="40"/>
      <c r="DZ437" s="40"/>
      <c r="EA437" s="40"/>
      <c r="EB437" s="40"/>
      <c r="EC437" s="40"/>
      <c r="ED437" s="40"/>
      <c r="EE437" s="40"/>
      <c r="EF437" s="38"/>
      <c r="EG437" s="151"/>
      <c r="EH437" s="131"/>
      <c r="EI437" s="132"/>
      <c r="EJ437" s="133"/>
      <c r="EK437" s="42"/>
      <c r="EL437" s="39"/>
      <c r="EM437" s="40"/>
      <c r="EN437" s="40"/>
      <c r="EO437" s="40"/>
      <c r="EP437" s="40"/>
      <c r="EQ437" s="40"/>
      <c r="ER437" s="40"/>
      <c r="ES437" s="40"/>
      <c r="ET437" s="40"/>
      <c r="EU437" s="40"/>
      <c r="EV437" s="40"/>
      <c r="EW437" s="38"/>
      <c r="EX437" s="151"/>
      <c r="EY437" s="131"/>
      <c r="EZ437" s="132"/>
      <c r="FA437" s="133"/>
      <c r="FB437" s="42"/>
      <c r="FC437" s="39"/>
      <c r="FD437" s="40"/>
      <c r="FE437" s="40"/>
      <c r="FF437" s="40"/>
      <c r="FG437" s="40"/>
      <c r="FH437" s="40"/>
      <c r="FI437" s="40"/>
      <c r="FJ437" s="40"/>
      <c r="FK437" s="40"/>
      <c r="FL437" s="40"/>
      <c r="FM437" s="40"/>
      <c r="FN437" s="38"/>
      <c r="FO437" s="151"/>
      <c r="FP437" s="131"/>
      <c r="FQ437" s="132"/>
      <c r="FR437" s="133"/>
      <c r="FS437" s="42"/>
      <c r="FT437" s="39"/>
      <c r="FU437" s="40"/>
      <c r="FV437" s="40"/>
      <c r="FW437" s="40"/>
      <c r="FX437" s="40"/>
      <c r="FY437" s="40"/>
      <c r="FZ437" s="40"/>
      <c r="GA437" s="40"/>
      <c r="GB437" s="40"/>
      <c r="GC437" s="40"/>
      <c r="GD437" s="40"/>
      <c r="GE437" s="38"/>
      <c r="GF437" s="151"/>
      <c r="GG437" s="131"/>
      <c r="GH437" s="132"/>
      <c r="GI437" s="133"/>
      <c r="GJ437" s="42"/>
      <c r="GK437" s="39"/>
      <c r="GL437" s="40"/>
      <c r="GM437" s="40"/>
      <c r="GN437" s="40"/>
      <c r="GO437" s="40"/>
      <c r="GP437" s="40"/>
      <c r="GQ437" s="40"/>
      <c r="GR437" s="40"/>
      <c r="GS437" s="40"/>
      <c r="GT437" s="40"/>
      <c r="GU437" s="40"/>
      <c r="GV437" s="38"/>
      <c r="GW437" s="151"/>
      <c r="GX437" s="131"/>
      <c r="GY437" s="132"/>
      <c r="GZ437" s="133"/>
      <c r="HA437" s="42"/>
      <c r="HB437" s="39"/>
      <c r="HC437" s="40"/>
      <c r="HD437" s="40"/>
      <c r="HE437" s="40"/>
      <c r="HF437" s="40"/>
      <c r="HG437" s="40"/>
      <c r="HH437" s="40"/>
      <c r="HI437" s="40"/>
      <c r="HJ437" s="40"/>
      <c r="HK437" s="40"/>
      <c r="HL437" s="40"/>
      <c r="HM437" s="38"/>
      <c r="HN437" s="151"/>
      <c r="HO437" s="131"/>
      <c r="HP437" s="132"/>
      <c r="HQ437" s="133"/>
      <c r="HR437" s="42"/>
      <c r="HS437" s="39"/>
      <c r="HT437" s="40"/>
      <c r="HU437" s="40"/>
      <c r="HV437" s="40"/>
      <c r="HW437" s="40"/>
      <c r="HX437" s="40"/>
      <c r="HY437" s="40"/>
      <c r="HZ437" s="40"/>
      <c r="IA437" s="40"/>
      <c r="IB437" s="40"/>
      <c r="IC437" s="40"/>
      <c r="ID437" s="38"/>
      <c r="IE437" s="151"/>
      <c r="IF437" s="131"/>
      <c r="IG437" s="132"/>
      <c r="IH437" s="133"/>
      <c r="II437" s="42"/>
      <c r="IJ437" s="39"/>
      <c r="IK437" s="40"/>
      <c r="IL437" s="40"/>
      <c r="IM437" s="40"/>
      <c r="IN437" s="40"/>
      <c r="IO437" s="40"/>
      <c r="IP437" s="40"/>
      <c r="IQ437" s="40"/>
      <c r="IR437" s="40"/>
      <c r="IS437" s="40"/>
      <c r="IT437" s="40"/>
      <c r="IU437" s="38"/>
      <c r="IV437" s="151"/>
    </row>
    <row r="438" spans="1:256" ht="19.5" customHeight="1">
      <c r="A438" s="135"/>
      <c r="B438" s="131"/>
      <c r="C438" s="132"/>
      <c r="D438" s="133"/>
      <c r="E438" s="39"/>
      <c r="F438" s="39">
        <v>2016</v>
      </c>
      <c r="G438" s="40">
        <f t="shared" si="209"/>
        <v>3810</v>
      </c>
      <c r="H438" s="40">
        <f t="shared" si="207"/>
        <v>3810</v>
      </c>
      <c r="I438" s="40">
        <f t="shared" si="213"/>
        <v>3810</v>
      </c>
      <c r="J438" s="40">
        <f t="shared" si="213"/>
        <v>3810</v>
      </c>
      <c r="K438" s="40">
        <f t="shared" si="213"/>
        <v>0</v>
      </c>
      <c r="L438" s="40">
        <f t="shared" si="213"/>
        <v>0</v>
      </c>
      <c r="M438" s="40">
        <f t="shared" si="213"/>
        <v>0</v>
      </c>
      <c r="N438" s="40">
        <f t="shared" si="213"/>
        <v>0</v>
      </c>
      <c r="O438" s="40">
        <f t="shared" si="213"/>
        <v>0</v>
      </c>
      <c r="P438" s="40">
        <f t="shared" si="213"/>
        <v>0</v>
      </c>
      <c r="Q438" s="38"/>
      <c r="R438" s="151"/>
      <c r="S438" s="131"/>
      <c r="T438" s="132"/>
      <c r="U438" s="133"/>
      <c r="V438" s="39"/>
      <c r="W438" s="39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38"/>
      <c r="AI438" s="151"/>
      <c r="AJ438" s="131"/>
      <c r="AK438" s="132"/>
      <c r="AL438" s="133"/>
      <c r="AM438" s="39"/>
      <c r="AN438" s="39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38"/>
      <c r="AZ438" s="151"/>
      <c r="BA438" s="131"/>
      <c r="BB438" s="132"/>
      <c r="BC438" s="133"/>
      <c r="BD438" s="39"/>
      <c r="BE438" s="39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38"/>
      <c r="BQ438" s="151"/>
      <c r="BR438" s="131"/>
      <c r="BS438" s="132"/>
      <c r="BT438" s="133"/>
      <c r="BU438" s="39"/>
      <c r="BV438" s="39"/>
      <c r="BW438" s="40"/>
      <c r="BX438" s="40"/>
      <c r="BY438" s="40"/>
      <c r="BZ438" s="40"/>
      <c r="CA438" s="40"/>
      <c r="CB438" s="40"/>
      <c r="CC438" s="40"/>
      <c r="CD438" s="40"/>
      <c r="CE438" s="40"/>
      <c r="CF438" s="40"/>
      <c r="CG438" s="38"/>
      <c r="CH438" s="151"/>
      <c r="CI438" s="131"/>
      <c r="CJ438" s="132"/>
      <c r="CK438" s="133"/>
      <c r="CL438" s="39"/>
      <c r="CM438" s="39"/>
      <c r="CN438" s="40"/>
      <c r="CO438" s="40"/>
      <c r="CP438" s="40"/>
      <c r="CQ438" s="40"/>
      <c r="CR438" s="40"/>
      <c r="CS438" s="40"/>
      <c r="CT438" s="40"/>
      <c r="CU438" s="40"/>
      <c r="CV438" s="40"/>
      <c r="CW438" s="40"/>
      <c r="CX438" s="38"/>
      <c r="CY438" s="151"/>
      <c r="CZ438" s="131"/>
      <c r="DA438" s="132"/>
      <c r="DB438" s="133"/>
      <c r="DC438" s="39"/>
      <c r="DD438" s="39"/>
      <c r="DE438" s="40"/>
      <c r="DF438" s="40"/>
      <c r="DG438" s="40"/>
      <c r="DH438" s="40"/>
      <c r="DI438" s="40"/>
      <c r="DJ438" s="40"/>
      <c r="DK438" s="40"/>
      <c r="DL438" s="40"/>
      <c r="DM438" s="40"/>
      <c r="DN438" s="40"/>
      <c r="DO438" s="38"/>
      <c r="DP438" s="151"/>
      <c r="DQ438" s="131"/>
      <c r="DR438" s="132"/>
      <c r="DS438" s="133"/>
      <c r="DT438" s="39"/>
      <c r="DU438" s="39"/>
      <c r="DV438" s="40"/>
      <c r="DW438" s="40"/>
      <c r="DX438" s="40"/>
      <c r="DY438" s="40"/>
      <c r="DZ438" s="40"/>
      <c r="EA438" s="40"/>
      <c r="EB438" s="40"/>
      <c r="EC438" s="40"/>
      <c r="ED438" s="40"/>
      <c r="EE438" s="40"/>
      <c r="EF438" s="38"/>
      <c r="EG438" s="151"/>
      <c r="EH438" s="131"/>
      <c r="EI438" s="132"/>
      <c r="EJ438" s="133"/>
      <c r="EK438" s="39"/>
      <c r="EL438" s="39"/>
      <c r="EM438" s="40"/>
      <c r="EN438" s="40"/>
      <c r="EO438" s="40"/>
      <c r="EP438" s="40"/>
      <c r="EQ438" s="40"/>
      <c r="ER438" s="40"/>
      <c r="ES438" s="40"/>
      <c r="ET438" s="40"/>
      <c r="EU438" s="40"/>
      <c r="EV438" s="40"/>
      <c r="EW438" s="38"/>
      <c r="EX438" s="151"/>
      <c r="EY438" s="131"/>
      <c r="EZ438" s="132"/>
      <c r="FA438" s="133"/>
      <c r="FB438" s="39"/>
      <c r="FC438" s="39"/>
      <c r="FD438" s="40"/>
      <c r="FE438" s="40"/>
      <c r="FF438" s="40"/>
      <c r="FG438" s="40"/>
      <c r="FH438" s="40"/>
      <c r="FI438" s="40"/>
      <c r="FJ438" s="40"/>
      <c r="FK438" s="40"/>
      <c r="FL438" s="40"/>
      <c r="FM438" s="40"/>
      <c r="FN438" s="38"/>
      <c r="FO438" s="151"/>
      <c r="FP438" s="131"/>
      <c r="FQ438" s="132"/>
      <c r="FR438" s="133"/>
      <c r="FS438" s="39"/>
      <c r="FT438" s="39"/>
      <c r="FU438" s="40"/>
      <c r="FV438" s="40"/>
      <c r="FW438" s="40"/>
      <c r="FX438" s="40"/>
      <c r="FY438" s="40"/>
      <c r="FZ438" s="40"/>
      <c r="GA438" s="40"/>
      <c r="GB438" s="40"/>
      <c r="GC438" s="40"/>
      <c r="GD438" s="40"/>
      <c r="GE438" s="38"/>
      <c r="GF438" s="151"/>
      <c r="GG438" s="131"/>
      <c r="GH438" s="132"/>
      <c r="GI438" s="133"/>
      <c r="GJ438" s="39"/>
      <c r="GK438" s="39"/>
      <c r="GL438" s="40"/>
      <c r="GM438" s="40"/>
      <c r="GN438" s="40"/>
      <c r="GO438" s="40"/>
      <c r="GP438" s="40"/>
      <c r="GQ438" s="40"/>
      <c r="GR438" s="40"/>
      <c r="GS438" s="40"/>
      <c r="GT438" s="40"/>
      <c r="GU438" s="40"/>
      <c r="GV438" s="38"/>
      <c r="GW438" s="151"/>
      <c r="GX438" s="131"/>
      <c r="GY438" s="132"/>
      <c r="GZ438" s="133"/>
      <c r="HA438" s="39"/>
      <c r="HB438" s="39"/>
      <c r="HC438" s="40"/>
      <c r="HD438" s="40"/>
      <c r="HE438" s="40"/>
      <c r="HF438" s="40"/>
      <c r="HG438" s="40"/>
      <c r="HH438" s="40"/>
      <c r="HI438" s="40"/>
      <c r="HJ438" s="40"/>
      <c r="HK438" s="40"/>
      <c r="HL438" s="40"/>
      <c r="HM438" s="38"/>
      <c r="HN438" s="151"/>
      <c r="HO438" s="131"/>
      <c r="HP438" s="132"/>
      <c r="HQ438" s="133"/>
      <c r="HR438" s="39"/>
      <c r="HS438" s="39"/>
      <c r="HT438" s="40"/>
      <c r="HU438" s="40"/>
      <c r="HV438" s="40"/>
      <c r="HW438" s="40"/>
      <c r="HX438" s="40"/>
      <c r="HY438" s="40"/>
      <c r="HZ438" s="40"/>
      <c r="IA438" s="40"/>
      <c r="IB438" s="40"/>
      <c r="IC438" s="40"/>
      <c r="ID438" s="38"/>
      <c r="IE438" s="151"/>
      <c r="IF438" s="131"/>
      <c r="IG438" s="132"/>
      <c r="IH438" s="133"/>
      <c r="II438" s="39"/>
      <c r="IJ438" s="39"/>
      <c r="IK438" s="40"/>
      <c r="IL438" s="40"/>
      <c r="IM438" s="40"/>
      <c r="IN438" s="40"/>
      <c r="IO438" s="40"/>
      <c r="IP438" s="40"/>
      <c r="IQ438" s="40"/>
      <c r="IR438" s="40"/>
      <c r="IS438" s="40"/>
      <c r="IT438" s="40"/>
      <c r="IU438" s="38"/>
      <c r="IV438" s="151"/>
    </row>
    <row r="439" spans="1:256" ht="18.75" customHeight="1">
      <c r="A439" s="135"/>
      <c r="B439" s="131"/>
      <c r="C439" s="132"/>
      <c r="D439" s="133"/>
      <c r="E439" s="39"/>
      <c r="F439" s="39">
        <v>2017</v>
      </c>
      <c r="G439" s="40">
        <f>I439+K439+M439+O439</f>
        <v>123204.4</v>
      </c>
      <c r="H439" s="40">
        <f t="shared" si="207"/>
        <v>123204.4</v>
      </c>
      <c r="I439" s="40">
        <f t="shared" si="213"/>
        <v>123204.4</v>
      </c>
      <c r="J439" s="40">
        <f t="shared" si="213"/>
        <v>123204.4</v>
      </c>
      <c r="K439" s="40">
        <f t="shared" si="213"/>
        <v>0</v>
      </c>
      <c r="L439" s="40">
        <f t="shared" si="213"/>
        <v>0</v>
      </c>
      <c r="M439" s="40">
        <f t="shared" si="213"/>
        <v>0</v>
      </c>
      <c r="N439" s="40">
        <f t="shared" si="213"/>
        <v>0</v>
      </c>
      <c r="O439" s="40">
        <f t="shared" si="213"/>
        <v>0</v>
      </c>
      <c r="P439" s="40">
        <f t="shared" si="213"/>
        <v>0</v>
      </c>
      <c r="Q439" s="38"/>
      <c r="R439" s="151"/>
      <c r="S439" s="131"/>
      <c r="T439" s="132"/>
      <c r="U439" s="133"/>
      <c r="V439" s="39"/>
      <c r="W439" s="39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38"/>
      <c r="AI439" s="151"/>
      <c r="AJ439" s="131"/>
      <c r="AK439" s="132"/>
      <c r="AL439" s="133"/>
      <c r="AM439" s="39"/>
      <c r="AN439" s="39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38"/>
      <c r="AZ439" s="151"/>
      <c r="BA439" s="131"/>
      <c r="BB439" s="132"/>
      <c r="BC439" s="133"/>
      <c r="BD439" s="39"/>
      <c r="BE439" s="39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38"/>
      <c r="BQ439" s="151"/>
      <c r="BR439" s="131"/>
      <c r="BS439" s="132"/>
      <c r="BT439" s="133"/>
      <c r="BU439" s="39"/>
      <c r="BV439" s="39"/>
      <c r="BW439" s="40"/>
      <c r="BX439" s="40"/>
      <c r="BY439" s="40"/>
      <c r="BZ439" s="40"/>
      <c r="CA439" s="40"/>
      <c r="CB439" s="40"/>
      <c r="CC439" s="40"/>
      <c r="CD439" s="40"/>
      <c r="CE439" s="40"/>
      <c r="CF439" s="40"/>
      <c r="CG439" s="38"/>
      <c r="CH439" s="151"/>
      <c r="CI439" s="131"/>
      <c r="CJ439" s="132"/>
      <c r="CK439" s="133"/>
      <c r="CL439" s="39"/>
      <c r="CM439" s="39"/>
      <c r="CN439" s="40"/>
      <c r="CO439" s="40"/>
      <c r="CP439" s="40"/>
      <c r="CQ439" s="40"/>
      <c r="CR439" s="40"/>
      <c r="CS439" s="40"/>
      <c r="CT439" s="40"/>
      <c r="CU439" s="40"/>
      <c r="CV439" s="40"/>
      <c r="CW439" s="40"/>
      <c r="CX439" s="38"/>
      <c r="CY439" s="151"/>
      <c r="CZ439" s="131"/>
      <c r="DA439" s="132"/>
      <c r="DB439" s="133"/>
      <c r="DC439" s="39"/>
      <c r="DD439" s="39"/>
      <c r="DE439" s="40"/>
      <c r="DF439" s="40"/>
      <c r="DG439" s="40"/>
      <c r="DH439" s="40"/>
      <c r="DI439" s="40"/>
      <c r="DJ439" s="40"/>
      <c r="DK439" s="40"/>
      <c r="DL439" s="40"/>
      <c r="DM439" s="40"/>
      <c r="DN439" s="40"/>
      <c r="DO439" s="38"/>
      <c r="DP439" s="151"/>
      <c r="DQ439" s="131"/>
      <c r="DR439" s="132"/>
      <c r="DS439" s="133"/>
      <c r="DT439" s="39"/>
      <c r="DU439" s="39"/>
      <c r="DV439" s="40"/>
      <c r="DW439" s="40"/>
      <c r="DX439" s="40"/>
      <c r="DY439" s="40"/>
      <c r="DZ439" s="40"/>
      <c r="EA439" s="40"/>
      <c r="EB439" s="40"/>
      <c r="EC439" s="40"/>
      <c r="ED439" s="40"/>
      <c r="EE439" s="40"/>
      <c r="EF439" s="38"/>
      <c r="EG439" s="151"/>
      <c r="EH439" s="131"/>
      <c r="EI439" s="132"/>
      <c r="EJ439" s="133"/>
      <c r="EK439" s="39"/>
      <c r="EL439" s="39"/>
      <c r="EM439" s="40"/>
      <c r="EN439" s="40"/>
      <c r="EO439" s="40"/>
      <c r="EP439" s="40"/>
      <c r="EQ439" s="40"/>
      <c r="ER439" s="40"/>
      <c r="ES439" s="40"/>
      <c r="ET439" s="40"/>
      <c r="EU439" s="40"/>
      <c r="EV439" s="40"/>
      <c r="EW439" s="38"/>
      <c r="EX439" s="151"/>
      <c r="EY439" s="131"/>
      <c r="EZ439" s="132"/>
      <c r="FA439" s="133"/>
      <c r="FB439" s="39"/>
      <c r="FC439" s="39"/>
      <c r="FD439" s="40"/>
      <c r="FE439" s="40"/>
      <c r="FF439" s="40"/>
      <c r="FG439" s="40"/>
      <c r="FH439" s="40"/>
      <c r="FI439" s="40"/>
      <c r="FJ439" s="40"/>
      <c r="FK439" s="40"/>
      <c r="FL439" s="40"/>
      <c r="FM439" s="40"/>
      <c r="FN439" s="38"/>
      <c r="FO439" s="151"/>
      <c r="FP439" s="131"/>
      <c r="FQ439" s="132"/>
      <c r="FR439" s="133"/>
      <c r="FS439" s="39"/>
      <c r="FT439" s="39"/>
      <c r="FU439" s="40"/>
      <c r="FV439" s="40"/>
      <c r="FW439" s="40"/>
      <c r="FX439" s="40"/>
      <c r="FY439" s="40"/>
      <c r="FZ439" s="40"/>
      <c r="GA439" s="40"/>
      <c r="GB439" s="40"/>
      <c r="GC439" s="40"/>
      <c r="GD439" s="40"/>
      <c r="GE439" s="38"/>
      <c r="GF439" s="151"/>
      <c r="GG439" s="131"/>
      <c r="GH439" s="132"/>
      <c r="GI439" s="133"/>
      <c r="GJ439" s="39"/>
      <c r="GK439" s="39"/>
      <c r="GL439" s="40"/>
      <c r="GM439" s="40"/>
      <c r="GN439" s="40"/>
      <c r="GO439" s="40"/>
      <c r="GP439" s="40"/>
      <c r="GQ439" s="40"/>
      <c r="GR439" s="40"/>
      <c r="GS439" s="40"/>
      <c r="GT439" s="40"/>
      <c r="GU439" s="40"/>
      <c r="GV439" s="38"/>
      <c r="GW439" s="151"/>
      <c r="GX439" s="131"/>
      <c r="GY439" s="132"/>
      <c r="GZ439" s="133"/>
      <c r="HA439" s="39"/>
      <c r="HB439" s="39"/>
      <c r="HC439" s="40"/>
      <c r="HD439" s="40"/>
      <c r="HE439" s="40"/>
      <c r="HF439" s="40"/>
      <c r="HG439" s="40"/>
      <c r="HH439" s="40"/>
      <c r="HI439" s="40"/>
      <c r="HJ439" s="40"/>
      <c r="HK439" s="40"/>
      <c r="HL439" s="40"/>
      <c r="HM439" s="38"/>
      <c r="HN439" s="151"/>
      <c r="HO439" s="131"/>
      <c r="HP439" s="132"/>
      <c r="HQ439" s="133"/>
      <c r="HR439" s="39"/>
      <c r="HS439" s="39"/>
      <c r="HT439" s="40"/>
      <c r="HU439" s="40"/>
      <c r="HV439" s="40"/>
      <c r="HW439" s="40"/>
      <c r="HX439" s="40"/>
      <c r="HY439" s="40"/>
      <c r="HZ439" s="40"/>
      <c r="IA439" s="40"/>
      <c r="IB439" s="40"/>
      <c r="IC439" s="40"/>
      <c r="ID439" s="38"/>
      <c r="IE439" s="151"/>
      <c r="IF439" s="131"/>
      <c r="IG439" s="132"/>
      <c r="IH439" s="133"/>
      <c r="II439" s="39"/>
      <c r="IJ439" s="39"/>
      <c r="IK439" s="40"/>
      <c r="IL439" s="40"/>
      <c r="IM439" s="40"/>
      <c r="IN439" s="40"/>
      <c r="IO439" s="40"/>
      <c r="IP439" s="40"/>
      <c r="IQ439" s="40"/>
      <c r="IR439" s="40"/>
      <c r="IS439" s="40"/>
      <c r="IT439" s="40"/>
      <c r="IU439" s="38"/>
      <c r="IV439" s="151"/>
    </row>
    <row r="440" spans="1:256" ht="17.25" customHeight="1">
      <c r="A440" s="135"/>
      <c r="B440" s="131"/>
      <c r="C440" s="132"/>
      <c r="D440" s="133"/>
      <c r="E440" s="39"/>
      <c r="F440" s="39">
        <v>2018</v>
      </c>
      <c r="G440" s="40">
        <f t="shared" si="209"/>
        <v>826.6</v>
      </c>
      <c r="H440" s="40">
        <f t="shared" si="207"/>
        <v>826.6</v>
      </c>
      <c r="I440" s="40">
        <f t="shared" si="213"/>
        <v>826.6</v>
      </c>
      <c r="J440" s="40">
        <f t="shared" si="213"/>
        <v>826.6</v>
      </c>
      <c r="K440" s="40">
        <f t="shared" si="213"/>
        <v>0</v>
      </c>
      <c r="L440" s="40">
        <f t="shared" si="213"/>
        <v>0</v>
      </c>
      <c r="M440" s="40">
        <f t="shared" si="213"/>
        <v>0</v>
      </c>
      <c r="N440" s="40">
        <f t="shared" si="213"/>
        <v>0</v>
      </c>
      <c r="O440" s="40">
        <f t="shared" si="213"/>
        <v>0</v>
      </c>
      <c r="P440" s="40">
        <f t="shared" si="213"/>
        <v>0</v>
      </c>
      <c r="Q440" s="38"/>
      <c r="R440" s="151"/>
      <c r="S440" s="131"/>
      <c r="T440" s="132"/>
      <c r="U440" s="133"/>
      <c r="V440" s="39"/>
      <c r="W440" s="39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38"/>
      <c r="AI440" s="151"/>
      <c r="AJ440" s="131"/>
      <c r="AK440" s="132"/>
      <c r="AL440" s="133"/>
      <c r="AM440" s="39"/>
      <c r="AN440" s="39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38"/>
      <c r="AZ440" s="151"/>
      <c r="BA440" s="131"/>
      <c r="BB440" s="132"/>
      <c r="BC440" s="133"/>
      <c r="BD440" s="39"/>
      <c r="BE440" s="39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38"/>
      <c r="BQ440" s="151"/>
      <c r="BR440" s="131"/>
      <c r="BS440" s="132"/>
      <c r="BT440" s="133"/>
      <c r="BU440" s="39"/>
      <c r="BV440" s="39"/>
      <c r="BW440" s="40"/>
      <c r="BX440" s="40"/>
      <c r="BY440" s="40"/>
      <c r="BZ440" s="40"/>
      <c r="CA440" s="40"/>
      <c r="CB440" s="40"/>
      <c r="CC440" s="40"/>
      <c r="CD440" s="40"/>
      <c r="CE440" s="40"/>
      <c r="CF440" s="40"/>
      <c r="CG440" s="38"/>
      <c r="CH440" s="151"/>
      <c r="CI440" s="131"/>
      <c r="CJ440" s="132"/>
      <c r="CK440" s="133"/>
      <c r="CL440" s="39"/>
      <c r="CM440" s="39"/>
      <c r="CN440" s="40"/>
      <c r="CO440" s="40"/>
      <c r="CP440" s="40"/>
      <c r="CQ440" s="40"/>
      <c r="CR440" s="40"/>
      <c r="CS440" s="40"/>
      <c r="CT440" s="40"/>
      <c r="CU440" s="40"/>
      <c r="CV440" s="40"/>
      <c r="CW440" s="40"/>
      <c r="CX440" s="38"/>
      <c r="CY440" s="151"/>
      <c r="CZ440" s="131"/>
      <c r="DA440" s="132"/>
      <c r="DB440" s="133"/>
      <c r="DC440" s="39"/>
      <c r="DD440" s="39"/>
      <c r="DE440" s="40"/>
      <c r="DF440" s="40"/>
      <c r="DG440" s="40"/>
      <c r="DH440" s="40"/>
      <c r="DI440" s="40"/>
      <c r="DJ440" s="40"/>
      <c r="DK440" s="40"/>
      <c r="DL440" s="40"/>
      <c r="DM440" s="40"/>
      <c r="DN440" s="40"/>
      <c r="DO440" s="38"/>
      <c r="DP440" s="151"/>
      <c r="DQ440" s="131"/>
      <c r="DR440" s="132"/>
      <c r="DS440" s="133"/>
      <c r="DT440" s="39"/>
      <c r="DU440" s="39"/>
      <c r="DV440" s="40"/>
      <c r="DW440" s="40"/>
      <c r="DX440" s="40"/>
      <c r="DY440" s="40"/>
      <c r="DZ440" s="40"/>
      <c r="EA440" s="40"/>
      <c r="EB440" s="40"/>
      <c r="EC440" s="40"/>
      <c r="ED440" s="40"/>
      <c r="EE440" s="40"/>
      <c r="EF440" s="38"/>
      <c r="EG440" s="151"/>
      <c r="EH440" s="131"/>
      <c r="EI440" s="132"/>
      <c r="EJ440" s="133"/>
      <c r="EK440" s="39"/>
      <c r="EL440" s="39"/>
      <c r="EM440" s="40"/>
      <c r="EN440" s="40"/>
      <c r="EO440" s="40"/>
      <c r="EP440" s="40"/>
      <c r="EQ440" s="40"/>
      <c r="ER440" s="40"/>
      <c r="ES440" s="40"/>
      <c r="ET440" s="40"/>
      <c r="EU440" s="40"/>
      <c r="EV440" s="40"/>
      <c r="EW440" s="38"/>
      <c r="EX440" s="151"/>
      <c r="EY440" s="131"/>
      <c r="EZ440" s="132"/>
      <c r="FA440" s="133"/>
      <c r="FB440" s="39"/>
      <c r="FC440" s="39"/>
      <c r="FD440" s="40"/>
      <c r="FE440" s="40"/>
      <c r="FF440" s="40"/>
      <c r="FG440" s="40"/>
      <c r="FH440" s="40"/>
      <c r="FI440" s="40"/>
      <c r="FJ440" s="40"/>
      <c r="FK440" s="40"/>
      <c r="FL440" s="40"/>
      <c r="FM440" s="40"/>
      <c r="FN440" s="38"/>
      <c r="FO440" s="151"/>
      <c r="FP440" s="131"/>
      <c r="FQ440" s="132"/>
      <c r="FR440" s="133"/>
      <c r="FS440" s="39"/>
      <c r="FT440" s="39"/>
      <c r="FU440" s="40"/>
      <c r="FV440" s="40"/>
      <c r="FW440" s="40"/>
      <c r="FX440" s="40"/>
      <c r="FY440" s="40"/>
      <c r="FZ440" s="40"/>
      <c r="GA440" s="40"/>
      <c r="GB440" s="40"/>
      <c r="GC440" s="40"/>
      <c r="GD440" s="40"/>
      <c r="GE440" s="38"/>
      <c r="GF440" s="151"/>
      <c r="GG440" s="131"/>
      <c r="GH440" s="132"/>
      <c r="GI440" s="133"/>
      <c r="GJ440" s="39"/>
      <c r="GK440" s="39"/>
      <c r="GL440" s="40"/>
      <c r="GM440" s="40"/>
      <c r="GN440" s="40"/>
      <c r="GO440" s="40"/>
      <c r="GP440" s="40"/>
      <c r="GQ440" s="40"/>
      <c r="GR440" s="40"/>
      <c r="GS440" s="40"/>
      <c r="GT440" s="40"/>
      <c r="GU440" s="40"/>
      <c r="GV440" s="38"/>
      <c r="GW440" s="151"/>
      <c r="GX440" s="131"/>
      <c r="GY440" s="132"/>
      <c r="GZ440" s="133"/>
      <c r="HA440" s="39"/>
      <c r="HB440" s="39"/>
      <c r="HC440" s="40"/>
      <c r="HD440" s="40"/>
      <c r="HE440" s="40"/>
      <c r="HF440" s="40"/>
      <c r="HG440" s="40"/>
      <c r="HH440" s="40"/>
      <c r="HI440" s="40"/>
      <c r="HJ440" s="40"/>
      <c r="HK440" s="40"/>
      <c r="HL440" s="40"/>
      <c r="HM440" s="38"/>
      <c r="HN440" s="151"/>
      <c r="HO440" s="131"/>
      <c r="HP440" s="132"/>
      <c r="HQ440" s="133"/>
      <c r="HR440" s="39"/>
      <c r="HS440" s="39"/>
      <c r="HT440" s="40"/>
      <c r="HU440" s="40"/>
      <c r="HV440" s="40"/>
      <c r="HW440" s="40"/>
      <c r="HX440" s="40"/>
      <c r="HY440" s="40"/>
      <c r="HZ440" s="40"/>
      <c r="IA440" s="40"/>
      <c r="IB440" s="40"/>
      <c r="IC440" s="40"/>
      <c r="ID440" s="38"/>
      <c r="IE440" s="151"/>
      <c r="IF440" s="131"/>
      <c r="IG440" s="132"/>
      <c r="IH440" s="133"/>
      <c r="II440" s="39"/>
      <c r="IJ440" s="39"/>
      <c r="IK440" s="40"/>
      <c r="IL440" s="40"/>
      <c r="IM440" s="40"/>
      <c r="IN440" s="40"/>
      <c r="IO440" s="40"/>
      <c r="IP440" s="40"/>
      <c r="IQ440" s="40"/>
      <c r="IR440" s="40"/>
      <c r="IS440" s="40"/>
      <c r="IT440" s="40"/>
      <c r="IU440" s="38"/>
      <c r="IV440" s="151"/>
    </row>
    <row r="441" spans="1:256" ht="19.5" customHeight="1">
      <c r="A441" s="135"/>
      <c r="B441" s="131"/>
      <c r="C441" s="132"/>
      <c r="D441" s="133"/>
      <c r="E441" s="39"/>
      <c r="F441" s="39">
        <v>2019</v>
      </c>
      <c r="G441" s="40">
        <f t="shared" si="209"/>
        <v>425954.8</v>
      </c>
      <c r="H441" s="40">
        <f t="shared" si="207"/>
        <v>18151.7</v>
      </c>
      <c r="I441" s="40">
        <f t="shared" si="213"/>
        <v>281499.8</v>
      </c>
      <c r="J441" s="40">
        <f t="shared" si="213"/>
        <v>18151.7</v>
      </c>
      <c r="K441" s="40">
        <f t="shared" si="213"/>
        <v>0</v>
      </c>
      <c r="L441" s="40">
        <f t="shared" si="213"/>
        <v>0</v>
      </c>
      <c r="M441" s="40">
        <f t="shared" si="213"/>
        <v>144455</v>
      </c>
      <c r="N441" s="40">
        <f t="shared" si="213"/>
        <v>0</v>
      </c>
      <c r="O441" s="40">
        <f t="shared" si="213"/>
        <v>0</v>
      </c>
      <c r="P441" s="40">
        <f t="shared" si="213"/>
        <v>0</v>
      </c>
      <c r="Q441" s="38"/>
      <c r="R441" s="151"/>
      <c r="S441" s="131"/>
      <c r="T441" s="132"/>
      <c r="U441" s="133"/>
      <c r="V441" s="39"/>
      <c r="W441" s="39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38"/>
      <c r="AI441" s="151"/>
      <c r="AJ441" s="131"/>
      <c r="AK441" s="132"/>
      <c r="AL441" s="133"/>
      <c r="AM441" s="39"/>
      <c r="AN441" s="39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38"/>
      <c r="AZ441" s="151"/>
      <c r="BA441" s="131"/>
      <c r="BB441" s="132"/>
      <c r="BC441" s="133"/>
      <c r="BD441" s="39"/>
      <c r="BE441" s="39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38"/>
      <c r="BQ441" s="151"/>
      <c r="BR441" s="131"/>
      <c r="BS441" s="132"/>
      <c r="BT441" s="133"/>
      <c r="BU441" s="39"/>
      <c r="BV441" s="39"/>
      <c r="BW441" s="40"/>
      <c r="BX441" s="40"/>
      <c r="BY441" s="40"/>
      <c r="BZ441" s="40"/>
      <c r="CA441" s="40"/>
      <c r="CB441" s="40"/>
      <c r="CC441" s="40"/>
      <c r="CD441" s="40"/>
      <c r="CE441" s="40"/>
      <c r="CF441" s="40"/>
      <c r="CG441" s="38"/>
      <c r="CH441" s="151"/>
      <c r="CI441" s="131"/>
      <c r="CJ441" s="132"/>
      <c r="CK441" s="133"/>
      <c r="CL441" s="39"/>
      <c r="CM441" s="39"/>
      <c r="CN441" s="40"/>
      <c r="CO441" s="40"/>
      <c r="CP441" s="40"/>
      <c r="CQ441" s="40"/>
      <c r="CR441" s="40"/>
      <c r="CS441" s="40"/>
      <c r="CT441" s="40"/>
      <c r="CU441" s="40"/>
      <c r="CV441" s="40"/>
      <c r="CW441" s="40"/>
      <c r="CX441" s="38"/>
      <c r="CY441" s="151"/>
      <c r="CZ441" s="131"/>
      <c r="DA441" s="132"/>
      <c r="DB441" s="133"/>
      <c r="DC441" s="39"/>
      <c r="DD441" s="39"/>
      <c r="DE441" s="40"/>
      <c r="DF441" s="40"/>
      <c r="DG441" s="40"/>
      <c r="DH441" s="40"/>
      <c r="DI441" s="40"/>
      <c r="DJ441" s="40"/>
      <c r="DK441" s="40"/>
      <c r="DL441" s="40"/>
      <c r="DM441" s="40"/>
      <c r="DN441" s="40"/>
      <c r="DO441" s="38"/>
      <c r="DP441" s="151"/>
      <c r="DQ441" s="131"/>
      <c r="DR441" s="132"/>
      <c r="DS441" s="133"/>
      <c r="DT441" s="39"/>
      <c r="DU441" s="39"/>
      <c r="DV441" s="40"/>
      <c r="DW441" s="40"/>
      <c r="DX441" s="40"/>
      <c r="DY441" s="40"/>
      <c r="DZ441" s="40"/>
      <c r="EA441" s="40"/>
      <c r="EB441" s="40"/>
      <c r="EC441" s="40"/>
      <c r="ED441" s="40"/>
      <c r="EE441" s="40"/>
      <c r="EF441" s="38"/>
      <c r="EG441" s="151"/>
      <c r="EH441" s="131"/>
      <c r="EI441" s="132"/>
      <c r="EJ441" s="133"/>
      <c r="EK441" s="39"/>
      <c r="EL441" s="39"/>
      <c r="EM441" s="40"/>
      <c r="EN441" s="40"/>
      <c r="EO441" s="40"/>
      <c r="EP441" s="40"/>
      <c r="EQ441" s="40"/>
      <c r="ER441" s="40"/>
      <c r="ES441" s="40"/>
      <c r="ET441" s="40"/>
      <c r="EU441" s="40"/>
      <c r="EV441" s="40"/>
      <c r="EW441" s="38"/>
      <c r="EX441" s="151"/>
      <c r="EY441" s="131"/>
      <c r="EZ441" s="132"/>
      <c r="FA441" s="133"/>
      <c r="FB441" s="39"/>
      <c r="FC441" s="39"/>
      <c r="FD441" s="40"/>
      <c r="FE441" s="40"/>
      <c r="FF441" s="40"/>
      <c r="FG441" s="40"/>
      <c r="FH441" s="40"/>
      <c r="FI441" s="40"/>
      <c r="FJ441" s="40"/>
      <c r="FK441" s="40"/>
      <c r="FL441" s="40"/>
      <c r="FM441" s="40"/>
      <c r="FN441" s="38"/>
      <c r="FO441" s="151"/>
      <c r="FP441" s="131"/>
      <c r="FQ441" s="132"/>
      <c r="FR441" s="133"/>
      <c r="FS441" s="39"/>
      <c r="FT441" s="39"/>
      <c r="FU441" s="40"/>
      <c r="FV441" s="40"/>
      <c r="FW441" s="40"/>
      <c r="FX441" s="40"/>
      <c r="FY441" s="40"/>
      <c r="FZ441" s="40"/>
      <c r="GA441" s="40"/>
      <c r="GB441" s="40"/>
      <c r="GC441" s="40"/>
      <c r="GD441" s="40"/>
      <c r="GE441" s="38"/>
      <c r="GF441" s="151"/>
      <c r="GG441" s="131"/>
      <c r="GH441" s="132"/>
      <c r="GI441" s="133"/>
      <c r="GJ441" s="39"/>
      <c r="GK441" s="39"/>
      <c r="GL441" s="40"/>
      <c r="GM441" s="40"/>
      <c r="GN441" s="40"/>
      <c r="GO441" s="40"/>
      <c r="GP441" s="40"/>
      <c r="GQ441" s="40"/>
      <c r="GR441" s="40"/>
      <c r="GS441" s="40"/>
      <c r="GT441" s="40"/>
      <c r="GU441" s="40"/>
      <c r="GV441" s="38"/>
      <c r="GW441" s="151"/>
      <c r="GX441" s="131"/>
      <c r="GY441" s="132"/>
      <c r="GZ441" s="133"/>
      <c r="HA441" s="39"/>
      <c r="HB441" s="39"/>
      <c r="HC441" s="40"/>
      <c r="HD441" s="40"/>
      <c r="HE441" s="40"/>
      <c r="HF441" s="40"/>
      <c r="HG441" s="40"/>
      <c r="HH441" s="40"/>
      <c r="HI441" s="40"/>
      <c r="HJ441" s="40"/>
      <c r="HK441" s="40"/>
      <c r="HL441" s="40"/>
      <c r="HM441" s="38"/>
      <c r="HN441" s="151"/>
      <c r="HO441" s="131"/>
      <c r="HP441" s="132"/>
      <c r="HQ441" s="133"/>
      <c r="HR441" s="39"/>
      <c r="HS441" s="39"/>
      <c r="HT441" s="40"/>
      <c r="HU441" s="40"/>
      <c r="HV441" s="40"/>
      <c r="HW441" s="40"/>
      <c r="HX441" s="40"/>
      <c r="HY441" s="40"/>
      <c r="HZ441" s="40"/>
      <c r="IA441" s="40"/>
      <c r="IB441" s="40"/>
      <c r="IC441" s="40"/>
      <c r="ID441" s="38"/>
      <c r="IE441" s="151"/>
      <c r="IF441" s="131"/>
      <c r="IG441" s="132"/>
      <c r="IH441" s="133"/>
      <c r="II441" s="39"/>
      <c r="IJ441" s="39"/>
      <c r="IK441" s="40"/>
      <c r="IL441" s="40"/>
      <c r="IM441" s="40"/>
      <c r="IN441" s="40"/>
      <c r="IO441" s="40"/>
      <c r="IP441" s="40"/>
      <c r="IQ441" s="40"/>
      <c r="IR441" s="40"/>
      <c r="IS441" s="40"/>
      <c r="IT441" s="40"/>
      <c r="IU441" s="38"/>
      <c r="IV441" s="151"/>
    </row>
    <row r="442" spans="1:256" ht="18" customHeight="1">
      <c r="A442" s="135"/>
      <c r="B442" s="131"/>
      <c r="C442" s="132"/>
      <c r="D442" s="133"/>
      <c r="E442" s="42"/>
      <c r="F442" s="39">
        <v>2020</v>
      </c>
      <c r="G442" s="40">
        <f t="shared" si="209"/>
        <v>2081554.4</v>
      </c>
      <c r="H442" s="40">
        <f t="shared" si="207"/>
        <v>63151.7</v>
      </c>
      <c r="I442" s="40">
        <f t="shared" si="213"/>
        <v>1931017</v>
      </c>
      <c r="J442" s="40">
        <f t="shared" si="213"/>
        <v>63151.7</v>
      </c>
      <c r="K442" s="40">
        <f t="shared" si="213"/>
        <v>0</v>
      </c>
      <c r="L442" s="40">
        <f t="shared" si="213"/>
        <v>0</v>
      </c>
      <c r="M442" s="40">
        <f t="shared" si="213"/>
        <v>150537.4</v>
      </c>
      <c r="N442" s="40">
        <f t="shared" si="213"/>
        <v>0</v>
      </c>
      <c r="O442" s="40">
        <f t="shared" si="213"/>
        <v>0</v>
      </c>
      <c r="P442" s="40">
        <f t="shared" si="213"/>
        <v>0</v>
      </c>
      <c r="Q442" s="38"/>
      <c r="R442" s="151"/>
      <c r="S442" s="131"/>
      <c r="T442" s="132"/>
      <c r="U442" s="133"/>
      <c r="V442" s="42"/>
      <c r="W442" s="39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38"/>
      <c r="AI442" s="151"/>
      <c r="AJ442" s="131"/>
      <c r="AK442" s="132"/>
      <c r="AL442" s="133"/>
      <c r="AM442" s="42"/>
      <c r="AN442" s="39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38"/>
      <c r="AZ442" s="151"/>
      <c r="BA442" s="131"/>
      <c r="BB442" s="132"/>
      <c r="BC442" s="133"/>
      <c r="BD442" s="42"/>
      <c r="BE442" s="39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38"/>
      <c r="BQ442" s="151"/>
      <c r="BR442" s="131"/>
      <c r="BS442" s="132"/>
      <c r="BT442" s="133"/>
      <c r="BU442" s="42"/>
      <c r="BV442" s="39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38"/>
      <c r="CH442" s="151"/>
      <c r="CI442" s="131"/>
      <c r="CJ442" s="132"/>
      <c r="CK442" s="133"/>
      <c r="CL442" s="42"/>
      <c r="CM442" s="39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  <c r="CX442" s="38"/>
      <c r="CY442" s="151"/>
      <c r="CZ442" s="131"/>
      <c r="DA442" s="132"/>
      <c r="DB442" s="133"/>
      <c r="DC442" s="42"/>
      <c r="DD442" s="39"/>
      <c r="DE442" s="40"/>
      <c r="DF442" s="40"/>
      <c r="DG442" s="40"/>
      <c r="DH442" s="40"/>
      <c r="DI442" s="40"/>
      <c r="DJ442" s="40"/>
      <c r="DK442" s="40"/>
      <c r="DL442" s="40"/>
      <c r="DM442" s="40"/>
      <c r="DN442" s="40"/>
      <c r="DO442" s="38"/>
      <c r="DP442" s="151"/>
      <c r="DQ442" s="131"/>
      <c r="DR442" s="132"/>
      <c r="DS442" s="133"/>
      <c r="DT442" s="42"/>
      <c r="DU442" s="39"/>
      <c r="DV442" s="40"/>
      <c r="DW442" s="40"/>
      <c r="DX442" s="40"/>
      <c r="DY442" s="40"/>
      <c r="DZ442" s="40"/>
      <c r="EA442" s="40"/>
      <c r="EB442" s="40"/>
      <c r="EC442" s="40"/>
      <c r="ED442" s="40"/>
      <c r="EE442" s="40"/>
      <c r="EF442" s="38"/>
      <c r="EG442" s="151"/>
      <c r="EH442" s="131"/>
      <c r="EI442" s="132"/>
      <c r="EJ442" s="133"/>
      <c r="EK442" s="42"/>
      <c r="EL442" s="39"/>
      <c r="EM442" s="40"/>
      <c r="EN442" s="40"/>
      <c r="EO442" s="40"/>
      <c r="EP442" s="40"/>
      <c r="EQ442" s="40"/>
      <c r="ER442" s="40"/>
      <c r="ES442" s="40"/>
      <c r="ET442" s="40"/>
      <c r="EU442" s="40"/>
      <c r="EV442" s="40"/>
      <c r="EW442" s="38"/>
      <c r="EX442" s="151"/>
      <c r="EY442" s="131"/>
      <c r="EZ442" s="132"/>
      <c r="FA442" s="133"/>
      <c r="FB442" s="42"/>
      <c r="FC442" s="39"/>
      <c r="FD442" s="40"/>
      <c r="FE442" s="40"/>
      <c r="FF442" s="40"/>
      <c r="FG442" s="40"/>
      <c r="FH442" s="40"/>
      <c r="FI442" s="40"/>
      <c r="FJ442" s="40"/>
      <c r="FK442" s="40"/>
      <c r="FL442" s="40"/>
      <c r="FM442" s="40"/>
      <c r="FN442" s="38"/>
      <c r="FO442" s="151"/>
      <c r="FP442" s="131"/>
      <c r="FQ442" s="132"/>
      <c r="FR442" s="133"/>
      <c r="FS442" s="42"/>
      <c r="FT442" s="39"/>
      <c r="FU442" s="40"/>
      <c r="FV442" s="40"/>
      <c r="FW442" s="40"/>
      <c r="FX442" s="40"/>
      <c r="FY442" s="40"/>
      <c r="FZ442" s="40"/>
      <c r="GA442" s="40"/>
      <c r="GB442" s="40"/>
      <c r="GC442" s="40"/>
      <c r="GD442" s="40"/>
      <c r="GE442" s="38"/>
      <c r="GF442" s="151"/>
      <c r="GG442" s="131"/>
      <c r="GH442" s="132"/>
      <c r="GI442" s="133"/>
      <c r="GJ442" s="42"/>
      <c r="GK442" s="39"/>
      <c r="GL442" s="40"/>
      <c r="GM442" s="40"/>
      <c r="GN442" s="40"/>
      <c r="GO442" s="40"/>
      <c r="GP442" s="40"/>
      <c r="GQ442" s="40"/>
      <c r="GR442" s="40"/>
      <c r="GS442" s="40"/>
      <c r="GT442" s="40"/>
      <c r="GU442" s="40"/>
      <c r="GV442" s="38"/>
      <c r="GW442" s="151"/>
      <c r="GX442" s="131"/>
      <c r="GY442" s="132"/>
      <c r="GZ442" s="133"/>
      <c r="HA442" s="42"/>
      <c r="HB442" s="39"/>
      <c r="HC442" s="40"/>
      <c r="HD442" s="40"/>
      <c r="HE442" s="40"/>
      <c r="HF442" s="40"/>
      <c r="HG442" s="40"/>
      <c r="HH442" s="40"/>
      <c r="HI442" s="40"/>
      <c r="HJ442" s="40"/>
      <c r="HK442" s="40"/>
      <c r="HL442" s="40"/>
      <c r="HM442" s="38"/>
      <c r="HN442" s="151"/>
      <c r="HO442" s="131"/>
      <c r="HP442" s="132"/>
      <c r="HQ442" s="133"/>
      <c r="HR442" s="42"/>
      <c r="HS442" s="39"/>
      <c r="HT442" s="40"/>
      <c r="HU442" s="40"/>
      <c r="HV442" s="40"/>
      <c r="HW442" s="40"/>
      <c r="HX442" s="40"/>
      <c r="HY442" s="40"/>
      <c r="HZ442" s="40"/>
      <c r="IA442" s="40"/>
      <c r="IB442" s="40"/>
      <c r="IC442" s="40"/>
      <c r="ID442" s="38"/>
      <c r="IE442" s="151"/>
      <c r="IF442" s="131"/>
      <c r="IG442" s="132"/>
      <c r="IH442" s="133"/>
      <c r="II442" s="42"/>
      <c r="IJ442" s="39"/>
      <c r="IK442" s="40"/>
      <c r="IL442" s="40"/>
      <c r="IM442" s="40"/>
      <c r="IN442" s="40"/>
      <c r="IO442" s="40"/>
      <c r="IP442" s="40"/>
      <c r="IQ442" s="40"/>
      <c r="IR442" s="40"/>
      <c r="IS442" s="40"/>
      <c r="IT442" s="40"/>
      <c r="IU442" s="38"/>
      <c r="IV442" s="151"/>
    </row>
    <row r="443" spans="1:242" ht="21.75" customHeight="1">
      <c r="A443" s="135"/>
      <c r="B443" s="131"/>
      <c r="C443" s="132"/>
      <c r="D443" s="133"/>
      <c r="E443" s="42"/>
      <c r="F443" s="39">
        <v>2021</v>
      </c>
      <c r="G443" s="16">
        <f aca="true" t="shared" si="214" ref="G443:H447">I443+K443+M443+O443</f>
        <v>354965.3</v>
      </c>
      <c r="H443" s="16">
        <f t="shared" si="214"/>
        <v>63151.7</v>
      </c>
      <c r="I443" s="40">
        <f t="shared" si="213"/>
        <v>147700.5</v>
      </c>
      <c r="J443" s="40">
        <f t="shared" si="213"/>
        <v>63151.7</v>
      </c>
      <c r="K443" s="40">
        <f t="shared" si="213"/>
        <v>0</v>
      </c>
      <c r="L443" s="40">
        <f t="shared" si="213"/>
        <v>0</v>
      </c>
      <c r="M443" s="40">
        <f t="shared" si="213"/>
        <v>207264.8</v>
      </c>
      <c r="N443" s="40">
        <f t="shared" si="213"/>
        <v>0</v>
      </c>
      <c r="O443" s="40">
        <f t="shared" si="213"/>
        <v>0</v>
      </c>
      <c r="P443" s="40">
        <f t="shared" si="213"/>
        <v>0</v>
      </c>
      <c r="Q443" s="38"/>
      <c r="R443" s="15"/>
      <c r="AH443" s="63"/>
      <c r="AX443" s="63"/>
      <c r="BN443" s="63"/>
      <c r="CD443" s="63"/>
      <c r="CT443" s="63"/>
      <c r="DJ443" s="63"/>
      <c r="DZ443" s="63"/>
      <c r="EP443" s="63"/>
      <c r="FF443" s="63"/>
      <c r="FV443" s="63"/>
      <c r="GL443" s="63"/>
      <c r="HB443" s="63"/>
      <c r="HR443" s="63"/>
      <c r="IH443" s="63"/>
    </row>
    <row r="444" spans="1:242" ht="21.75" customHeight="1">
      <c r="A444" s="135"/>
      <c r="B444" s="131"/>
      <c r="C444" s="132"/>
      <c r="D444" s="133"/>
      <c r="E444" s="42"/>
      <c r="F444" s="39">
        <v>2022</v>
      </c>
      <c r="G444" s="16">
        <f t="shared" si="214"/>
        <v>0</v>
      </c>
      <c r="H444" s="16">
        <f t="shared" si="214"/>
        <v>0</v>
      </c>
      <c r="I444" s="40">
        <f t="shared" si="213"/>
        <v>0</v>
      </c>
      <c r="J444" s="40">
        <f t="shared" si="213"/>
        <v>0</v>
      </c>
      <c r="K444" s="40">
        <f t="shared" si="213"/>
        <v>0</v>
      </c>
      <c r="L444" s="40">
        <f t="shared" si="213"/>
        <v>0</v>
      </c>
      <c r="M444" s="40">
        <f t="shared" si="213"/>
        <v>0</v>
      </c>
      <c r="N444" s="40">
        <f t="shared" si="213"/>
        <v>0</v>
      </c>
      <c r="O444" s="40">
        <f t="shared" si="213"/>
        <v>0</v>
      </c>
      <c r="P444" s="40">
        <f t="shared" si="213"/>
        <v>0</v>
      </c>
      <c r="Q444" s="38"/>
      <c r="R444" s="15"/>
      <c r="AH444" s="63"/>
      <c r="AX444" s="63"/>
      <c r="BN444" s="63"/>
      <c r="CD444" s="63"/>
      <c r="CT444" s="63"/>
      <c r="DJ444" s="63"/>
      <c r="DZ444" s="63"/>
      <c r="EP444" s="63"/>
      <c r="FF444" s="63"/>
      <c r="FV444" s="63"/>
      <c r="GL444" s="63"/>
      <c r="HB444" s="63"/>
      <c r="HR444" s="63"/>
      <c r="IH444" s="63"/>
    </row>
    <row r="445" spans="1:242" ht="21.75" customHeight="1">
      <c r="A445" s="135"/>
      <c r="B445" s="131"/>
      <c r="C445" s="132"/>
      <c r="D445" s="133"/>
      <c r="E445" s="42"/>
      <c r="F445" s="39">
        <v>2023</v>
      </c>
      <c r="G445" s="16">
        <f t="shared" si="214"/>
        <v>182211.1</v>
      </c>
      <c r="H445" s="16">
        <f t="shared" si="214"/>
        <v>0</v>
      </c>
      <c r="I445" s="40">
        <f t="shared" si="213"/>
        <v>182211.1</v>
      </c>
      <c r="J445" s="40">
        <f t="shared" si="213"/>
        <v>0</v>
      </c>
      <c r="K445" s="40">
        <f t="shared" si="213"/>
        <v>0</v>
      </c>
      <c r="L445" s="40">
        <f t="shared" si="213"/>
        <v>0</v>
      </c>
      <c r="M445" s="40">
        <f t="shared" si="213"/>
        <v>0</v>
      </c>
      <c r="N445" s="40">
        <f t="shared" si="213"/>
        <v>0</v>
      </c>
      <c r="O445" s="40">
        <f t="shared" si="213"/>
        <v>0</v>
      </c>
      <c r="P445" s="40">
        <f t="shared" si="213"/>
        <v>0</v>
      </c>
      <c r="Q445" s="38"/>
      <c r="R445" s="15"/>
      <c r="AH445" s="63"/>
      <c r="AX445" s="63"/>
      <c r="BN445" s="63"/>
      <c r="CD445" s="63"/>
      <c r="CT445" s="63"/>
      <c r="DJ445" s="63"/>
      <c r="DZ445" s="63"/>
      <c r="EP445" s="63"/>
      <c r="FF445" s="63"/>
      <c r="FV445" s="63"/>
      <c r="GL445" s="63"/>
      <c r="HB445" s="63"/>
      <c r="HR445" s="63"/>
      <c r="IH445" s="63"/>
    </row>
    <row r="446" spans="1:242" ht="21.75" customHeight="1">
      <c r="A446" s="135"/>
      <c r="B446" s="131"/>
      <c r="C446" s="132"/>
      <c r="D446" s="133"/>
      <c r="E446" s="42"/>
      <c r="F446" s="39">
        <v>2024</v>
      </c>
      <c r="G446" s="16">
        <f t="shared" si="214"/>
        <v>0</v>
      </c>
      <c r="H446" s="16">
        <f t="shared" si="214"/>
        <v>0</v>
      </c>
      <c r="I446" s="40">
        <f t="shared" si="213"/>
        <v>0</v>
      </c>
      <c r="J446" s="40">
        <f t="shared" si="213"/>
        <v>0</v>
      </c>
      <c r="K446" s="40">
        <f t="shared" si="213"/>
        <v>0</v>
      </c>
      <c r="L446" s="40">
        <f t="shared" si="213"/>
        <v>0</v>
      </c>
      <c r="M446" s="40">
        <f t="shared" si="213"/>
        <v>0</v>
      </c>
      <c r="N446" s="40">
        <f t="shared" si="213"/>
        <v>0</v>
      </c>
      <c r="O446" s="40">
        <f t="shared" si="213"/>
        <v>0</v>
      </c>
      <c r="P446" s="40">
        <f t="shared" si="213"/>
        <v>0</v>
      </c>
      <c r="Q446" s="38"/>
      <c r="R446" s="15"/>
      <c r="AH446" s="63"/>
      <c r="AX446" s="63"/>
      <c r="BN446" s="63"/>
      <c r="CD446" s="63"/>
      <c r="CT446" s="63"/>
      <c r="DJ446" s="63"/>
      <c r="DZ446" s="63"/>
      <c r="EP446" s="63"/>
      <c r="FF446" s="63"/>
      <c r="FV446" s="63"/>
      <c r="GL446" s="63"/>
      <c r="HB446" s="63"/>
      <c r="HR446" s="63"/>
      <c r="IH446" s="63"/>
    </row>
    <row r="447" spans="1:242" ht="21.75" customHeight="1">
      <c r="A447" s="136"/>
      <c r="B447" s="137"/>
      <c r="C447" s="138"/>
      <c r="D447" s="139"/>
      <c r="E447" s="42"/>
      <c r="F447" s="39">
        <v>2025</v>
      </c>
      <c r="G447" s="16">
        <f t="shared" si="214"/>
        <v>548279</v>
      </c>
      <c r="H447" s="16">
        <f t="shared" si="214"/>
        <v>0</v>
      </c>
      <c r="I447" s="40">
        <f t="shared" si="213"/>
        <v>548279</v>
      </c>
      <c r="J447" s="40">
        <f t="shared" si="213"/>
        <v>0</v>
      </c>
      <c r="K447" s="40">
        <f t="shared" si="213"/>
        <v>0</v>
      </c>
      <c r="L447" s="40">
        <f t="shared" si="213"/>
        <v>0</v>
      </c>
      <c r="M447" s="40">
        <f t="shared" si="213"/>
        <v>0</v>
      </c>
      <c r="N447" s="40">
        <f t="shared" si="213"/>
        <v>0</v>
      </c>
      <c r="O447" s="40">
        <f t="shared" si="213"/>
        <v>0</v>
      </c>
      <c r="P447" s="40">
        <f t="shared" si="213"/>
        <v>0</v>
      </c>
      <c r="Q447" s="38"/>
      <c r="R447" s="15"/>
      <c r="AH447" s="63"/>
      <c r="AX447" s="63"/>
      <c r="BN447" s="63"/>
      <c r="CD447" s="63"/>
      <c r="CT447" s="63"/>
      <c r="DJ447" s="63"/>
      <c r="DZ447" s="63"/>
      <c r="EP447" s="63"/>
      <c r="FF447" s="63"/>
      <c r="FV447" s="63"/>
      <c r="GL447" s="63"/>
      <c r="HB447" s="63"/>
      <c r="HR447" s="63"/>
      <c r="IH447" s="63"/>
    </row>
    <row r="448" spans="1:256" ht="19.5" customHeight="1">
      <c r="A448" s="134"/>
      <c r="B448" s="128" t="s">
        <v>105</v>
      </c>
      <c r="C448" s="129"/>
      <c r="D448" s="130"/>
      <c r="E448" s="42"/>
      <c r="F448" s="36" t="s">
        <v>60</v>
      </c>
      <c r="G448" s="37">
        <f>(G460+G472+G487)</f>
        <v>11279194.700000001</v>
      </c>
      <c r="H448" s="37">
        <f aca="true" t="shared" si="215" ref="H448:H454">H460+H472+H484</f>
        <v>1058358.5</v>
      </c>
      <c r="I448" s="37">
        <f>(I460+I472+I487)</f>
        <v>5442144.899999999</v>
      </c>
      <c r="J448" s="37">
        <f>J460+J472+J484</f>
        <v>641611.6</v>
      </c>
      <c r="K448" s="37">
        <f>(K460+K472+K487)</f>
        <v>4680869.4</v>
      </c>
      <c r="L448" s="37">
        <f>L460+L472+L484</f>
        <v>364130</v>
      </c>
      <c r="M448" s="37">
        <f>(M460+M472+M487)</f>
        <v>1156180.4</v>
      </c>
      <c r="N448" s="37">
        <f>N460+N472+N484</f>
        <v>52616.9</v>
      </c>
      <c r="O448" s="37">
        <f>(O460+O472+O487)</f>
        <v>0</v>
      </c>
      <c r="P448" s="37">
        <f>P460+P472+P484</f>
        <v>0</v>
      </c>
      <c r="Q448" s="38"/>
      <c r="R448" s="151"/>
      <c r="S448" s="128"/>
      <c r="T448" s="129"/>
      <c r="U448" s="130"/>
      <c r="V448" s="42"/>
      <c r="W448" s="36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8"/>
      <c r="AI448" s="151"/>
      <c r="AJ448" s="128"/>
      <c r="AK448" s="129"/>
      <c r="AL448" s="130"/>
      <c r="AM448" s="42"/>
      <c r="AN448" s="36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8"/>
      <c r="AZ448" s="151"/>
      <c r="BA448" s="128"/>
      <c r="BB448" s="129"/>
      <c r="BC448" s="130"/>
      <c r="BD448" s="42"/>
      <c r="BE448" s="36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8"/>
      <c r="BQ448" s="151"/>
      <c r="BR448" s="128"/>
      <c r="BS448" s="129"/>
      <c r="BT448" s="130"/>
      <c r="BU448" s="42"/>
      <c r="BV448" s="36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8"/>
      <c r="CH448" s="151"/>
      <c r="CI448" s="128"/>
      <c r="CJ448" s="129"/>
      <c r="CK448" s="130"/>
      <c r="CL448" s="42"/>
      <c r="CM448" s="36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8"/>
      <c r="CY448" s="151"/>
      <c r="CZ448" s="128"/>
      <c r="DA448" s="129"/>
      <c r="DB448" s="130"/>
      <c r="DC448" s="42"/>
      <c r="DD448" s="36"/>
      <c r="DE448" s="37"/>
      <c r="DF448" s="37"/>
      <c r="DG448" s="37"/>
      <c r="DH448" s="37"/>
      <c r="DI448" s="37"/>
      <c r="DJ448" s="37"/>
      <c r="DK448" s="37"/>
      <c r="DL448" s="37"/>
      <c r="DM448" s="37"/>
      <c r="DN448" s="37"/>
      <c r="DO448" s="38"/>
      <c r="DP448" s="151"/>
      <c r="DQ448" s="128"/>
      <c r="DR448" s="129"/>
      <c r="DS448" s="130"/>
      <c r="DT448" s="42"/>
      <c r="DU448" s="36"/>
      <c r="DV448" s="37"/>
      <c r="DW448" s="37"/>
      <c r="DX448" s="37"/>
      <c r="DY448" s="37"/>
      <c r="DZ448" s="37"/>
      <c r="EA448" s="37"/>
      <c r="EB448" s="37"/>
      <c r="EC448" s="37"/>
      <c r="ED448" s="37"/>
      <c r="EE448" s="37"/>
      <c r="EF448" s="38"/>
      <c r="EG448" s="151"/>
      <c r="EH448" s="128"/>
      <c r="EI448" s="129"/>
      <c r="EJ448" s="130"/>
      <c r="EK448" s="42"/>
      <c r="EL448" s="36"/>
      <c r="EM448" s="37"/>
      <c r="EN448" s="37"/>
      <c r="EO448" s="37"/>
      <c r="EP448" s="37"/>
      <c r="EQ448" s="37"/>
      <c r="ER448" s="37"/>
      <c r="ES448" s="37"/>
      <c r="ET448" s="37"/>
      <c r="EU448" s="37"/>
      <c r="EV448" s="37"/>
      <c r="EW448" s="38"/>
      <c r="EX448" s="151"/>
      <c r="EY448" s="128"/>
      <c r="EZ448" s="129"/>
      <c r="FA448" s="130"/>
      <c r="FB448" s="42"/>
      <c r="FC448" s="36"/>
      <c r="FD448" s="37"/>
      <c r="FE448" s="37"/>
      <c r="FF448" s="37"/>
      <c r="FG448" s="37"/>
      <c r="FH448" s="37"/>
      <c r="FI448" s="37"/>
      <c r="FJ448" s="37"/>
      <c r="FK448" s="37"/>
      <c r="FL448" s="37"/>
      <c r="FM448" s="37"/>
      <c r="FN448" s="38"/>
      <c r="FO448" s="151"/>
      <c r="FP448" s="128"/>
      <c r="FQ448" s="129"/>
      <c r="FR448" s="130"/>
      <c r="FS448" s="42"/>
      <c r="FT448" s="36"/>
      <c r="FU448" s="37"/>
      <c r="FV448" s="37"/>
      <c r="FW448" s="37"/>
      <c r="FX448" s="37"/>
      <c r="FY448" s="37"/>
      <c r="FZ448" s="37"/>
      <c r="GA448" s="37"/>
      <c r="GB448" s="37"/>
      <c r="GC448" s="37"/>
      <c r="GD448" s="37"/>
      <c r="GE448" s="38"/>
      <c r="GF448" s="151"/>
      <c r="GG448" s="128"/>
      <c r="GH448" s="129"/>
      <c r="GI448" s="130"/>
      <c r="GJ448" s="42"/>
      <c r="GK448" s="36"/>
      <c r="GL448" s="37"/>
      <c r="GM448" s="37"/>
      <c r="GN448" s="37"/>
      <c r="GO448" s="37"/>
      <c r="GP448" s="37"/>
      <c r="GQ448" s="37"/>
      <c r="GR448" s="37"/>
      <c r="GS448" s="37"/>
      <c r="GT448" s="37"/>
      <c r="GU448" s="37"/>
      <c r="GV448" s="38"/>
      <c r="GW448" s="151"/>
      <c r="GX448" s="128"/>
      <c r="GY448" s="129"/>
      <c r="GZ448" s="130"/>
      <c r="HA448" s="42"/>
      <c r="HB448" s="36"/>
      <c r="HC448" s="37"/>
      <c r="HD448" s="37"/>
      <c r="HE448" s="37"/>
      <c r="HF448" s="37"/>
      <c r="HG448" s="37"/>
      <c r="HH448" s="37"/>
      <c r="HI448" s="37"/>
      <c r="HJ448" s="37"/>
      <c r="HK448" s="37"/>
      <c r="HL448" s="37"/>
      <c r="HM448" s="38"/>
      <c r="HN448" s="151"/>
      <c r="HO448" s="128"/>
      <c r="HP448" s="129"/>
      <c r="HQ448" s="130"/>
      <c r="HR448" s="42"/>
      <c r="HS448" s="36"/>
      <c r="HT448" s="37"/>
      <c r="HU448" s="37"/>
      <c r="HV448" s="37"/>
      <c r="HW448" s="37"/>
      <c r="HX448" s="37"/>
      <c r="HY448" s="37"/>
      <c r="HZ448" s="37"/>
      <c r="IA448" s="37"/>
      <c r="IB448" s="37"/>
      <c r="IC448" s="37"/>
      <c r="ID448" s="38"/>
      <c r="IE448" s="151"/>
      <c r="IF448" s="128"/>
      <c r="IG448" s="129"/>
      <c r="IH448" s="130"/>
      <c r="II448" s="42"/>
      <c r="IJ448" s="36"/>
      <c r="IK448" s="37"/>
      <c r="IL448" s="37"/>
      <c r="IM448" s="37"/>
      <c r="IN448" s="37"/>
      <c r="IO448" s="37"/>
      <c r="IP448" s="37"/>
      <c r="IQ448" s="37"/>
      <c r="IR448" s="37"/>
      <c r="IS448" s="37"/>
      <c r="IT448" s="37"/>
      <c r="IU448" s="38"/>
      <c r="IV448" s="151"/>
    </row>
    <row r="449" spans="1:256" ht="22.5" customHeight="1">
      <c r="A449" s="135"/>
      <c r="B449" s="131"/>
      <c r="C449" s="132"/>
      <c r="D449" s="133"/>
      <c r="E449" s="42"/>
      <c r="F449" s="39">
        <v>2015</v>
      </c>
      <c r="G449" s="40">
        <f aca="true" t="shared" si="216" ref="G449:G454">G461+G473+G485</f>
        <v>123108.90000000001</v>
      </c>
      <c r="H449" s="40">
        <f t="shared" si="215"/>
        <v>123108.90000000001</v>
      </c>
      <c r="I449" s="40">
        <f aca="true" t="shared" si="217" ref="I449:P459">I461+I473+I485</f>
        <v>116641.80000000002</v>
      </c>
      <c r="J449" s="40">
        <f>J461+J473+J485</f>
        <v>116641.80000000002</v>
      </c>
      <c r="K449" s="40">
        <f aca="true" t="shared" si="218" ref="K449:P449">K461+K473</f>
        <v>0</v>
      </c>
      <c r="L449" s="40">
        <f t="shared" si="218"/>
        <v>0</v>
      </c>
      <c r="M449" s="40">
        <f t="shared" si="218"/>
        <v>6467.1</v>
      </c>
      <c r="N449" s="40">
        <f t="shared" si="218"/>
        <v>6467.1</v>
      </c>
      <c r="O449" s="40">
        <f t="shared" si="218"/>
        <v>0</v>
      </c>
      <c r="P449" s="40">
        <f t="shared" si="218"/>
        <v>0</v>
      </c>
      <c r="Q449" s="38"/>
      <c r="R449" s="151"/>
      <c r="S449" s="131"/>
      <c r="T449" s="132"/>
      <c r="U449" s="133"/>
      <c r="V449" s="42"/>
      <c r="W449" s="39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38"/>
      <c r="AI449" s="151"/>
      <c r="AJ449" s="131"/>
      <c r="AK449" s="132"/>
      <c r="AL449" s="133"/>
      <c r="AM449" s="42"/>
      <c r="AN449" s="39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38"/>
      <c r="AZ449" s="151"/>
      <c r="BA449" s="131"/>
      <c r="BB449" s="132"/>
      <c r="BC449" s="133"/>
      <c r="BD449" s="42"/>
      <c r="BE449" s="39"/>
      <c r="BF449" s="40"/>
      <c r="BG449" s="40"/>
      <c r="BH449" s="40"/>
      <c r="BI449" s="40"/>
      <c r="BJ449" s="40"/>
      <c r="BK449" s="40"/>
      <c r="BL449" s="40"/>
      <c r="BM449" s="40"/>
      <c r="BN449" s="40"/>
      <c r="BO449" s="40"/>
      <c r="BP449" s="38"/>
      <c r="BQ449" s="151"/>
      <c r="BR449" s="131"/>
      <c r="BS449" s="132"/>
      <c r="BT449" s="133"/>
      <c r="BU449" s="42"/>
      <c r="BV449" s="39"/>
      <c r="BW449" s="40"/>
      <c r="BX449" s="40"/>
      <c r="BY449" s="40"/>
      <c r="BZ449" s="40"/>
      <c r="CA449" s="40"/>
      <c r="CB449" s="40"/>
      <c r="CC449" s="40"/>
      <c r="CD449" s="40"/>
      <c r="CE449" s="40"/>
      <c r="CF449" s="40"/>
      <c r="CG449" s="38"/>
      <c r="CH449" s="151"/>
      <c r="CI449" s="131"/>
      <c r="CJ449" s="132"/>
      <c r="CK449" s="133"/>
      <c r="CL449" s="42"/>
      <c r="CM449" s="39"/>
      <c r="CN449" s="40"/>
      <c r="CO449" s="40"/>
      <c r="CP449" s="40"/>
      <c r="CQ449" s="40"/>
      <c r="CR449" s="40"/>
      <c r="CS449" s="40"/>
      <c r="CT449" s="40"/>
      <c r="CU449" s="40"/>
      <c r="CV449" s="40"/>
      <c r="CW449" s="40"/>
      <c r="CX449" s="38"/>
      <c r="CY449" s="151"/>
      <c r="CZ449" s="131"/>
      <c r="DA449" s="132"/>
      <c r="DB449" s="133"/>
      <c r="DC449" s="42"/>
      <c r="DD449" s="39"/>
      <c r="DE449" s="40"/>
      <c r="DF449" s="40"/>
      <c r="DG449" s="40"/>
      <c r="DH449" s="40"/>
      <c r="DI449" s="40"/>
      <c r="DJ449" s="40"/>
      <c r="DK449" s="40"/>
      <c r="DL449" s="40"/>
      <c r="DM449" s="40"/>
      <c r="DN449" s="40"/>
      <c r="DO449" s="38"/>
      <c r="DP449" s="151"/>
      <c r="DQ449" s="131"/>
      <c r="DR449" s="132"/>
      <c r="DS449" s="133"/>
      <c r="DT449" s="42"/>
      <c r="DU449" s="39"/>
      <c r="DV449" s="40"/>
      <c r="DW449" s="40"/>
      <c r="DX449" s="40"/>
      <c r="DY449" s="40"/>
      <c r="DZ449" s="40"/>
      <c r="EA449" s="40"/>
      <c r="EB449" s="40"/>
      <c r="EC449" s="40"/>
      <c r="ED449" s="40"/>
      <c r="EE449" s="40"/>
      <c r="EF449" s="38"/>
      <c r="EG449" s="151"/>
      <c r="EH449" s="131"/>
      <c r="EI449" s="132"/>
      <c r="EJ449" s="133"/>
      <c r="EK449" s="42"/>
      <c r="EL449" s="39"/>
      <c r="EM449" s="40"/>
      <c r="EN449" s="40"/>
      <c r="EO449" s="40"/>
      <c r="EP449" s="40"/>
      <c r="EQ449" s="40"/>
      <c r="ER449" s="40"/>
      <c r="ES449" s="40"/>
      <c r="ET449" s="40"/>
      <c r="EU449" s="40"/>
      <c r="EV449" s="40"/>
      <c r="EW449" s="38"/>
      <c r="EX449" s="151"/>
      <c r="EY449" s="131"/>
      <c r="EZ449" s="132"/>
      <c r="FA449" s="133"/>
      <c r="FB449" s="42"/>
      <c r="FC449" s="39"/>
      <c r="FD449" s="40"/>
      <c r="FE449" s="40"/>
      <c r="FF449" s="40"/>
      <c r="FG449" s="40"/>
      <c r="FH449" s="40"/>
      <c r="FI449" s="40"/>
      <c r="FJ449" s="40"/>
      <c r="FK449" s="40"/>
      <c r="FL449" s="40"/>
      <c r="FM449" s="40"/>
      <c r="FN449" s="38"/>
      <c r="FO449" s="151"/>
      <c r="FP449" s="131"/>
      <c r="FQ449" s="132"/>
      <c r="FR449" s="133"/>
      <c r="FS449" s="42"/>
      <c r="FT449" s="39"/>
      <c r="FU449" s="40"/>
      <c r="FV449" s="40"/>
      <c r="FW449" s="40"/>
      <c r="FX449" s="40"/>
      <c r="FY449" s="40"/>
      <c r="FZ449" s="40"/>
      <c r="GA449" s="40"/>
      <c r="GB449" s="40"/>
      <c r="GC449" s="40"/>
      <c r="GD449" s="40"/>
      <c r="GE449" s="38"/>
      <c r="GF449" s="151"/>
      <c r="GG449" s="131"/>
      <c r="GH449" s="132"/>
      <c r="GI449" s="133"/>
      <c r="GJ449" s="42"/>
      <c r="GK449" s="39"/>
      <c r="GL449" s="40"/>
      <c r="GM449" s="40"/>
      <c r="GN449" s="40"/>
      <c r="GO449" s="40"/>
      <c r="GP449" s="40"/>
      <c r="GQ449" s="40"/>
      <c r="GR449" s="40"/>
      <c r="GS449" s="40"/>
      <c r="GT449" s="40"/>
      <c r="GU449" s="40"/>
      <c r="GV449" s="38"/>
      <c r="GW449" s="151"/>
      <c r="GX449" s="131"/>
      <c r="GY449" s="132"/>
      <c r="GZ449" s="133"/>
      <c r="HA449" s="42"/>
      <c r="HB449" s="39"/>
      <c r="HC449" s="40"/>
      <c r="HD449" s="40"/>
      <c r="HE449" s="40"/>
      <c r="HF449" s="40"/>
      <c r="HG449" s="40"/>
      <c r="HH449" s="40"/>
      <c r="HI449" s="40"/>
      <c r="HJ449" s="40"/>
      <c r="HK449" s="40"/>
      <c r="HL449" s="40"/>
      <c r="HM449" s="38"/>
      <c r="HN449" s="151"/>
      <c r="HO449" s="131"/>
      <c r="HP449" s="132"/>
      <c r="HQ449" s="133"/>
      <c r="HR449" s="42"/>
      <c r="HS449" s="39"/>
      <c r="HT449" s="40"/>
      <c r="HU449" s="40"/>
      <c r="HV449" s="40"/>
      <c r="HW449" s="40"/>
      <c r="HX449" s="40"/>
      <c r="HY449" s="40"/>
      <c r="HZ449" s="40"/>
      <c r="IA449" s="40"/>
      <c r="IB449" s="40"/>
      <c r="IC449" s="40"/>
      <c r="ID449" s="38"/>
      <c r="IE449" s="151"/>
      <c r="IF449" s="131"/>
      <c r="IG449" s="132"/>
      <c r="IH449" s="133"/>
      <c r="II449" s="42"/>
      <c r="IJ449" s="39"/>
      <c r="IK449" s="40"/>
      <c r="IL449" s="40"/>
      <c r="IM449" s="40"/>
      <c r="IN449" s="40"/>
      <c r="IO449" s="40"/>
      <c r="IP449" s="40"/>
      <c r="IQ449" s="40"/>
      <c r="IR449" s="40"/>
      <c r="IS449" s="40"/>
      <c r="IT449" s="40"/>
      <c r="IU449" s="38"/>
      <c r="IV449" s="151"/>
    </row>
    <row r="450" spans="1:256" ht="20.25" customHeight="1">
      <c r="A450" s="135"/>
      <c r="B450" s="131"/>
      <c r="C450" s="132"/>
      <c r="D450" s="133"/>
      <c r="E450" s="39"/>
      <c r="F450" s="39">
        <v>2016</v>
      </c>
      <c r="G450" s="40">
        <f t="shared" si="216"/>
        <v>103625.1</v>
      </c>
      <c r="H450" s="40">
        <f t="shared" si="215"/>
        <v>103625.1</v>
      </c>
      <c r="I450" s="40">
        <f t="shared" si="217"/>
        <v>94153.30000000002</v>
      </c>
      <c r="J450" s="40">
        <f>J462+J474+J486</f>
        <v>94153.30000000002</v>
      </c>
      <c r="K450" s="40">
        <f aca="true" t="shared" si="219" ref="K450:P450">K462+K474</f>
        <v>0</v>
      </c>
      <c r="L450" s="40">
        <f t="shared" si="219"/>
        <v>0</v>
      </c>
      <c r="M450" s="40">
        <f t="shared" si="219"/>
        <v>9471.8</v>
      </c>
      <c r="N450" s="40">
        <f t="shared" si="219"/>
        <v>9471.8</v>
      </c>
      <c r="O450" s="40">
        <f t="shared" si="219"/>
        <v>0</v>
      </c>
      <c r="P450" s="40">
        <f t="shared" si="219"/>
        <v>0</v>
      </c>
      <c r="Q450" s="38"/>
      <c r="R450" s="151"/>
      <c r="S450" s="131"/>
      <c r="T450" s="132"/>
      <c r="U450" s="133"/>
      <c r="V450" s="39"/>
      <c r="W450" s="39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38"/>
      <c r="AI450" s="151"/>
      <c r="AJ450" s="131"/>
      <c r="AK450" s="132"/>
      <c r="AL450" s="133"/>
      <c r="AM450" s="39"/>
      <c r="AN450" s="39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38"/>
      <c r="AZ450" s="151"/>
      <c r="BA450" s="131"/>
      <c r="BB450" s="132"/>
      <c r="BC450" s="133"/>
      <c r="BD450" s="39"/>
      <c r="BE450" s="39"/>
      <c r="BF450" s="40"/>
      <c r="BG450" s="40"/>
      <c r="BH450" s="40"/>
      <c r="BI450" s="40"/>
      <c r="BJ450" s="40"/>
      <c r="BK450" s="40"/>
      <c r="BL450" s="40"/>
      <c r="BM450" s="40"/>
      <c r="BN450" s="40"/>
      <c r="BO450" s="40"/>
      <c r="BP450" s="38"/>
      <c r="BQ450" s="151"/>
      <c r="BR450" s="131"/>
      <c r="BS450" s="132"/>
      <c r="BT450" s="133"/>
      <c r="BU450" s="39"/>
      <c r="BV450" s="39"/>
      <c r="BW450" s="40"/>
      <c r="BX450" s="40"/>
      <c r="BY450" s="40"/>
      <c r="BZ450" s="40"/>
      <c r="CA450" s="40"/>
      <c r="CB450" s="40"/>
      <c r="CC450" s="40"/>
      <c r="CD450" s="40"/>
      <c r="CE450" s="40"/>
      <c r="CF450" s="40"/>
      <c r="CG450" s="38"/>
      <c r="CH450" s="151"/>
      <c r="CI450" s="131"/>
      <c r="CJ450" s="132"/>
      <c r="CK450" s="133"/>
      <c r="CL450" s="39"/>
      <c r="CM450" s="39"/>
      <c r="CN450" s="40"/>
      <c r="CO450" s="40"/>
      <c r="CP450" s="40"/>
      <c r="CQ450" s="40"/>
      <c r="CR450" s="40"/>
      <c r="CS450" s="40"/>
      <c r="CT450" s="40"/>
      <c r="CU450" s="40"/>
      <c r="CV450" s="40"/>
      <c r="CW450" s="40"/>
      <c r="CX450" s="38"/>
      <c r="CY450" s="151"/>
      <c r="CZ450" s="131"/>
      <c r="DA450" s="132"/>
      <c r="DB450" s="133"/>
      <c r="DC450" s="39"/>
      <c r="DD450" s="39"/>
      <c r="DE450" s="40"/>
      <c r="DF450" s="40"/>
      <c r="DG450" s="40"/>
      <c r="DH450" s="40"/>
      <c r="DI450" s="40"/>
      <c r="DJ450" s="40"/>
      <c r="DK450" s="40"/>
      <c r="DL450" s="40"/>
      <c r="DM450" s="40"/>
      <c r="DN450" s="40"/>
      <c r="DO450" s="38"/>
      <c r="DP450" s="151"/>
      <c r="DQ450" s="131"/>
      <c r="DR450" s="132"/>
      <c r="DS450" s="133"/>
      <c r="DT450" s="39"/>
      <c r="DU450" s="39"/>
      <c r="DV450" s="40"/>
      <c r="DW450" s="40"/>
      <c r="DX450" s="40"/>
      <c r="DY450" s="40"/>
      <c r="DZ450" s="40"/>
      <c r="EA450" s="40"/>
      <c r="EB450" s="40"/>
      <c r="EC450" s="40"/>
      <c r="ED450" s="40"/>
      <c r="EE450" s="40"/>
      <c r="EF450" s="38"/>
      <c r="EG450" s="151"/>
      <c r="EH450" s="131"/>
      <c r="EI450" s="132"/>
      <c r="EJ450" s="133"/>
      <c r="EK450" s="39"/>
      <c r="EL450" s="39"/>
      <c r="EM450" s="40"/>
      <c r="EN450" s="40"/>
      <c r="EO450" s="40"/>
      <c r="EP450" s="40"/>
      <c r="EQ450" s="40"/>
      <c r="ER450" s="40"/>
      <c r="ES450" s="40"/>
      <c r="ET450" s="40"/>
      <c r="EU450" s="40"/>
      <c r="EV450" s="40"/>
      <c r="EW450" s="38"/>
      <c r="EX450" s="151"/>
      <c r="EY450" s="131"/>
      <c r="EZ450" s="132"/>
      <c r="FA450" s="133"/>
      <c r="FB450" s="39"/>
      <c r="FC450" s="39"/>
      <c r="FD450" s="40"/>
      <c r="FE450" s="40"/>
      <c r="FF450" s="40"/>
      <c r="FG450" s="40"/>
      <c r="FH450" s="40"/>
      <c r="FI450" s="40"/>
      <c r="FJ450" s="40"/>
      <c r="FK450" s="40"/>
      <c r="FL450" s="40"/>
      <c r="FM450" s="40"/>
      <c r="FN450" s="38"/>
      <c r="FO450" s="151"/>
      <c r="FP450" s="131"/>
      <c r="FQ450" s="132"/>
      <c r="FR450" s="133"/>
      <c r="FS450" s="39"/>
      <c r="FT450" s="39"/>
      <c r="FU450" s="40"/>
      <c r="FV450" s="40"/>
      <c r="FW450" s="40"/>
      <c r="FX450" s="40"/>
      <c r="FY450" s="40"/>
      <c r="FZ450" s="40"/>
      <c r="GA450" s="40"/>
      <c r="GB450" s="40"/>
      <c r="GC450" s="40"/>
      <c r="GD450" s="40"/>
      <c r="GE450" s="38"/>
      <c r="GF450" s="151"/>
      <c r="GG450" s="131"/>
      <c r="GH450" s="132"/>
      <c r="GI450" s="133"/>
      <c r="GJ450" s="39"/>
      <c r="GK450" s="39"/>
      <c r="GL450" s="40"/>
      <c r="GM450" s="40"/>
      <c r="GN450" s="40"/>
      <c r="GO450" s="40"/>
      <c r="GP450" s="40"/>
      <c r="GQ450" s="40"/>
      <c r="GR450" s="40"/>
      <c r="GS450" s="40"/>
      <c r="GT450" s="40"/>
      <c r="GU450" s="40"/>
      <c r="GV450" s="38"/>
      <c r="GW450" s="151"/>
      <c r="GX450" s="131"/>
      <c r="GY450" s="132"/>
      <c r="GZ450" s="133"/>
      <c r="HA450" s="39"/>
      <c r="HB450" s="39"/>
      <c r="HC450" s="40"/>
      <c r="HD450" s="40"/>
      <c r="HE450" s="40"/>
      <c r="HF450" s="40"/>
      <c r="HG450" s="40"/>
      <c r="HH450" s="40"/>
      <c r="HI450" s="40"/>
      <c r="HJ450" s="40"/>
      <c r="HK450" s="40"/>
      <c r="HL450" s="40"/>
      <c r="HM450" s="38"/>
      <c r="HN450" s="151"/>
      <c r="HO450" s="131"/>
      <c r="HP450" s="132"/>
      <c r="HQ450" s="133"/>
      <c r="HR450" s="39"/>
      <c r="HS450" s="39"/>
      <c r="HT450" s="40"/>
      <c r="HU450" s="40"/>
      <c r="HV450" s="40"/>
      <c r="HW450" s="40"/>
      <c r="HX450" s="40"/>
      <c r="HY450" s="40"/>
      <c r="HZ450" s="40"/>
      <c r="IA450" s="40"/>
      <c r="IB450" s="40"/>
      <c r="IC450" s="40"/>
      <c r="ID450" s="38"/>
      <c r="IE450" s="151"/>
      <c r="IF450" s="131"/>
      <c r="IG450" s="132"/>
      <c r="IH450" s="133"/>
      <c r="II450" s="39"/>
      <c r="IJ450" s="39"/>
      <c r="IK450" s="40"/>
      <c r="IL450" s="40"/>
      <c r="IM450" s="40"/>
      <c r="IN450" s="40"/>
      <c r="IO450" s="40"/>
      <c r="IP450" s="40"/>
      <c r="IQ450" s="40"/>
      <c r="IR450" s="40"/>
      <c r="IS450" s="40"/>
      <c r="IT450" s="40"/>
      <c r="IU450" s="38"/>
      <c r="IV450" s="151"/>
    </row>
    <row r="451" spans="1:256" ht="21.75" customHeight="1">
      <c r="A451" s="135"/>
      <c r="B451" s="131"/>
      <c r="C451" s="132"/>
      <c r="D451" s="133"/>
      <c r="E451" s="39"/>
      <c r="F451" s="39">
        <v>2017</v>
      </c>
      <c r="G451" s="40">
        <f t="shared" si="216"/>
        <v>312674.39999999997</v>
      </c>
      <c r="H451" s="40">
        <f t="shared" si="215"/>
        <v>312674.39999999997</v>
      </c>
      <c r="I451" s="40">
        <f t="shared" si="217"/>
        <v>179335.4</v>
      </c>
      <c r="J451" s="40">
        <f>J463+J475+J487</f>
        <v>179335.4</v>
      </c>
      <c r="K451" s="40">
        <f aca="true" t="shared" si="220" ref="K451:P451">K463+K475+K487</f>
        <v>100000</v>
      </c>
      <c r="L451" s="40">
        <f t="shared" si="220"/>
        <v>100000</v>
      </c>
      <c r="M451" s="40">
        <f t="shared" si="220"/>
        <v>33339</v>
      </c>
      <c r="N451" s="40">
        <f t="shared" si="220"/>
        <v>33339</v>
      </c>
      <c r="O451" s="40">
        <f t="shared" si="220"/>
        <v>0</v>
      </c>
      <c r="P451" s="40">
        <f t="shared" si="220"/>
        <v>0</v>
      </c>
      <c r="Q451" s="38"/>
      <c r="R451" s="151"/>
      <c r="S451" s="131"/>
      <c r="T451" s="132"/>
      <c r="U451" s="133"/>
      <c r="V451" s="39"/>
      <c r="W451" s="39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38"/>
      <c r="AI451" s="151"/>
      <c r="AJ451" s="131"/>
      <c r="AK451" s="132"/>
      <c r="AL451" s="133"/>
      <c r="AM451" s="39"/>
      <c r="AN451" s="39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38"/>
      <c r="AZ451" s="151"/>
      <c r="BA451" s="131"/>
      <c r="BB451" s="132"/>
      <c r="BC451" s="133"/>
      <c r="BD451" s="39"/>
      <c r="BE451" s="39"/>
      <c r="BF451" s="40"/>
      <c r="BG451" s="40"/>
      <c r="BH451" s="40"/>
      <c r="BI451" s="40"/>
      <c r="BJ451" s="40"/>
      <c r="BK451" s="40"/>
      <c r="BL451" s="40"/>
      <c r="BM451" s="40"/>
      <c r="BN451" s="40"/>
      <c r="BO451" s="40"/>
      <c r="BP451" s="38"/>
      <c r="BQ451" s="151"/>
      <c r="BR451" s="131"/>
      <c r="BS451" s="132"/>
      <c r="BT451" s="133"/>
      <c r="BU451" s="39"/>
      <c r="BV451" s="39"/>
      <c r="BW451" s="40"/>
      <c r="BX451" s="40"/>
      <c r="BY451" s="40"/>
      <c r="BZ451" s="40"/>
      <c r="CA451" s="40"/>
      <c r="CB451" s="40"/>
      <c r="CC451" s="40"/>
      <c r="CD451" s="40"/>
      <c r="CE451" s="40"/>
      <c r="CF451" s="40"/>
      <c r="CG451" s="38"/>
      <c r="CH451" s="151"/>
      <c r="CI451" s="131"/>
      <c r="CJ451" s="132"/>
      <c r="CK451" s="133"/>
      <c r="CL451" s="39"/>
      <c r="CM451" s="39"/>
      <c r="CN451" s="40"/>
      <c r="CO451" s="40"/>
      <c r="CP451" s="40"/>
      <c r="CQ451" s="40"/>
      <c r="CR451" s="40"/>
      <c r="CS451" s="40"/>
      <c r="CT451" s="40"/>
      <c r="CU451" s="40"/>
      <c r="CV451" s="40"/>
      <c r="CW451" s="40"/>
      <c r="CX451" s="38"/>
      <c r="CY451" s="151"/>
      <c r="CZ451" s="131"/>
      <c r="DA451" s="132"/>
      <c r="DB451" s="133"/>
      <c r="DC451" s="39"/>
      <c r="DD451" s="39"/>
      <c r="DE451" s="40"/>
      <c r="DF451" s="40"/>
      <c r="DG451" s="40"/>
      <c r="DH451" s="40"/>
      <c r="DI451" s="40"/>
      <c r="DJ451" s="40"/>
      <c r="DK451" s="40"/>
      <c r="DL451" s="40"/>
      <c r="DM451" s="40"/>
      <c r="DN451" s="40"/>
      <c r="DO451" s="38"/>
      <c r="DP451" s="151"/>
      <c r="DQ451" s="131"/>
      <c r="DR451" s="132"/>
      <c r="DS451" s="133"/>
      <c r="DT451" s="39"/>
      <c r="DU451" s="39"/>
      <c r="DV451" s="40"/>
      <c r="DW451" s="40"/>
      <c r="DX451" s="40"/>
      <c r="DY451" s="40"/>
      <c r="DZ451" s="40"/>
      <c r="EA451" s="40"/>
      <c r="EB451" s="40"/>
      <c r="EC451" s="40"/>
      <c r="ED451" s="40"/>
      <c r="EE451" s="40"/>
      <c r="EF451" s="38"/>
      <c r="EG451" s="151"/>
      <c r="EH451" s="131"/>
      <c r="EI451" s="132"/>
      <c r="EJ451" s="133"/>
      <c r="EK451" s="39"/>
      <c r="EL451" s="39"/>
      <c r="EM451" s="40"/>
      <c r="EN451" s="40"/>
      <c r="EO451" s="40"/>
      <c r="EP451" s="40"/>
      <c r="EQ451" s="40"/>
      <c r="ER451" s="40"/>
      <c r="ES451" s="40"/>
      <c r="ET451" s="40"/>
      <c r="EU451" s="40"/>
      <c r="EV451" s="40"/>
      <c r="EW451" s="38"/>
      <c r="EX451" s="151"/>
      <c r="EY451" s="131"/>
      <c r="EZ451" s="132"/>
      <c r="FA451" s="133"/>
      <c r="FB451" s="39"/>
      <c r="FC451" s="39"/>
      <c r="FD451" s="40"/>
      <c r="FE451" s="40"/>
      <c r="FF451" s="40"/>
      <c r="FG451" s="40"/>
      <c r="FH451" s="40"/>
      <c r="FI451" s="40"/>
      <c r="FJ451" s="40"/>
      <c r="FK451" s="40"/>
      <c r="FL451" s="40"/>
      <c r="FM451" s="40"/>
      <c r="FN451" s="38"/>
      <c r="FO451" s="151"/>
      <c r="FP451" s="131"/>
      <c r="FQ451" s="132"/>
      <c r="FR451" s="133"/>
      <c r="FS451" s="39"/>
      <c r="FT451" s="39"/>
      <c r="FU451" s="40"/>
      <c r="FV451" s="40"/>
      <c r="FW451" s="40"/>
      <c r="FX451" s="40"/>
      <c r="FY451" s="40"/>
      <c r="FZ451" s="40"/>
      <c r="GA451" s="40"/>
      <c r="GB451" s="40"/>
      <c r="GC451" s="40"/>
      <c r="GD451" s="40"/>
      <c r="GE451" s="38"/>
      <c r="GF451" s="151"/>
      <c r="GG451" s="131"/>
      <c r="GH451" s="132"/>
      <c r="GI451" s="133"/>
      <c r="GJ451" s="39"/>
      <c r="GK451" s="39"/>
      <c r="GL451" s="40"/>
      <c r="GM451" s="40"/>
      <c r="GN451" s="40"/>
      <c r="GO451" s="40"/>
      <c r="GP451" s="40"/>
      <c r="GQ451" s="40"/>
      <c r="GR451" s="40"/>
      <c r="GS451" s="40"/>
      <c r="GT451" s="40"/>
      <c r="GU451" s="40"/>
      <c r="GV451" s="38"/>
      <c r="GW451" s="151"/>
      <c r="GX451" s="131"/>
      <c r="GY451" s="132"/>
      <c r="GZ451" s="133"/>
      <c r="HA451" s="39"/>
      <c r="HB451" s="39"/>
      <c r="HC451" s="40"/>
      <c r="HD451" s="40"/>
      <c r="HE451" s="40"/>
      <c r="HF451" s="40"/>
      <c r="HG451" s="40"/>
      <c r="HH451" s="40"/>
      <c r="HI451" s="40"/>
      <c r="HJ451" s="40"/>
      <c r="HK451" s="40"/>
      <c r="HL451" s="40"/>
      <c r="HM451" s="38"/>
      <c r="HN451" s="151"/>
      <c r="HO451" s="131"/>
      <c r="HP451" s="132"/>
      <c r="HQ451" s="133"/>
      <c r="HR451" s="39"/>
      <c r="HS451" s="39"/>
      <c r="HT451" s="40"/>
      <c r="HU451" s="40"/>
      <c r="HV451" s="40"/>
      <c r="HW451" s="40"/>
      <c r="HX451" s="40"/>
      <c r="HY451" s="40"/>
      <c r="HZ451" s="40"/>
      <c r="IA451" s="40"/>
      <c r="IB451" s="40"/>
      <c r="IC451" s="40"/>
      <c r="ID451" s="38"/>
      <c r="IE451" s="151"/>
      <c r="IF451" s="131"/>
      <c r="IG451" s="132"/>
      <c r="IH451" s="133"/>
      <c r="II451" s="39"/>
      <c r="IJ451" s="39"/>
      <c r="IK451" s="40"/>
      <c r="IL451" s="40"/>
      <c r="IM451" s="40"/>
      <c r="IN451" s="40"/>
      <c r="IO451" s="40"/>
      <c r="IP451" s="40"/>
      <c r="IQ451" s="40"/>
      <c r="IR451" s="40"/>
      <c r="IS451" s="40"/>
      <c r="IT451" s="40"/>
      <c r="IU451" s="38"/>
      <c r="IV451" s="151"/>
    </row>
    <row r="452" spans="1:256" ht="24" customHeight="1">
      <c r="A452" s="135"/>
      <c r="B452" s="131"/>
      <c r="C452" s="132"/>
      <c r="D452" s="133"/>
      <c r="E452" s="39"/>
      <c r="F452" s="39">
        <v>2018</v>
      </c>
      <c r="G452" s="40">
        <f t="shared" si="216"/>
        <v>268653.39999999997</v>
      </c>
      <c r="H452" s="40">
        <f t="shared" si="215"/>
        <v>268653.39999999997</v>
      </c>
      <c r="I452" s="40">
        <f t="shared" si="217"/>
        <v>1184.4</v>
      </c>
      <c r="J452" s="40">
        <f t="shared" si="217"/>
        <v>1184.4</v>
      </c>
      <c r="K452" s="40">
        <f t="shared" si="217"/>
        <v>264130</v>
      </c>
      <c r="L452" s="40">
        <f t="shared" si="217"/>
        <v>264130</v>
      </c>
      <c r="M452" s="40">
        <f t="shared" si="217"/>
        <v>3339</v>
      </c>
      <c r="N452" s="40">
        <f t="shared" si="217"/>
        <v>3339</v>
      </c>
      <c r="O452" s="40">
        <f t="shared" si="217"/>
        <v>0</v>
      </c>
      <c r="P452" s="40">
        <f t="shared" si="217"/>
        <v>0</v>
      </c>
      <c r="Q452" s="38"/>
      <c r="R452" s="151"/>
      <c r="S452" s="131"/>
      <c r="T452" s="132"/>
      <c r="U452" s="133"/>
      <c r="V452" s="39"/>
      <c r="W452" s="39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38"/>
      <c r="AI452" s="151"/>
      <c r="AJ452" s="131"/>
      <c r="AK452" s="132"/>
      <c r="AL452" s="133"/>
      <c r="AM452" s="39"/>
      <c r="AN452" s="39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38"/>
      <c r="AZ452" s="151"/>
      <c r="BA452" s="131"/>
      <c r="BB452" s="132"/>
      <c r="BC452" s="133"/>
      <c r="BD452" s="39"/>
      <c r="BE452" s="39"/>
      <c r="BF452" s="40"/>
      <c r="BG452" s="40"/>
      <c r="BH452" s="40"/>
      <c r="BI452" s="40"/>
      <c r="BJ452" s="40"/>
      <c r="BK452" s="40"/>
      <c r="BL452" s="40"/>
      <c r="BM452" s="40"/>
      <c r="BN452" s="40"/>
      <c r="BO452" s="40"/>
      <c r="BP452" s="38"/>
      <c r="BQ452" s="151"/>
      <c r="BR452" s="131"/>
      <c r="BS452" s="132"/>
      <c r="BT452" s="133"/>
      <c r="BU452" s="39"/>
      <c r="BV452" s="39"/>
      <c r="BW452" s="40"/>
      <c r="BX452" s="40"/>
      <c r="BY452" s="40"/>
      <c r="BZ452" s="40"/>
      <c r="CA452" s="40"/>
      <c r="CB452" s="40"/>
      <c r="CC452" s="40"/>
      <c r="CD452" s="40"/>
      <c r="CE452" s="40"/>
      <c r="CF452" s="40"/>
      <c r="CG452" s="38"/>
      <c r="CH452" s="151"/>
      <c r="CI452" s="131"/>
      <c r="CJ452" s="132"/>
      <c r="CK452" s="133"/>
      <c r="CL452" s="39"/>
      <c r="CM452" s="39"/>
      <c r="CN452" s="40"/>
      <c r="CO452" s="40"/>
      <c r="CP452" s="40"/>
      <c r="CQ452" s="40"/>
      <c r="CR452" s="40"/>
      <c r="CS452" s="40"/>
      <c r="CT452" s="40"/>
      <c r="CU452" s="40"/>
      <c r="CV452" s="40"/>
      <c r="CW452" s="40"/>
      <c r="CX452" s="38"/>
      <c r="CY452" s="151"/>
      <c r="CZ452" s="131"/>
      <c r="DA452" s="132"/>
      <c r="DB452" s="133"/>
      <c r="DC452" s="39"/>
      <c r="DD452" s="39"/>
      <c r="DE452" s="40"/>
      <c r="DF452" s="40"/>
      <c r="DG452" s="40"/>
      <c r="DH452" s="40"/>
      <c r="DI452" s="40"/>
      <c r="DJ452" s="40"/>
      <c r="DK452" s="40"/>
      <c r="DL452" s="40"/>
      <c r="DM452" s="40"/>
      <c r="DN452" s="40"/>
      <c r="DO452" s="38"/>
      <c r="DP452" s="151"/>
      <c r="DQ452" s="131"/>
      <c r="DR452" s="132"/>
      <c r="DS452" s="133"/>
      <c r="DT452" s="39"/>
      <c r="DU452" s="39"/>
      <c r="DV452" s="40"/>
      <c r="DW452" s="40"/>
      <c r="DX452" s="40"/>
      <c r="DY452" s="40"/>
      <c r="DZ452" s="40"/>
      <c r="EA452" s="40"/>
      <c r="EB452" s="40"/>
      <c r="EC452" s="40"/>
      <c r="ED452" s="40"/>
      <c r="EE452" s="40"/>
      <c r="EF452" s="38"/>
      <c r="EG452" s="151"/>
      <c r="EH452" s="131"/>
      <c r="EI452" s="132"/>
      <c r="EJ452" s="133"/>
      <c r="EK452" s="39"/>
      <c r="EL452" s="39"/>
      <c r="EM452" s="40"/>
      <c r="EN452" s="40"/>
      <c r="EO452" s="40"/>
      <c r="EP452" s="40"/>
      <c r="EQ452" s="40"/>
      <c r="ER452" s="40"/>
      <c r="ES452" s="40"/>
      <c r="ET452" s="40"/>
      <c r="EU452" s="40"/>
      <c r="EV452" s="40"/>
      <c r="EW452" s="38"/>
      <c r="EX452" s="151"/>
      <c r="EY452" s="131"/>
      <c r="EZ452" s="132"/>
      <c r="FA452" s="133"/>
      <c r="FB452" s="39"/>
      <c r="FC452" s="39"/>
      <c r="FD452" s="40"/>
      <c r="FE452" s="40"/>
      <c r="FF452" s="40"/>
      <c r="FG452" s="40"/>
      <c r="FH452" s="40"/>
      <c r="FI452" s="40"/>
      <c r="FJ452" s="40"/>
      <c r="FK452" s="40"/>
      <c r="FL452" s="40"/>
      <c r="FM452" s="40"/>
      <c r="FN452" s="38"/>
      <c r="FO452" s="151"/>
      <c r="FP452" s="131"/>
      <c r="FQ452" s="132"/>
      <c r="FR452" s="133"/>
      <c r="FS452" s="39"/>
      <c r="FT452" s="39"/>
      <c r="FU452" s="40"/>
      <c r="FV452" s="40"/>
      <c r="FW452" s="40"/>
      <c r="FX452" s="40"/>
      <c r="FY452" s="40"/>
      <c r="FZ452" s="40"/>
      <c r="GA452" s="40"/>
      <c r="GB452" s="40"/>
      <c r="GC452" s="40"/>
      <c r="GD452" s="40"/>
      <c r="GE452" s="38"/>
      <c r="GF452" s="151"/>
      <c r="GG452" s="131"/>
      <c r="GH452" s="132"/>
      <c r="GI452" s="133"/>
      <c r="GJ452" s="39"/>
      <c r="GK452" s="39"/>
      <c r="GL452" s="40"/>
      <c r="GM452" s="40"/>
      <c r="GN452" s="40"/>
      <c r="GO452" s="40"/>
      <c r="GP452" s="40"/>
      <c r="GQ452" s="40"/>
      <c r="GR452" s="40"/>
      <c r="GS452" s="40"/>
      <c r="GT452" s="40"/>
      <c r="GU452" s="40"/>
      <c r="GV452" s="38"/>
      <c r="GW452" s="151"/>
      <c r="GX452" s="131"/>
      <c r="GY452" s="132"/>
      <c r="GZ452" s="133"/>
      <c r="HA452" s="39"/>
      <c r="HB452" s="39"/>
      <c r="HC452" s="40"/>
      <c r="HD452" s="40"/>
      <c r="HE452" s="40"/>
      <c r="HF452" s="40"/>
      <c r="HG452" s="40"/>
      <c r="HH452" s="40"/>
      <c r="HI452" s="40"/>
      <c r="HJ452" s="40"/>
      <c r="HK452" s="40"/>
      <c r="HL452" s="40"/>
      <c r="HM452" s="38"/>
      <c r="HN452" s="151"/>
      <c r="HO452" s="131"/>
      <c r="HP452" s="132"/>
      <c r="HQ452" s="133"/>
      <c r="HR452" s="39"/>
      <c r="HS452" s="39"/>
      <c r="HT452" s="40"/>
      <c r="HU452" s="40"/>
      <c r="HV452" s="40"/>
      <c r="HW452" s="40"/>
      <c r="HX452" s="40"/>
      <c r="HY452" s="40"/>
      <c r="HZ452" s="40"/>
      <c r="IA452" s="40"/>
      <c r="IB452" s="40"/>
      <c r="IC452" s="40"/>
      <c r="ID452" s="38"/>
      <c r="IE452" s="151"/>
      <c r="IF452" s="131"/>
      <c r="IG452" s="132"/>
      <c r="IH452" s="133"/>
      <c r="II452" s="39"/>
      <c r="IJ452" s="39"/>
      <c r="IK452" s="40"/>
      <c r="IL452" s="40"/>
      <c r="IM452" s="40"/>
      <c r="IN452" s="40"/>
      <c r="IO452" s="40"/>
      <c r="IP452" s="40"/>
      <c r="IQ452" s="40"/>
      <c r="IR452" s="40"/>
      <c r="IS452" s="40"/>
      <c r="IT452" s="40"/>
      <c r="IU452" s="38"/>
      <c r="IV452" s="151"/>
    </row>
    <row r="453" spans="1:256" ht="18" customHeight="1">
      <c r="A453" s="135"/>
      <c r="B453" s="131"/>
      <c r="C453" s="132"/>
      <c r="D453" s="133"/>
      <c r="E453" s="39"/>
      <c r="F453" s="39">
        <v>2019</v>
      </c>
      <c r="G453" s="40">
        <f t="shared" si="216"/>
        <v>2995376.3000000003</v>
      </c>
      <c r="H453" s="40">
        <f t="shared" si="215"/>
        <v>77836.6</v>
      </c>
      <c r="I453" s="40">
        <f>I465+I477+I489</f>
        <v>518586.29999999993</v>
      </c>
      <c r="J453" s="40">
        <f t="shared" si="217"/>
        <v>77836.6</v>
      </c>
      <c r="K453" s="40">
        <f t="shared" si="217"/>
        <v>1882930.7000000002</v>
      </c>
      <c r="L453" s="40">
        <f t="shared" si="217"/>
        <v>0</v>
      </c>
      <c r="M453" s="40">
        <f t="shared" si="217"/>
        <v>593859.3</v>
      </c>
      <c r="N453" s="40">
        <f t="shared" si="217"/>
        <v>0</v>
      </c>
      <c r="O453" s="40">
        <f t="shared" si="217"/>
        <v>0</v>
      </c>
      <c r="P453" s="40">
        <f t="shared" si="217"/>
        <v>0</v>
      </c>
      <c r="Q453" s="38"/>
      <c r="R453" s="151"/>
      <c r="S453" s="131"/>
      <c r="T453" s="132"/>
      <c r="U453" s="133"/>
      <c r="V453" s="39"/>
      <c r="W453" s="39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38"/>
      <c r="AI453" s="151"/>
      <c r="AJ453" s="131"/>
      <c r="AK453" s="132"/>
      <c r="AL453" s="133"/>
      <c r="AM453" s="39"/>
      <c r="AN453" s="39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38"/>
      <c r="AZ453" s="151"/>
      <c r="BA453" s="131"/>
      <c r="BB453" s="132"/>
      <c r="BC453" s="133"/>
      <c r="BD453" s="39"/>
      <c r="BE453" s="39"/>
      <c r="BF453" s="40"/>
      <c r="BG453" s="40"/>
      <c r="BH453" s="40"/>
      <c r="BI453" s="40"/>
      <c r="BJ453" s="40"/>
      <c r="BK453" s="40"/>
      <c r="BL453" s="40"/>
      <c r="BM453" s="40"/>
      <c r="BN453" s="40"/>
      <c r="BO453" s="40"/>
      <c r="BP453" s="38"/>
      <c r="BQ453" s="151"/>
      <c r="BR453" s="131"/>
      <c r="BS453" s="132"/>
      <c r="BT453" s="133"/>
      <c r="BU453" s="39"/>
      <c r="BV453" s="39"/>
      <c r="BW453" s="40"/>
      <c r="BX453" s="40"/>
      <c r="BY453" s="40"/>
      <c r="BZ453" s="40"/>
      <c r="CA453" s="40"/>
      <c r="CB453" s="40"/>
      <c r="CC453" s="40"/>
      <c r="CD453" s="40"/>
      <c r="CE453" s="40"/>
      <c r="CF453" s="40"/>
      <c r="CG453" s="38"/>
      <c r="CH453" s="151"/>
      <c r="CI453" s="131"/>
      <c r="CJ453" s="132"/>
      <c r="CK453" s="133"/>
      <c r="CL453" s="39"/>
      <c r="CM453" s="39"/>
      <c r="CN453" s="40"/>
      <c r="CO453" s="40"/>
      <c r="CP453" s="40"/>
      <c r="CQ453" s="40"/>
      <c r="CR453" s="40"/>
      <c r="CS453" s="40"/>
      <c r="CT453" s="40"/>
      <c r="CU453" s="40"/>
      <c r="CV453" s="40"/>
      <c r="CW453" s="40"/>
      <c r="CX453" s="38"/>
      <c r="CY453" s="151"/>
      <c r="CZ453" s="131"/>
      <c r="DA453" s="132"/>
      <c r="DB453" s="133"/>
      <c r="DC453" s="39"/>
      <c r="DD453" s="39"/>
      <c r="DE453" s="40"/>
      <c r="DF453" s="40"/>
      <c r="DG453" s="40"/>
      <c r="DH453" s="40"/>
      <c r="DI453" s="40"/>
      <c r="DJ453" s="40"/>
      <c r="DK453" s="40"/>
      <c r="DL453" s="40"/>
      <c r="DM453" s="40"/>
      <c r="DN453" s="40"/>
      <c r="DO453" s="38"/>
      <c r="DP453" s="151"/>
      <c r="DQ453" s="131"/>
      <c r="DR453" s="132"/>
      <c r="DS453" s="133"/>
      <c r="DT453" s="39"/>
      <c r="DU453" s="39"/>
      <c r="DV453" s="40"/>
      <c r="DW453" s="40"/>
      <c r="DX453" s="40"/>
      <c r="DY453" s="40"/>
      <c r="DZ453" s="40"/>
      <c r="EA453" s="40"/>
      <c r="EB453" s="40"/>
      <c r="EC453" s="40"/>
      <c r="ED453" s="40"/>
      <c r="EE453" s="40"/>
      <c r="EF453" s="38"/>
      <c r="EG453" s="151"/>
      <c r="EH453" s="131"/>
      <c r="EI453" s="132"/>
      <c r="EJ453" s="133"/>
      <c r="EK453" s="39"/>
      <c r="EL453" s="39"/>
      <c r="EM453" s="40"/>
      <c r="EN453" s="40"/>
      <c r="EO453" s="40"/>
      <c r="EP453" s="40"/>
      <c r="EQ453" s="40"/>
      <c r="ER453" s="40"/>
      <c r="ES453" s="40"/>
      <c r="ET453" s="40"/>
      <c r="EU453" s="40"/>
      <c r="EV453" s="40"/>
      <c r="EW453" s="38"/>
      <c r="EX453" s="151"/>
      <c r="EY453" s="131"/>
      <c r="EZ453" s="132"/>
      <c r="FA453" s="133"/>
      <c r="FB453" s="39"/>
      <c r="FC453" s="39"/>
      <c r="FD453" s="40"/>
      <c r="FE453" s="40"/>
      <c r="FF453" s="40"/>
      <c r="FG453" s="40"/>
      <c r="FH453" s="40"/>
      <c r="FI453" s="40"/>
      <c r="FJ453" s="40"/>
      <c r="FK453" s="40"/>
      <c r="FL453" s="40"/>
      <c r="FM453" s="40"/>
      <c r="FN453" s="38"/>
      <c r="FO453" s="151"/>
      <c r="FP453" s="131"/>
      <c r="FQ453" s="132"/>
      <c r="FR453" s="133"/>
      <c r="FS453" s="39"/>
      <c r="FT453" s="39"/>
      <c r="FU453" s="40"/>
      <c r="FV453" s="40"/>
      <c r="FW453" s="40"/>
      <c r="FX453" s="40"/>
      <c r="FY453" s="40"/>
      <c r="FZ453" s="40"/>
      <c r="GA453" s="40"/>
      <c r="GB453" s="40"/>
      <c r="GC453" s="40"/>
      <c r="GD453" s="40"/>
      <c r="GE453" s="38"/>
      <c r="GF453" s="151"/>
      <c r="GG453" s="131"/>
      <c r="GH453" s="132"/>
      <c r="GI453" s="133"/>
      <c r="GJ453" s="39"/>
      <c r="GK453" s="39"/>
      <c r="GL453" s="40"/>
      <c r="GM453" s="40"/>
      <c r="GN453" s="40"/>
      <c r="GO453" s="40"/>
      <c r="GP453" s="40"/>
      <c r="GQ453" s="40"/>
      <c r="GR453" s="40"/>
      <c r="GS453" s="40"/>
      <c r="GT453" s="40"/>
      <c r="GU453" s="40"/>
      <c r="GV453" s="38"/>
      <c r="GW453" s="151"/>
      <c r="GX453" s="131"/>
      <c r="GY453" s="132"/>
      <c r="GZ453" s="133"/>
      <c r="HA453" s="39"/>
      <c r="HB453" s="39"/>
      <c r="HC453" s="40"/>
      <c r="HD453" s="40"/>
      <c r="HE453" s="40"/>
      <c r="HF453" s="40"/>
      <c r="HG453" s="40"/>
      <c r="HH453" s="40"/>
      <c r="HI453" s="40"/>
      <c r="HJ453" s="40"/>
      <c r="HK453" s="40"/>
      <c r="HL453" s="40"/>
      <c r="HM453" s="38"/>
      <c r="HN453" s="151"/>
      <c r="HO453" s="131"/>
      <c r="HP453" s="132"/>
      <c r="HQ453" s="133"/>
      <c r="HR453" s="39"/>
      <c r="HS453" s="39"/>
      <c r="HT453" s="40"/>
      <c r="HU453" s="40"/>
      <c r="HV453" s="40"/>
      <c r="HW453" s="40"/>
      <c r="HX453" s="40"/>
      <c r="HY453" s="40"/>
      <c r="HZ453" s="40"/>
      <c r="IA453" s="40"/>
      <c r="IB453" s="40"/>
      <c r="IC453" s="40"/>
      <c r="ID453" s="38"/>
      <c r="IE453" s="151"/>
      <c r="IF453" s="131"/>
      <c r="IG453" s="132"/>
      <c r="IH453" s="133"/>
      <c r="II453" s="39"/>
      <c r="IJ453" s="39"/>
      <c r="IK453" s="40"/>
      <c r="IL453" s="40"/>
      <c r="IM453" s="40"/>
      <c r="IN453" s="40"/>
      <c r="IO453" s="40"/>
      <c r="IP453" s="40"/>
      <c r="IQ453" s="40"/>
      <c r="IR453" s="40"/>
      <c r="IS453" s="40"/>
      <c r="IT453" s="40"/>
      <c r="IU453" s="38"/>
      <c r="IV453" s="151"/>
    </row>
    <row r="454" spans="1:256" ht="21.75" customHeight="1">
      <c r="A454" s="135"/>
      <c r="B454" s="131"/>
      <c r="C454" s="132"/>
      <c r="D454" s="133"/>
      <c r="E454" s="42"/>
      <c r="F454" s="39">
        <v>2020</v>
      </c>
      <c r="G454" s="40">
        <f t="shared" si="216"/>
        <v>2758568.6999999997</v>
      </c>
      <c r="H454" s="40">
        <f t="shared" si="215"/>
        <v>109308.4</v>
      </c>
      <c r="I454" s="40">
        <f t="shared" si="217"/>
        <v>2115182.9</v>
      </c>
      <c r="J454" s="40">
        <f t="shared" si="217"/>
        <v>109308.4</v>
      </c>
      <c r="K454" s="40">
        <f t="shared" si="217"/>
        <v>432848.4</v>
      </c>
      <c r="L454" s="40">
        <f t="shared" si="217"/>
        <v>0</v>
      </c>
      <c r="M454" s="40">
        <f t="shared" si="217"/>
        <v>210537.4</v>
      </c>
      <c r="N454" s="40">
        <f t="shared" si="217"/>
        <v>0</v>
      </c>
      <c r="O454" s="40">
        <f t="shared" si="217"/>
        <v>0</v>
      </c>
      <c r="P454" s="40">
        <f t="shared" si="217"/>
        <v>0</v>
      </c>
      <c r="Q454" s="38"/>
      <c r="R454" s="151"/>
      <c r="S454" s="131"/>
      <c r="T454" s="132"/>
      <c r="U454" s="133"/>
      <c r="V454" s="42"/>
      <c r="W454" s="39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38"/>
      <c r="AI454" s="151"/>
      <c r="AJ454" s="131"/>
      <c r="AK454" s="132"/>
      <c r="AL454" s="133"/>
      <c r="AM454" s="42"/>
      <c r="AN454" s="39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38"/>
      <c r="AZ454" s="151"/>
      <c r="BA454" s="131"/>
      <c r="BB454" s="132"/>
      <c r="BC454" s="133"/>
      <c r="BD454" s="42"/>
      <c r="BE454" s="39"/>
      <c r="BF454" s="40"/>
      <c r="BG454" s="40"/>
      <c r="BH454" s="40"/>
      <c r="BI454" s="40"/>
      <c r="BJ454" s="40"/>
      <c r="BK454" s="40"/>
      <c r="BL454" s="40"/>
      <c r="BM454" s="40"/>
      <c r="BN454" s="40"/>
      <c r="BO454" s="40"/>
      <c r="BP454" s="38"/>
      <c r="BQ454" s="151"/>
      <c r="BR454" s="131"/>
      <c r="BS454" s="132"/>
      <c r="BT454" s="133"/>
      <c r="BU454" s="42"/>
      <c r="BV454" s="39"/>
      <c r="BW454" s="40"/>
      <c r="BX454" s="40"/>
      <c r="BY454" s="40"/>
      <c r="BZ454" s="40"/>
      <c r="CA454" s="40"/>
      <c r="CB454" s="40"/>
      <c r="CC454" s="40"/>
      <c r="CD454" s="40"/>
      <c r="CE454" s="40"/>
      <c r="CF454" s="40"/>
      <c r="CG454" s="38"/>
      <c r="CH454" s="151"/>
      <c r="CI454" s="131"/>
      <c r="CJ454" s="132"/>
      <c r="CK454" s="133"/>
      <c r="CL454" s="42"/>
      <c r="CM454" s="39"/>
      <c r="CN454" s="40"/>
      <c r="CO454" s="40"/>
      <c r="CP454" s="40"/>
      <c r="CQ454" s="40"/>
      <c r="CR454" s="40"/>
      <c r="CS454" s="40"/>
      <c r="CT454" s="40"/>
      <c r="CU454" s="40"/>
      <c r="CV454" s="40"/>
      <c r="CW454" s="40"/>
      <c r="CX454" s="38"/>
      <c r="CY454" s="151"/>
      <c r="CZ454" s="131"/>
      <c r="DA454" s="132"/>
      <c r="DB454" s="133"/>
      <c r="DC454" s="42"/>
      <c r="DD454" s="39"/>
      <c r="DE454" s="40"/>
      <c r="DF454" s="40"/>
      <c r="DG454" s="40"/>
      <c r="DH454" s="40"/>
      <c r="DI454" s="40"/>
      <c r="DJ454" s="40"/>
      <c r="DK454" s="40"/>
      <c r="DL454" s="40"/>
      <c r="DM454" s="40"/>
      <c r="DN454" s="40"/>
      <c r="DO454" s="38"/>
      <c r="DP454" s="151"/>
      <c r="DQ454" s="131"/>
      <c r="DR454" s="132"/>
      <c r="DS454" s="133"/>
      <c r="DT454" s="42"/>
      <c r="DU454" s="39"/>
      <c r="DV454" s="40"/>
      <c r="DW454" s="40"/>
      <c r="DX454" s="40"/>
      <c r="DY454" s="40"/>
      <c r="DZ454" s="40"/>
      <c r="EA454" s="40"/>
      <c r="EB454" s="40"/>
      <c r="EC454" s="40"/>
      <c r="ED454" s="40"/>
      <c r="EE454" s="40"/>
      <c r="EF454" s="38"/>
      <c r="EG454" s="151"/>
      <c r="EH454" s="131"/>
      <c r="EI454" s="132"/>
      <c r="EJ454" s="133"/>
      <c r="EK454" s="42"/>
      <c r="EL454" s="39"/>
      <c r="EM454" s="40"/>
      <c r="EN454" s="40"/>
      <c r="EO454" s="40"/>
      <c r="EP454" s="40"/>
      <c r="EQ454" s="40"/>
      <c r="ER454" s="40"/>
      <c r="ES454" s="40"/>
      <c r="ET454" s="40"/>
      <c r="EU454" s="40"/>
      <c r="EV454" s="40"/>
      <c r="EW454" s="38"/>
      <c r="EX454" s="151"/>
      <c r="EY454" s="131"/>
      <c r="EZ454" s="132"/>
      <c r="FA454" s="133"/>
      <c r="FB454" s="42"/>
      <c r="FC454" s="39"/>
      <c r="FD454" s="40"/>
      <c r="FE454" s="40"/>
      <c r="FF454" s="40"/>
      <c r="FG454" s="40"/>
      <c r="FH454" s="40"/>
      <c r="FI454" s="40"/>
      <c r="FJ454" s="40"/>
      <c r="FK454" s="40"/>
      <c r="FL454" s="40"/>
      <c r="FM454" s="40"/>
      <c r="FN454" s="38"/>
      <c r="FO454" s="151"/>
      <c r="FP454" s="131"/>
      <c r="FQ454" s="132"/>
      <c r="FR454" s="133"/>
      <c r="FS454" s="42"/>
      <c r="FT454" s="39"/>
      <c r="FU454" s="40"/>
      <c r="FV454" s="40"/>
      <c r="FW454" s="40"/>
      <c r="FX454" s="40"/>
      <c r="FY454" s="40"/>
      <c r="FZ454" s="40"/>
      <c r="GA454" s="40"/>
      <c r="GB454" s="40"/>
      <c r="GC454" s="40"/>
      <c r="GD454" s="40"/>
      <c r="GE454" s="38"/>
      <c r="GF454" s="151"/>
      <c r="GG454" s="131"/>
      <c r="GH454" s="132"/>
      <c r="GI454" s="133"/>
      <c r="GJ454" s="42"/>
      <c r="GK454" s="39"/>
      <c r="GL454" s="40"/>
      <c r="GM454" s="40"/>
      <c r="GN454" s="40"/>
      <c r="GO454" s="40"/>
      <c r="GP454" s="40"/>
      <c r="GQ454" s="40"/>
      <c r="GR454" s="40"/>
      <c r="GS454" s="40"/>
      <c r="GT454" s="40"/>
      <c r="GU454" s="40"/>
      <c r="GV454" s="38"/>
      <c r="GW454" s="151"/>
      <c r="GX454" s="131"/>
      <c r="GY454" s="132"/>
      <c r="GZ454" s="133"/>
      <c r="HA454" s="42"/>
      <c r="HB454" s="39"/>
      <c r="HC454" s="40"/>
      <c r="HD454" s="40"/>
      <c r="HE454" s="40"/>
      <c r="HF454" s="40"/>
      <c r="HG454" s="40"/>
      <c r="HH454" s="40"/>
      <c r="HI454" s="40"/>
      <c r="HJ454" s="40"/>
      <c r="HK454" s="40"/>
      <c r="HL454" s="40"/>
      <c r="HM454" s="38"/>
      <c r="HN454" s="151"/>
      <c r="HO454" s="131"/>
      <c r="HP454" s="132"/>
      <c r="HQ454" s="133"/>
      <c r="HR454" s="42"/>
      <c r="HS454" s="39"/>
      <c r="HT454" s="40"/>
      <c r="HU454" s="40"/>
      <c r="HV454" s="40"/>
      <c r="HW454" s="40"/>
      <c r="HX454" s="40"/>
      <c r="HY454" s="40"/>
      <c r="HZ454" s="40"/>
      <c r="IA454" s="40"/>
      <c r="IB454" s="40"/>
      <c r="IC454" s="40"/>
      <c r="ID454" s="38"/>
      <c r="IE454" s="151"/>
      <c r="IF454" s="131"/>
      <c r="IG454" s="132"/>
      <c r="IH454" s="133"/>
      <c r="II454" s="42"/>
      <c r="IJ454" s="39"/>
      <c r="IK454" s="40"/>
      <c r="IL454" s="40"/>
      <c r="IM454" s="40"/>
      <c r="IN454" s="40"/>
      <c r="IO454" s="40"/>
      <c r="IP454" s="40"/>
      <c r="IQ454" s="40"/>
      <c r="IR454" s="40"/>
      <c r="IS454" s="40"/>
      <c r="IT454" s="40"/>
      <c r="IU454" s="38"/>
      <c r="IV454" s="151"/>
    </row>
    <row r="455" spans="1:242" ht="21.75" customHeight="1">
      <c r="A455" s="135"/>
      <c r="B455" s="131"/>
      <c r="C455" s="132"/>
      <c r="D455" s="133"/>
      <c r="E455" s="42"/>
      <c r="F455" s="39">
        <v>2021</v>
      </c>
      <c r="G455" s="40">
        <f aca="true" t="shared" si="221" ref="G455:H459">I455+K455+M455+O455</f>
        <v>998819.8999999999</v>
      </c>
      <c r="H455" s="16">
        <f t="shared" si="221"/>
        <v>63151.7</v>
      </c>
      <c r="I455" s="40">
        <f t="shared" si="217"/>
        <v>248625</v>
      </c>
      <c r="J455" s="40">
        <f t="shared" si="217"/>
        <v>63151.7</v>
      </c>
      <c r="K455" s="40">
        <f t="shared" si="217"/>
        <v>451028.1</v>
      </c>
      <c r="L455" s="40">
        <f t="shared" si="217"/>
        <v>0</v>
      </c>
      <c r="M455" s="40">
        <f t="shared" si="217"/>
        <v>299166.8</v>
      </c>
      <c r="N455" s="40">
        <f t="shared" si="217"/>
        <v>0</v>
      </c>
      <c r="O455" s="40">
        <f t="shared" si="217"/>
        <v>0</v>
      </c>
      <c r="P455" s="40">
        <f t="shared" si="217"/>
        <v>0</v>
      </c>
      <c r="Q455" s="38"/>
      <c r="R455" s="15"/>
      <c r="AH455" s="63"/>
      <c r="AX455" s="63"/>
      <c r="BN455" s="63"/>
      <c r="CD455" s="63"/>
      <c r="CT455" s="63"/>
      <c r="DJ455" s="63"/>
      <c r="DZ455" s="63"/>
      <c r="EP455" s="63"/>
      <c r="FF455" s="63"/>
      <c r="FV455" s="63"/>
      <c r="GL455" s="63"/>
      <c r="HB455" s="63"/>
      <c r="HR455" s="63"/>
      <c r="IH455" s="63"/>
    </row>
    <row r="456" spans="1:242" ht="21.75" customHeight="1">
      <c r="A456" s="135"/>
      <c r="B456" s="131"/>
      <c r="C456" s="132"/>
      <c r="D456" s="133"/>
      <c r="E456" s="42"/>
      <c r="F456" s="39">
        <v>2022</v>
      </c>
      <c r="G456" s="40">
        <f t="shared" si="221"/>
        <v>860090.9</v>
      </c>
      <c r="H456" s="16">
        <f t="shared" si="221"/>
        <v>0</v>
      </c>
      <c r="I456" s="40">
        <f>I468+I480+I492</f>
        <v>144469.5</v>
      </c>
      <c r="J456" s="40">
        <f t="shared" si="217"/>
        <v>0</v>
      </c>
      <c r="K456" s="40">
        <f t="shared" si="217"/>
        <v>715621.4</v>
      </c>
      <c r="L456" s="40">
        <f t="shared" si="217"/>
        <v>0</v>
      </c>
      <c r="M456" s="40">
        <f t="shared" si="217"/>
        <v>0</v>
      </c>
      <c r="N456" s="40">
        <f t="shared" si="217"/>
        <v>0</v>
      </c>
      <c r="O456" s="40">
        <f t="shared" si="217"/>
        <v>0</v>
      </c>
      <c r="P456" s="40">
        <f t="shared" si="217"/>
        <v>0</v>
      </c>
      <c r="Q456" s="38"/>
      <c r="R456" s="15"/>
      <c r="AH456" s="63"/>
      <c r="AX456" s="63"/>
      <c r="BN456" s="63"/>
      <c r="CD456" s="63"/>
      <c r="CT456" s="63"/>
      <c r="DJ456" s="63"/>
      <c r="DZ456" s="63"/>
      <c r="EP456" s="63"/>
      <c r="FF456" s="63"/>
      <c r="FV456" s="63"/>
      <c r="GL456" s="63"/>
      <c r="HB456" s="63"/>
      <c r="HR456" s="63"/>
      <c r="IH456" s="63"/>
    </row>
    <row r="457" spans="1:242" ht="21.75" customHeight="1">
      <c r="A457" s="135"/>
      <c r="B457" s="131"/>
      <c r="C457" s="132"/>
      <c r="D457" s="133"/>
      <c r="E457" s="42"/>
      <c r="F457" s="39">
        <v>2023</v>
      </c>
      <c r="G457" s="40">
        <f t="shared" si="221"/>
        <v>1289807.5</v>
      </c>
      <c r="H457" s="16">
        <f t="shared" si="221"/>
        <v>0</v>
      </c>
      <c r="I457" s="40">
        <f t="shared" si="217"/>
        <v>455496.69999999995</v>
      </c>
      <c r="J457" s="40">
        <f t="shared" si="217"/>
        <v>0</v>
      </c>
      <c r="K457" s="40">
        <f t="shared" si="217"/>
        <v>834310.8</v>
      </c>
      <c r="L457" s="40">
        <f t="shared" si="217"/>
        <v>0</v>
      </c>
      <c r="M457" s="40">
        <f t="shared" si="217"/>
        <v>0</v>
      </c>
      <c r="N457" s="40">
        <f t="shared" si="217"/>
        <v>0</v>
      </c>
      <c r="O457" s="40">
        <f t="shared" si="217"/>
        <v>0</v>
      </c>
      <c r="P457" s="40">
        <f t="shared" si="217"/>
        <v>0</v>
      </c>
      <c r="Q457" s="38"/>
      <c r="R457" s="15"/>
      <c r="AH457" s="63"/>
      <c r="AX457" s="63"/>
      <c r="BN457" s="63"/>
      <c r="CD457" s="63"/>
      <c r="CT457" s="63"/>
      <c r="DJ457" s="63"/>
      <c r="DZ457" s="63"/>
      <c r="EP457" s="63"/>
      <c r="FF457" s="63"/>
      <c r="FV457" s="63"/>
      <c r="GL457" s="63"/>
      <c r="HB457" s="63"/>
      <c r="HR457" s="63"/>
      <c r="IH457" s="63"/>
    </row>
    <row r="458" spans="1:242" ht="21.75" customHeight="1">
      <c r="A458" s="135"/>
      <c r="B458" s="131"/>
      <c r="C458" s="132"/>
      <c r="D458" s="133"/>
      <c r="E458" s="42"/>
      <c r="F458" s="39">
        <v>2024</v>
      </c>
      <c r="G458" s="40">
        <f t="shared" si="221"/>
        <v>445462.3</v>
      </c>
      <c r="H458" s="16">
        <f t="shared" si="221"/>
        <v>0</v>
      </c>
      <c r="I458" s="40">
        <f t="shared" si="217"/>
        <v>445462.3</v>
      </c>
      <c r="J458" s="40">
        <f t="shared" si="217"/>
        <v>0</v>
      </c>
      <c r="K458" s="40">
        <f t="shared" si="217"/>
        <v>0</v>
      </c>
      <c r="L458" s="40">
        <f t="shared" si="217"/>
        <v>0</v>
      </c>
      <c r="M458" s="40">
        <f t="shared" si="217"/>
        <v>0</v>
      </c>
      <c r="N458" s="40">
        <f t="shared" si="217"/>
        <v>0</v>
      </c>
      <c r="O458" s="40">
        <f t="shared" si="217"/>
        <v>0</v>
      </c>
      <c r="P458" s="40">
        <f t="shared" si="217"/>
        <v>0</v>
      </c>
      <c r="Q458" s="38"/>
      <c r="R458" s="15"/>
      <c r="AH458" s="63"/>
      <c r="AX458" s="63"/>
      <c r="BN458" s="63"/>
      <c r="CD458" s="63"/>
      <c r="CT458" s="63"/>
      <c r="DJ458" s="63"/>
      <c r="DZ458" s="63"/>
      <c r="EP458" s="63"/>
      <c r="FF458" s="63"/>
      <c r="FV458" s="63"/>
      <c r="GL458" s="63"/>
      <c r="HB458" s="63"/>
      <c r="HR458" s="63"/>
      <c r="IH458" s="63"/>
    </row>
    <row r="459" spans="1:242" ht="21.75" customHeight="1">
      <c r="A459" s="136"/>
      <c r="B459" s="137"/>
      <c r="C459" s="138"/>
      <c r="D459" s="139"/>
      <c r="E459" s="42"/>
      <c r="F459" s="39">
        <v>2025</v>
      </c>
      <c r="G459" s="40">
        <f t="shared" si="221"/>
        <v>1123007.3</v>
      </c>
      <c r="H459" s="16">
        <f t="shared" si="221"/>
        <v>0</v>
      </c>
      <c r="I459" s="40">
        <f t="shared" si="217"/>
        <v>1123007.3</v>
      </c>
      <c r="J459" s="40">
        <f t="shared" si="217"/>
        <v>0</v>
      </c>
      <c r="K459" s="40">
        <f t="shared" si="217"/>
        <v>0</v>
      </c>
      <c r="L459" s="40">
        <f t="shared" si="217"/>
        <v>0</v>
      </c>
      <c r="M459" s="40">
        <f t="shared" si="217"/>
        <v>0</v>
      </c>
      <c r="N459" s="40">
        <f t="shared" si="217"/>
        <v>0</v>
      </c>
      <c r="O459" s="40">
        <f t="shared" si="217"/>
        <v>0</v>
      </c>
      <c r="P459" s="40">
        <f t="shared" si="217"/>
        <v>0</v>
      </c>
      <c r="Q459" s="38"/>
      <c r="R459" s="15"/>
      <c r="AH459" s="63"/>
      <c r="AX459" s="63"/>
      <c r="BN459" s="63"/>
      <c r="CD459" s="63"/>
      <c r="CT459" s="63"/>
      <c r="DJ459" s="63"/>
      <c r="DZ459" s="63"/>
      <c r="EP459" s="63"/>
      <c r="FF459" s="63"/>
      <c r="FV459" s="63"/>
      <c r="GL459" s="63"/>
      <c r="HB459" s="63"/>
      <c r="HR459" s="63"/>
      <c r="IH459" s="63"/>
    </row>
    <row r="460" spans="1:256" ht="19.5" customHeight="1">
      <c r="A460" s="134"/>
      <c r="B460" s="128" t="s">
        <v>125</v>
      </c>
      <c r="C460" s="129"/>
      <c r="D460" s="130"/>
      <c r="E460" s="42"/>
      <c r="F460" s="36" t="s">
        <v>60</v>
      </c>
      <c r="G460" s="37">
        <f>I460+K460+M460+O460</f>
        <v>2372642.9</v>
      </c>
      <c r="H460" s="37">
        <f aca="true" t="shared" si="222" ref="H460:H484">J460+L460+N460+P460</f>
        <v>150228.1</v>
      </c>
      <c r="I460" s="37">
        <f>SUM(I461:I471)</f>
        <v>1981892.2</v>
      </c>
      <c r="J460" s="37">
        <f>SUM(J461:J471)</f>
        <v>127611.2</v>
      </c>
      <c r="K460" s="37">
        <f aca="true" t="shared" si="223" ref="K460:P460">SUM(K461:K471)</f>
        <v>0</v>
      </c>
      <c r="L460" s="37">
        <f t="shared" si="223"/>
        <v>0</v>
      </c>
      <c r="M460" s="37">
        <f t="shared" si="223"/>
        <v>390750.70000000007</v>
      </c>
      <c r="N460" s="37">
        <f t="shared" si="223"/>
        <v>22616.9</v>
      </c>
      <c r="O460" s="37">
        <f t="shared" si="223"/>
        <v>0</v>
      </c>
      <c r="P460" s="37">
        <f t="shared" si="223"/>
        <v>0</v>
      </c>
      <c r="Q460" s="38"/>
      <c r="R460" s="151"/>
      <c r="S460" s="128"/>
      <c r="T460" s="129"/>
      <c r="U460" s="130"/>
      <c r="V460" s="42"/>
      <c r="W460" s="36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8"/>
      <c r="AI460" s="151"/>
      <c r="AJ460" s="128"/>
      <c r="AK460" s="129"/>
      <c r="AL460" s="130"/>
      <c r="AM460" s="42"/>
      <c r="AN460" s="36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8"/>
      <c r="AZ460" s="151"/>
      <c r="BA460" s="128"/>
      <c r="BB460" s="129"/>
      <c r="BC460" s="130"/>
      <c r="BD460" s="42"/>
      <c r="BE460" s="36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8"/>
      <c r="BQ460" s="151"/>
      <c r="BR460" s="128"/>
      <c r="BS460" s="129"/>
      <c r="BT460" s="130"/>
      <c r="BU460" s="42"/>
      <c r="BV460" s="36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8"/>
      <c r="CH460" s="151"/>
      <c r="CI460" s="128"/>
      <c r="CJ460" s="129"/>
      <c r="CK460" s="130"/>
      <c r="CL460" s="42"/>
      <c r="CM460" s="36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8"/>
      <c r="CY460" s="151"/>
      <c r="CZ460" s="128"/>
      <c r="DA460" s="129"/>
      <c r="DB460" s="130"/>
      <c r="DC460" s="42"/>
      <c r="DD460" s="36"/>
      <c r="DE460" s="37"/>
      <c r="DF460" s="37"/>
      <c r="DG460" s="37"/>
      <c r="DH460" s="37"/>
      <c r="DI460" s="37"/>
      <c r="DJ460" s="37"/>
      <c r="DK460" s="37"/>
      <c r="DL460" s="37"/>
      <c r="DM460" s="37"/>
      <c r="DN460" s="37"/>
      <c r="DO460" s="38"/>
      <c r="DP460" s="151"/>
      <c r="DQ460" s="128"/>
      <c r="DR460" s="129"/>
      <c r="DS460" s="130"/>
      <c r="DT460" s="42"/>
      <c r="DU460" s="36"/>
      <c r="DV460" s="37"/>
      <c r="DW460" s="37"/>
      <c r="DX460" s="37"/>
      <c r="DY460" s="37"/>
      <c r="DZ460" s="37"/>
      <c r="EA460" s="37"/>
      <c r="EB460" s="37"/>
      <c r="EC460" s="37"/>
      <c r="ED460" s="37"/>
      <c r="EE460" s="37"/>
      <c r="EF460" s="38"/>
      <c r="EG460" s="151"/>
      <c r="EH460" s="128"/>
      <c r="EI460" s="129"/>
      <c r="EJ460" s="130"/>
      <c r="EK460" s="42"/>
      <c r="EL460" s="36"/>
      <c r="EM460" s="37"/>
      <c r="EN460" s="37"/>
      <c r="EO460" s="37"/>
      <c r="EP460" s="37"/>
      <c r="EQ460" s="37"/>
      <c r="ER460" s="37"/>
      <c r="ES460" s="37"/>
      <c r="ET460" s="37"/>
      <c r="EU460" s="37"/>
      <c r="EV460" s="37"/>
      <c r="EW460" s="38"/>
      <c r="EX460" s="151"/>
      <c r="EY460" s="128"/>
      <c r="EZ460" s="129"/>
      <c r="FA460" s="130"/>
      <c r="FB460" s="42"/>
      <c r="FC460" s="36"/>
      <c r="FD460" s="37"/>
      <c r="FE460" s="37"/>
      <c r="FF460" s="37"/>
      <c r="FG460" s="37"/>
      <c r="FH460" s="37"/>
      <c r="FI460" s="37"/>
      <c r="FJ460" s="37"/>
      <c r="FK460" s="37"/>
      <c r="FL460" s="37"/>
      <c r="FM460" s="37"/>
      <c r="FN460" s="38"/>
      <c r="FO460" s="151"/>
      <c r="FP460" s="128"/>
      <c r="FQ460" s="129"/>
      <c r="FR460" s="130"/>
      <c r="FS460" s="42"/>
      <c r="FT460" s="36"/>
      <c r="FU460" s="37"/>
      <c r="FV460" s="37"/>
      <c r="FW460" s="37"/>
      <c r="FX460" s="37"/>
      <c r="FY460" s="37"/>
      <c r="FZ460" s="37"/>
      <c r="GA460" s="37"/>
      <c r="GB460" s="37"/>
      <c r="GC460" s="37"/>
      <c r="GD460" s="37"/>
      <c r="GE460" s="38"/>
      <c r="GF460" s="151"/>
      <c r="GG460" s="128"/>
      <c r="GH460" s="129"/>
      <c r="GI460" s="130"/>
      <c r="GJ460" s="42"/>
      <c r="GK460" s="36"/>
      <c r="GL460" s="37"/>
      <c r="GM460" s="37"/>
      <c r="GN460" s="37"/>
      <c r="GO460" s="37"/>
      <c r="GP460" s="37"/>
      <c r="GQ460" s="37"/>
      <c r="GR460" s="37"/>
      <c r="GS460" s="37"/>
      <c r="GT460" s="37"/>
      <c r="GU460" s="37"/>
      <c r="GV460" s="38"/>
      <c r="GW460" s="151"/>
      <c r="GX460" s="128"/>
      <c r="GY460" s="129"/>
      <c r="GZ460" s="130"/>
      <c r="HA460" s="42"/>
      <c r="HB460" s="36"/>
      <c r="HC460" s="37"/>
      <c r="HD460" s="37"/>
      <c r="HE460" s="37"/>
      <c r="HF460" s="37"/>
      <c r="HG460" s="37"/>
      <c r="HH460" s="37"/>
      <c r="HI460" s="37"/>
      <c r="HJ460" s="37"/>
      <c r="HK460" s="37"/>
      <c r="HL460" s="37"/>
      <c r="HM460" s="38"/>
      <c r="HN460" s="151"/>
      <c r="HO460" s="128"/>
      <c r="HP460" s="129"/>
      <c r="HQ460" s="130"/>
      <c r="HR460" s="42"/>
      <c r="HS460" s="36"/>
      <c r="HT460" s="37"/>
      <c r="HU460" s="37"/>
      <c r="HV460" s="37"/>
      <c r="HW460" s="37"/>
      <c r="HX460" s="37"/>
      <c r="HY460" s="37"/>
      <c r="HZ460" s="37"/>
      <c r="IA460" s="37"/>
      <c r="IB460" s="37"/>
      <c r="IC460" s="37"/>
      <c r="ID460" s="38"/>
      <c r="IE460" s="151"/>
      <c r="IF460" s="128"/>
      <c r="IG460" s="129"/>
      <c r="IH460" s="130"/>
      <c r="II460" s="42"/>
      <c r="IJ460" s="36"/>
      <c r="IK460" s="37"/>
      <c r="IL460" s="37"/>
      <c r="IM460" s="37"/>
      <c r="IN460" s="37"/>
      <c r="IO460" s="37"/>
      <c r="IP460" s="37"/>
      <c r="IQ460" s="37"/>
      <c r="IR460" s="37"/>
      <c r="IS460" s="37"/>
      <c r="IT460" s="37"/>
      <c r="IU460" s="38"/>
      <c r="IV460" s="151"/>
    </row>
    <row r="461" spans="1:256" ht="20.25" customHeight="1">
      <c r="A461" s="135"/>
      <c r="B461" s="131"/>
      <c r="C461" s="132"/>
      <c r="D461" s="133"/>
      <c r="E461" s="42"/>
      <c r="F461" s="39">
        <v>2015</v>
      </c>
      <c r="G461" s="40">
        <f>I461+K461+M461+O461</f>
        <v>14081.7</v>
      </c>
      <c r="H461" s="40">
        <f t="shared" si="222"/>
        <v>14081.7</v>
      </c>
      <c r="I461" s="40">
        <f aca="true" t="shared" si="224" ref="I461:P471">I425+I154</f>
        <v>7614.599999999999</v>
      </c>
      <c r="J461" s="40">
        <f t="shared" si="224"/>
        <v>7614.599999999999</v>
      </c>
      <c r="K461" s="40">
        <f t="shared" si="224"/>
        <v>0</v>
      </c>
      <c r="L461" s="40">
        <f t="shared" si="224"/>
        <v>0</v>
      </c>
      <c r="M461" s="40">
        <f t="shared" si="224"/>
        <v>6467.1</v>
      </c>
      <c r="N461" s="40">
        <f t="shared" si="224"/>
        <v>6467.1</v>
      </c>
      <c r="O461" s="40">
        <f t="shared" si="224"/>
        <v>0</v>
      </c>
      <c r="P461" s="40">
        <f t="shared" si="224"/>
        <v>0</v>
      </c>
      <c r="Q461" s="38"/>
      <c r="R461" s="151"/>
      <c r="S461" s="131"/>
      <c r="T461" s="132"/>
      <c r="U461" s="133"/>
      <c r="V461" s="42"/>
      <c r="W461" s="39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38"/>
      <c r="AI461" s="151"/>
      <c r="AJ461" s="131"/>
      <c r="AK461" s="132"/>
      <c r="AL461" s="133"/>
      <c r="AM461" s="42"/>
      <c r="AN461" s="39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38"/>
      <c r="AZ461" s="151"/>
      <c r="BA461" s="131"/>
      <c r="BB461" s="132"/>
      <c r="BC461" s="133"/>
      <c r="BD461" s="42"/>
      <c r="BE461" s="39"/>
      <c r="BF461" s="40"/>
      <c r="BG461" s="40"/>
      <c r="BH461" s="40"/>
      <c r="BI461" s="40"/>
      <c r="BJ461" s="40"/>
      <c r="BK461" s="40"/>
      <c r="BL461" s="40"/>
      <c r="BM461" s="40"/>
      <c r="BN461" s="40"/>
      <c r="BO461" s="40"/>
      <c r="BP461" s="38"/>
      <c r="BQ461" s="151"/>
      <c r="BR461" s="131"/>
      <c r="BS461" s="132"/>
      <c r="BT461" s="133"/>
      <c r="BU461" s="42"/>
      <c r="BV461" s="39"/>
      <c r="BW461" s="40"/>
      <c r="BX461" s="40"/>
      <c r="BY461" s="40"/>
      <c r="BZ461" s="40"/>
      <c r="CA461" s="40"/>
      <c r="CB461" s="40"/>
      <c r="CC461" s="40"/>
      <c r="CD461" s="40"/>
      <c r="CE461" s="40"/>
      <c r="CF461" s="40"/>
      <c r="CG461" s="38"/>
      <c r="CH461" s="151"/>
      <c r="CI461" s="131"/>
      <c r="CJ461" s="132"/>
      <c r="CK461" s="133"/>
      <c r="CL461" s="42"/>
      <c r="CM461" s="39"/>
      <c r="CN461" s="40"/>
      <c r="CO461" s="40"/>
      <c r="CP461" s="40"/>
      <c r="CQ461" s="40"/>
      <c r="CR461" s="40"/>
      <c r="CS461" s="40"/>
      <c r="CT461" s="40"/>
      <c r="CU461" s="40"/>
      <c r="CV461" s="40"/>
      <c r="CW461" s="40"/>
      <c r="CX461" s="38"/>
      <c r="CY461" s="151"/>
      <c r="CZ461" s="131"/>
      <c r="DA461" s="132"/>
      <c r="DB461" s="133"/>
      <c r="DC461" s="42"/>
      <c r="DD461" s="39"/>
      <c r="DE461" s="40"/>
      <c r="DF461" s="40"/>
      <c r="DG461" s="40"/>
      <c r="DH461" s="40"/>
      <c r="DI461" s="40"/>
      <c r="DJ461" s="40"/>
      <c r="DK461" s="40"/>
      <c r="DL461" s="40"/>
      <c r="DM461" s="40"/>
      <c r="DN461" s="40"/>
      <c r="DO461" s="38"/>
      <c r="DP461" s="151"/>
      <c r="DQ461" s="131"/>
      <c r="DR461" s="132"/>
      <c r="DS461" s="133"/>
      <c r="DT461" s="42"/>
      <c r="DU461" s="39"/>
      <c r="DV461" s="40"/>
      <c r="DW461" s="40"/>
      <c r="DX461" s="40"/>
      <c r="DY461" s="40"/>
      <c r="DZ461" s="40"/>
      <c r="EA461" s="40"/>
      <c r="EB461" s="40"/>
      <c r="EC461" s="40"/>
      <c r="ED461" s="40"/>
      <c r="EE461" s="40"/>
      <c r="EF461" s="38"/>
      <c r="EG461" s="151"/>
      <c r="EH461" s="131"/>
      <c r="EI461" s="132"/>
      <c r="EJ461" s="133"/>
      <c r="EK461" s="42"/>
      <c r="EL461" s="39"/>
      <c r="EM461" s="40"/>
      <c r="EN461" s="40"/>
      <c r="EO461" s="40"/>
      <c r="EP461" s="40"/>
      <c r="EQ461" s="40"/>
      <c r="ER461" s="40"/>
      <c r="ES461" s="40"/>
      <c r="ET461" s="40"/>
      <c r="EU461" s="40"/>
      <c r="EV461" s="40"/>
      <c r="EW461" s="38"/>
      <c r="EX461" s="151"/>
      <c r="EY461" s="131"/>
      <c r="EZ461" s="132"/>
      <c r="FA461" s="133"/>
      <c r="FB461" s="42"/>
      <c r="FC461" s="39"/>
      <c r="FD461" s="40"/>
      <c r="FE461" s="40"/>
      <c r="FF461" s="40"/>
      <c r="FG461" s="40"/>
      <c r="FH461" s="40"/>
      <c r="FI461" s="40"/>
      <c r="FJ461" s="40"/>
      <c r="FK461" s="40"/>
      <c r="FL461" s="40"/>
      <c r="FM461" s="40"/>
      <c r="FN461" s="38"/>
      <c r="FO461" s="151"/>
      <c r="FP461" s="131"/>
      <c r="FQ461" s="132"/>
      <c r="FR461" s="133"/>
      <c r="FS461" s="42"/>
      <c r="FT461" s="39"/>
      <c r="FU461" s="40"/>
      <c r="FV461" s="40"/>
      <c r="FW461" s="40"/>
      <c r="FX461" s="40"/>
      <c r="FY461" s="40"/>
      <c r="FZ461" s="40"/>
      <c r="GA461" s="40"/>
      <c r="GB461" s="40"/>
      <c r="GC461" s="40"/>
      <c r="GD461" s="40"/>
      <c r="GE461" s="38"/>
      <c r="GF461" s="151"/>
      <c r="GG461" s="131"/>
      <c r="GH461" s="132"/>
      <c r="GI461" s="133"/>
      <c r="GJ461" s="42"/>
      <c r="GK461" s="39"/>
      <c r="GL461" s="40"/>
      <c r="GM461" s="40"/>
      <c r="GN461" s="40"/>
      <c r="GO461" s="40"/>
      <c r="GP461" s="40"/>
      <c r="GQ461" s="40"/>
      <c r="GR461" s="40"/>
      <c r="GS461" s="40"/>
      <c r="GT461" s="40"/>
      <c r="GU461" s="40"/>
      <c r="GV461" s="38"/>
      <c r="GW461" s="151"/>
      <c r="GX461" s="131"/>
      <c r="GY461" s="132"/>
      <c r="GZ461" s="133"/>
      <c r="HA461" s="42"/>
      <c r="HB461" s="39"/>
      <c r="HC461" s="40"/>
      <c r="HD461" s="40"/>
      <c r="HE461" s="40"/>
      <c r="HF461" s="40"/>
      <c r="HG461" s="40"/>
      <c r="HH461" s="40"/>
      <c r="HI461" s="40"/>
      <c r="HJ461" s="40"/>
      <c r="HK461" s="40"/>
      <c r="HL461" s="40"/>
      <c r="HM461" s="38"/>
      <c r="HN461" s="151"/>
      <c r="HO461" s="131"/>
      <c r="HP461" s="132"/>
      <c r="HQ461" s="133"/>
      <c r="HR461" s="42"/>
      <c r="HS461" s="39"/>
      <c r="HT461" s="40"/>
      <c r="HU461" s="40"/>
      <c r="HV461" s="40"/>
      <c r="HW461" s="40"/>
      <c r="HX461" s="40"/>
      <c r="HY461" s="40"/>
      <c r="HZ461" s="40"/>
      <c r="IA461" s="40"/>
      <c r="IB461" s="40"/>
      <c r="IC461" s="40"/>
      <c r="ID461" s="38"/>
      <c r="IE461" s="151"/>
      <c r="IF461" s="131"/>
      <c r="IG461" s="132"/>
      <c r="IH461" s="133"/>
      <c r="II461" s="42"/>
      <c r="IJ461" s="39"/>
      <c r="IK461" s="40"/>
      <c r="IL461" s="40"/>
      <c r="IM461" s="40"/>
      <c r="IN461" s="40"/>
      <c r="IO461" s="40"/>
      <c r="IP461" s="40"/>
      <c r="IQ461" s="40"/>
      <c r="IR461" s="40"/>
      <c r="IS461" s="40"/>
      <c r="IT461" s="40"/>
      <c r="IU461" s="38"/>
      <c r="IV461" s="151"/>
    </row>
    <row r="462" spans="1:256" ht="19.5" customHeight="1">
      <c r="A462" s="135"/>
      <c r="B462" s="131"/>
      <c r="C462" s="132"/>
      <c r="D462" s="133"/>
      <c r="E462" s="39"/>
      <c r="F462" s="39">
        <v>2016</v>
      </c>
      <c r="G462" s="40">
        <f aca="true" t="shared" si="225" ref="G462:G477">I462+K462+M462+O462</f>
        <v>20005.4</v>
      </c>
      <c r="H462" s="40">
        <f t="shared" si="222"/>
        <v>20005.4</v>
      </c>
      <c r="I462" s="40">
        <f t="shared" si="224"/>
        <v>10533.6</v>
      </c>
      <c r="J462" s="40">
        <f t="shared" si="224"/>
        <v>10533.6</v>
      </c>
      <c r="K462" s="40">
        <f t="shared" si="224"/>
        <v>0</v>
      </c>
      <c r="L462" s="40">
        <f t="shared" si="224"/>
        <v>0</v>
      </c>
      <c r="M462" s="40">
        <f t="shared" si="224"/>
        <v>9471.8</v>
      </c>
      <c r="N462" s="40">
        <f t="shared" si="224"/>
        <v>9471.8</v>
      </c>
      <c r="O462" s="40">
        <f t="shared" si="224"/>
        <v>0</v>
      </c>
      <c r="P462" s="40">
        <f t="shared" si="224"/>
        <v>0</v>
      </c>
      <c r="Q462" s="38"/>
      <c r="R462" s="151"/>
      <c r="S462" s="131"/>
      <c r="T462" s="132"/>
      <c r="U462" s="133"/>
      <c r="V462" s="39"/>
      <c r="W462" s="39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38"/>
      <c r="AI462" s="151"/>
      <c r="AJ462" s="131"/>
      <c r="AK462" s="132"/>
      <c r="AL462" s="133"/>
      <c r="AM462" s="39"/>
      <c r="AN462" s="39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38"/>
      <c r="AZ462" s="151"/>
      <c r="BA462" s="131"/>
      <c r="BB462" s="132"/>
      <c r="BC462" s="133"/>
      <c r="BD462" s="39"/>
      <c r="BE462" s="39"/>
      <c r="BF462" s="40"/>
      <c r="BG462" s="40"/>
      <c r="BH462" s="40"/>
      <c r="BI462" s="40"/>
      <c r="BJ462" s="40"/>
      <c r="BK462" s="40"/>
      <c r="BL462" s="40"/>
      <c r="BM462" s="40"/>
      <c r="BN462" s="40"/>
      <c r="BO462" s="40"/>
      <c r="BP462" s="38"/>
      <c r="BQ462" s="151"/>
      <c r="BR462" s="131"/>
      <c r="BS462" s="132"/>
      <c r="BT462" s="133"/>
      <c r="BU462" s="39"/>
      <c r="BV462" s="39"/>
      <c r="BW462" s="40"/>
      <c r="BX462" s="40"/>
      <c r="BY462" s="40"/>
      <c r="BZ462" s="40"/>
      <c r="CA462" s="40"/>
      <c r="CB462" s="40"/>
      <c r="CC462" s="40"/>
      <c r="CD462" s="40"/>
      <c r="CE462" s="40"/>
      <c r="CF462" s="40"/>
      <c r="CG462" s="38"/>
      <c r="CH462" s="151"/>
      <c r="CI462" s="131"/>
      <c r="CJ462" s="132"/>
      <c r="CK462" s="133"/>
      <c r="CL462" s="39"/>
      <c r="CM462" s="39"/>
      <c r="CN462" s="40"/>
      <c r="CO462" s="40"/>
      <c r="CP462" s="40"/>
      <c r="CQ462" s="40"/>
      <c r="CR462" s="40"/>
      <c r="CS462" s="40"/>
      <c r="CT462" s="40"/>
      <c r="CU462" s="40"/>
      <c r="CV462" s="40"/>
      <c r="CW462" s="40"/>
      <c r="CX462" s="38"/>
      <c r="CY462" s="151"/>
      <c r="CZ462" s="131"/>
      <c r="DA462" s="132"/>
      <c r="DB462" s="133"/>
      <c r="DC462" s="39"/>
      <c r="DD462" s="39"/>
      <c r="DE462" s="40"/>
      <c r="DF462" s="40"/>
      <c r="DG462" s="40"/>
      <c r="DH462" s="40"/>
      <c r="DI462" s="40"/>
      <c r="DJ462" s="40"/>
      <c r="DK462" s="40"/>
      <c r="DL462" s="40"/>
      <c r="DM462" s="40"/>
      <c r="DN462" s="40"/>
      <c r="DO462" s="38"/>
      <c r="DP462" s="151"/>
      <c r="DQ462" s="131"/>
      <c r="DR462" s="132"/>
      <c r="DS462" s="133"/>
      <c r="DT462" s="39"/>
      <c r="DU462" s="39"/>
      <c r="DV462" s="40"/>
      <c r="DW462" s="40"/>
      <c r="DX462" s="40"/>
      <c r="DY462" s="40"/>
      <c r="DZ462" s="40"/>
      <c r="EA462" s="40"/>
      <c r="EB462" s="40"/>
      <c r="EC462" s="40"/>
      <c r="ED462" s="40"/>
      <c r="EE462" s="40"/>
      <c r="EF462" s="38"/>
      <c r="EG462" s="151"/>
      <c r="EH462" s="131"/>
      <c r="EI462" s="132"/>
      <c r="EJ462" s="133"/>
      <c r="EK462" s="39"/>
      <c r="EL462" s="39"/>
      <c r="EM462" s="40"/>
      <c r="EN462" s="40"/>
      <c r="EO462" s="40"/>
      <c r="EP462" s="40"/>
      <c r="EQ462" s="40"/>
      <c r="ER462" s="40"/>
      <c r="ES462" s="40"/>
      <c r="ET462" s="40"/>
      <c r="EU462" s="40"/>
      <c r="EV462" s="40"/>
      <c r="EW462" s="38"/>
      <c r="EX462" s="151"/>
      <c r="EY462" s="131"/>
      <c r="EZ462" s="132"/>
      <c r="FA462" s="133"/>
      <c r="FB462" s="39"/>
      <c r="FC462" s="39"/>
      <c r="FD462" s="40"/>
      <c r="FE462" s="40"/>
      <c r="FF462" s="40"/>
      <c r="FG462" s="40"/>
      <c r="FH462" s="40"/>
      <c r="FI462" s="40"/>
      <c r="FJ462" s="40"/>
      <c r="FK462" s="40"/>
      <c r="FL462" s="40"/>
      <c r="FM462" s="40"/>
      <c r="FN462" s="38"/>
      <c r="FO462" s="151"/>
      <c r="FP462" s="131"/>
      <c r="FQ462" s="132"/>
      <c r="FR462" s="133"/>
      <c r="FS462" s="39"/>
      <c r="FT462" s="39"/>
      <c r="FU462" s="40"/>
      <c r="FV462" s="40"/>
      <c r="FW462" s="40"/>
      <c r="FX462" s="40"/>
      <c r="FY462" s="40"/>
      <c r="FZ462" s="40"/>
      <c r="GA462" s="40"/>
      <c r="GB462" s="40"/>
      <c r="GC462" s="40"/>
      <c r="GD462" s="40"/>
      <c r="GE462" s="38"/>
      <c r="GF462" s="151"/>
      <c r="GG462" s="131"/>
      <c r="GH462" s="132"/>
      <c r="GI462" s="133"/>
      <c r="GJ462" s="39"/>
      <c r="GK462" s="39"/>
      <c r="GL462" s="40"/>
      <c r="GM462" s="40"/>
      <c r="GN462" s="40"/>
      <c r="GO462" s="40"/>
      <c r="GP462" s="40"/>
      <c r="GQ462" s="40"/>
      <c r="GR462" s="40"/>
      <c r="GS462" s="40"/>
      <c r="GT462" s="40"/>
      <c r="GU462" s="40"/>
      <c r="GV462" s="38"/>
      <c r="GW462" s="151"/>
      <c r="GX462" s="131"/>
      <c r="GY462" s="132"/>
      <c r="GZ462" s="133"/>
      <c r="HA462" s="39"/>
      <c r="HB462" s="39"/>
      <c r="HC462" s="40"/>
      <c r="HD462" s="40"/>
      <c r="HE462" s="40"/>
      <c r="HF462" s="40"/>
      <c r="HG462" s="40"/>
      <c r="HH462" s="40"/>
      <c r="HI462" s="40"/>
      <c r="HJ462" s="40"/>
      <c r="HK462" s="40"/>
      <c r="HL462" s="40"/>
      <c r="HM462" s="38"/>
      <c r="HN462" s="151"/>
      <c r="HO462" s="131"/>
      <c r="HP462" s="132"/>
      <c r="HQ462" s="133"/>
      <c r="HR462" s="39"/>
      <c r="HS462" s="39"/>
      <c r="HT462" s="40"/>
      <c r="HU462" s="40"/>
      <c r="HV462" s="40"/>
      <c r="HW462" s="40"/>
      <c r="HX462" s="40"/>
      <c r="HY462" s="40"/>
      <c r="HZ462" s="40"/>
      <c r="IA462" s="40"/>
      <c r="IB462" s="40"/>
      <c r="IC462" s="40"/>
      <c r="ID462" s="38"/>
      <c r="IE462" s="151"/>
      <c r="IF462" s="131"/>
      <c r="IG462" s="132"/>
      <c r="IH462" s="133"/>
      <c r="II462" s="39"/>
      <c r="IJ462" s="39"/>
      <c r="IK462" s="40"/>
      <c r="IL462" s="40"/>
      <c r="IM462" s="40"/>
      <c r="IN462" s="40"/>
      <c r="IO462" s="40"/>
      <c r="IP462" s="40"/>
      <c r="IQ462" s="40"/>
      <c r="IR462" s="40"/>
      <c r="IS462" s="40"/>
      <c r="IT462" s="40"/>
      <c r="IU462" s="38"/>
      <c r="IV462" s="151"/>
    </row>
    <row r="463" spans="1:256" ht="21.75" customHeight="1">
      <c r="A463" s="135"/>
      <c r="B463" s="131"/>
      <c r="C463" s="132"/>
      <c r="D463" s="133"/>
      <c r="E463" s="39"/>
      <c r="F463" s="39">
        <v>2017</v>
      </c>
      <c r="G463" s="40">
        <f t="shared" si="225"/>
        <v>15632.7</v>
      </c>
      <c r="H463" s="40">
        <f t="shared" si="222"/>
        <v>15632.7</v>
      </c>
      <c r="I463" s="40">
        <f t="shared" si="224"/>
        <v>12293.7</v>
      </c>
      <c r="J463" s="40">
        <f t="shared" si="224"/>
        <v>12293.7</v>
      </c>
      <c r="K463" s="40">
        <f t="shared" si="224"/>
        <v>0</v>
      </c>
      <c r="L463" s="40">
        <f t="shared" si="224"/>
        <v>0</v>
      </c>
      <c r="M463" s="40">
        <f t="shared" si="224"/>
        <v>3339</v>
      </c>
      <c r="N463" s="40">
        <f t="shared" si="224"/>
        <v>3339</v>
      </c>
      <c r="O463" s="40">
        <f t="shared" si="224"/>
        <v>0</v>
      </c>
      <c r="P463" s="40">
        <f t="shared" si="224"/>
        <v>0</v>
      </c>
      <c r="Q463" s="38"/>
      <c r="R463" s="151"/>
      <c r="S463" s="131"/>
      <c r="T463" s="132"/>
      <c r="U463" s="133"/>
      <c r="V463" s="39"/>
      <c r="W463" s="39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38"/>
      <c r="AI463" s="151"/>
      <c r="AJ463" s="131"/>
      <c r="AK463" s="132"/>
      <c r="AL463" s="133"/>
      <c r="AM463" s="39"/>
      <c r="AN463" s="39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38"/>
      <c r="AZ463" s="151"/>
      <c r="BA463" s="131"/>
      <c r="BB463" s="132"/>
      <c r="BC463" s="133"/>
      <c r="BD463" s="39"/>
      <c r="BE463" s="39"/>
      <c r="BF463" s="40"/>
      <c r="BG463" s="40"/>
      <c r="BH463" s="40"/>
      <c r="BI463" s="40"/>
      <c r="BJ463" s="40"/>
      <c r="BK463" s="40"/>
      <c r="BL463" s="40"/>
      <c r="BM463" s="40"/>
      <c r="BN463" s="40"/>
      <c r="BO463" s="40"/>
      <c r="BP463" s="38"/>
      <c r="BQ463" s="151"/>
      <c r="BR463" s="131"/>
      <c r="BS463" s="132"/>
      <c r="BT463" s="133"/>
      <c r="BU463" s="39"/>
      <c r="BV463" s="39"/>
      <c r="BW463" s="40"/>
      <c r="BX463" s="40"/>
      <c r="BY463" s="40"/>
      <c r="BZ463" s="40"/>
      <c r="CA463" s="40"/>
      <c r="CB463" s="40"/>
      <c r="CC463" s="40"/>
      <c r="CD463" s="40"/>
      <c r="CE463" s="40"/>
      <c r="CF463" s="40"/>
      <c r="CG463" s="38"/>
      <c r="CH463" s="151"/>
      <c r="CI463" s="131"/>
      <c r="CJ463" s="132"/>
      <c r="CK463" s="133"/>
      <c r="CL463" s="39"/>
      <c r="CM463" s="39"/>
      <c r="CN463" s="40"/>
      <c r="CO463" s="40"/>
      <c r="CP463" s="40"/>
      <c r="CQ463" s="40"/>
      <c r="CR463" s="40"/>
      <c r="CS463" s="40"/>
      <c r="CT463" s="40"/>
      <c r="CU463" s="40"/>
      <c r="CV463" s="40"/>
      <c r="CW463" s="40"/>
      <c r="CX463" s="38"/>
      <c r="CY463" s="151"/>
      <c r="CZ463" s="131"/>
      <c r="DA463" s="132"/>
      <c r="DB463" s="133"/>
      <c r="DC463" s="39"/>
      <c r="DD463" s="39"/>
      <c r="DE463" s="40"/>
      <c r="DF463" s="40"/>
      <c r="DG463" s="40"/>
      <c r="DH463" s="40"/>
      <c r="DI463" s="40"/>
      <c r="DJ463" s="40"/>
      <c r="DK463" s="40"/>
      <c r="DL463" s="40"/>
      <c r="DM463" s="40"/>
      <c r="DN463" s="40"/>
      <c r="DO463" s="38"/>
      <c r="DP463" s="151"/>
      <c r="DQ463" s="131"/>
      <c r="DR463" s="132"/>
      <c r="DS463" s="133"/>
      <c r="DT463" s="39"/>
      <c r="DU463" s="39"/>
      <c r="DV463" s="40"/>
      <c r="DW463" s="40"/>
      <c r="DX463" s="40"/>
      <c r="DY463" s="40"/>
      <c r="DZ463" s="40"/>
      <c r="EA463" s="40"/>
      <c r="EB463" s="40"/>
      <c r="EC463" s="40"/>
      <c r="ED463" s="40"/>
      <c r="EE463" s="40"/>
      <c r="EF463" s="38"/>
      <c r="EG463" s="151"/>
      <c r="EH463" s="131"/>
      <c r="EI463" s="132"/>
      <c r="EJ463" s="133"/>
      <c r="EK463" s="39"/>
      <c r="EL463" s="39"/>
      <c r="EM463" s="40"/>
      <c r="EN463" s="40"/>
      <c r="EO463" s="40"/>
      <c r="EP463" s="40"/>
      <c r="EQ463" s="40"/>
      <c r="ER463" s="40"/>
      <c r="ES463" s="40"/>
      <c r="ET463" s="40"/>
      <c r="EU463" s="40"/>
      <c r="EV463" s="40"/>
      <c r="EW463" s="38"/>
      <c r="EX463" s="151"/>
      <c r="EY463" s="131"/>
      <c r="EZ463" s="132"/>
      <c r="FA463" s="133"/>
      <c r="FB463" s="39"/>
      <c r="FC463" s="39"/>
      <c r="FD463" s="40"/>
      <c r="FE463" s="40"/>
      <c r="FF463" s="40"/>
      <c r="FG463" s="40"/>
      <c r="FH463" s="40"/>
      <c r="FI463" s="40"/>
      <c r="FJ463" s="40"/>
      <c r="FK463" s="40"/>
      <c r="FL463" s="40"/>
      <c r="FM463" s="40"/>
      <c r="FN463" s="38"/>
      <c r="FO463" s="151"/>
      <c r="FP463" s="131"/>
      <c r="FQ463" s="132"/>
      <c r="FR463" s="133"/>
      <c r="FS463" s="39"/>
      <c r="FT463" s="39"/>
      <c r="FU463" s="40"/>
      <c r="FV463" s="40"/>
      <c r="FW463" s="40"/>
      <c r="FX463" s="40"/>
      <c r="FY463" s="40"/>
      <c r="FZ463" s="40"/>
      <c r="GA463" s="40"/>
      <c r="GB463" s="40"/>
      <c r="GC463" s="40"/>
      <c r="GD463" s="40"/>
      <c r="GE463" s="38"/>
      <c r="GF463" s="151"/>
      <c r="GG463" s="131"/>
      <c r="GH463" s="132"/>
      <c r="GI463" s="133"/>
      <c r="GJ463" s="39"/>
      <c r="GK463" s="39"/>
      <c r="GL463" s="40"/>
      <c r="GM463" s="40"/>
      <c r="GN463" s="40"/>
      <c r="GO463" s="40"/>
      <c r="GP463" s="40"/>
      <c r="GQ463" s="40"/>
      <c r="GR463" s="40"/>
      <c r="GS463" s="40"/>
      <c r="GT463" s="40"/>
      <c r="GU463" s="40"/>
      <c r="GV463" s="38"/>
      <c r="GW463" s="151"/>
      <c r="GX463" s="131"/>
      <c r="GY463" s="132"/>
      <c r="GZ463" s="133"/>
      <c r="HA463" s="39"/>
      <c r="HB463" s="39"/>
      <c r="HC463" s="40"/>
      <c r="HD463" s="40"/>
      <c r="HE463" s="40"/>
      <c r="HF463" s="40"/>
      <c r="HG463" s="40"/>
      <c r="HH463" s="40"/>
      <c r="HI463" s="40"/>
      <c r="HJ463" s="40"/>
      <c r="HK463" s="40"/>
      <c r="HL463" s="40"/>
      <c r="HM463" s="38"/>
      <c r="HN463" s="151"/>
      <c r="HO463" s="131"/>
      <c r="HP463" s="132"/>
      <c r="HQ463" s="133"/>
      <c r="HR463" s="39"/>
      <c r="HS463" s="39"/>
      <c r="HT463" s="40"/>
      <c r="HU463" s="40"/>
      <c r="HV463" s="40"/>
      <c r="HW463" s="40"/>
      <c r="HX463" s="40"/>
      <c r="HY463" s="40"/>
      <c r="HZ463" s="40"/>
      <c r="IA463" s="40"/>
      <c r="IB463" s="40"/>
      <c r="IC463" s="40"/>
      <c r="ID463" s="38"/>
      <c r="IE463" s="151"/>
      <c r="IF463" s="131"/>
      <c r="IG463" s="132"/>
      <c r="IH463" s="133"/>
      <c r="II463" s="39"/>
      <c r="IJ463" s="39"/>
      <c r="IK463" s="40"/>
      <c r="IL463" s="40"/>
      <c r="IM463" s="40"/>
      <c r="IN463" s="40"/>
      <c r="IO463" s="40"/>
      <c r="IP463" s="40"/>
      <c r="IQ463" s="40"/>
      <c r="IR463" s="40"/>
      <c r="IS463" s="40"/>
      <c r="IT463" s="40"/>
      <c r="IU463" s="38"/>
      <c r="IV463" s="151"/>
    </row>
    <row r="464" spans="1:256" ht="21.75" customHeight="1">
      <c r="A464" s="135"/>
      <c r="B464" s="131"/>
      <c r="C464" s="132"/>
      <c r="D464" s="133"/>
      <c r="E464" s="39"/>
      <c r="F464" s="39">
        <v>2018</v>
      </c>
      <c r="G464" s="40">
        <f t="shared" si="225"/>
        <v>3696.8</v>
      </c>
      <c r="H464" s="40">
        <f t="shared" si="222"/>
        <v>3696.8</v>
      </c>
      <c r="I464" s="40">
        <f t="shared" si="224"/>
        <v>357.8</v>
      </c>
      <c r="J464" s="40">
        <f t="shared" si="224"/>
        <v>357.8</v>
      </c>
      <c r="K464" s="40">
        <f t="shared" si="224"/>
        <v>0</v>
      </c>
      <c r="L464" s="40">
        <f t="shared" si="224"/>
        <v>0</v>
      </c>
      <c r="M464" s="40">
        <f t="shared" si="224"/>
        <v>3339</v>
      </c>
      <c r="N464" s="40">
        <f t="shared" si="224"/>
        <v>3339</v>
      </c>
      <c r="O464" s="40">
        <f t="shared" si="224"/>
        <v>0</v>
      </c>
      <c r="P464" s="40">
        <f t="shared" si="224"/>
        <v>0</v>
      </c>
      <c r="Q464" s="38"/>
      <c r="R464" s="151"/>
      <c r="S464" s="131"/>
      <c r="T464" s="132"/>
      <c r="U464" s="133"/>
      <c r="V464" s="39"/>
      <c r="W464" s="39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38"/>
      <c r="AI464" s="151"/>
      <c r="AJ464" s="131"/>
      <c r="AK464" s="132"/>
      <c r="AL464" s="133"/>
      <c r="AM464" s="39"/>
      <c r="AN464" s="39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38"/>
      <c r="AZ464" s="151"/>
      <c r="BA464" s="131"/>
      <c r="BB464" s="132"/>
      <c r="BC464" s="133"/>
      <c r="BD464" s="39"/>
      <c r="BE464" s="39"/>
      <c r="BF464" s="40"/>
      <c r="BG464" s="40"/>
      <c r="BH464" s="40"/>
      <c r="BI464" s="40"/>
      <c r="BJ464" s="40"/>
      <c r="BK464" s="40"/>
      <c r="BL464" s="40"/>
      <c r="BM464" s="40"/>
      <c r="BN464" s="40"/>
      <c r="BO464" s="40"/>
      <c r="BP464" s="38"/>
      <c r="BQ464" s="151"/>
      <c r="BR464" s="131"/>
      <c r="BS464" s="132"/>
      <c r="BT464" s="133"/>
      <c r="BU464" s="39"/>
      <c r="BV464" s="39"/>
      <c r="BW464" s="40"/>
      <c r="BX464" s="40"/>
      <c r="BY464" s="40"/>
      <c r="BZ464" s="40"/>
      <c r="CA464" s="40"/>
      <c r="CB464" s="40"/>
      <c r="CC464" s="40"/>
      <c r="CD464" s="40"/>
      <c r="CE464" s="40"/>
      <c r="CF464" s="40"/>
      <c r="CG464" s="38"/>
      <c r="CH464" s="151"/>
      <c r="CI464" s="131"/>
      <c r="CJ464" s="132"/>
      <c r="CK464" s="133"/>
      <c r="CL464" s="39"/>
      <c r="CM464" s="39"/>
      <c r="CN464" s="40"/>
      <c r="CO464" s="40"/>
      <c r="CP464" s="40"/>
      <c r="CQ464" s="40"/>
      <c r="CR464" s="40"/>
      <c r="CS464" s="40"/>
      <c r="CT464" s="40"/>
      <c r="CU464" s="40"/>
      <c r="CV464" s="40"/>
      <c r="CW464" s="40"/>
      <c r="CX464" s="38"/>
      <c r="CY464" s="151"/>
      <c r="CZ464" s="131"/>
      <c r="DA464" s="132"/>
      <c r="DB464" s="133"/>
      <c r="DC464" s="39"/>
      <c r="DD464" s="39"/>
      <c r="DE464" s="40"/>
      <c r="DF464" s="40"/>
      <c r="DG464" s="40"/>
      <c r="DH464" s="40"/>
      <c r="DI464" s="40"/>
      <c r="DJ464" s="40"/>
      <c r="DK464" s="40"/>
      <c r="DL464" s="40"/>
      <c r="DM464" s="40"/>
      <c r="DN464" s="40"/>
      <c r="DO464" s="38"/>
      <c r="DP464" s="151"/>
      <c r="DQ464" s="131"/>
      <c r="DR464" s="132"/>
      <c r="DS464" s="133"/>
      <c r="DT464" s="39"/>
      <c r="DU464" s="39"/>
      <c r="DV464" s="40"/>
      <c r="DW464" s="40"/>
      <c r="DX464" s="40"/>
      <c r="DY464" s="40"/>
      <c r="DZ464" s="40"/>
      <c r="EA464" s="40"/>
      <c r="EB464" s="40"/>
      <c r="EC464" s="40"/>
      <c r="ED464" s="40"/>
      <c r="EE464" s="40"/>
      <c r="EF464" s="38"/>
      <c r="EG464" s="151"/>
      <c r="EH464" s="131"/>
      <c r="EI464" s="132"/>
      <c r="EJ464" s="133"/>
      <c r="EK464" s="39"/>
      <c r="EL464" s="39"/>
      <c r="EM464" s="40"/>
      <c r="EN464" s="40"/>
      <c r="EO464" s="40"/>
      <c r="EP464" s="40"/>
      <c r="EQ464" s="40"/>
      <c r="ER464" s="40"/>
      <c r="ES464" s="40"/>
      <c r="ET464" s="40"/>
      <c r="EU464" s="40"/>
      <c r="EV464" s="40"/>
      <c r="EW464" s="38"/>
      <c r="EX464" s="151"/>
      <c r="EY464" s="131"/>
      <c r="EZ464" s="132"/>
      <c r="FA464" s="133"/>
      <c r="FB464" s="39"/>
      <c r="FC464" s="39"/>
      <c r="FD464" s="40"/>
      <c r="FE464" s="40"/>
      <c r="FF464" s="40"/>
      <c r="FG464" s="40"/>
      <c r="FH464" s="40"/>
      <c r="FI464" s="40"/>
      <c r="FJ464" s="40"/>
      <c r="FK464" s="40"/>
      <c r="FL464" s="40"/>
      <c r="FM464" s="40"/>
      <c r="FN464" s="38"/>
      <c r="FO464" s="151"/>
      <c r="FP464" s="131"/>
      <c r="FQ464" s="132"/>
      <c r="FR464" s="133"/>
      <c r="FS464" s="39"/>
      <c r="FT464" s="39"/>
      <c r="FU464" s="40"/>
      <c r="FV464" s="40"/>
      <c r="FW464" s="40"/>
      <c r="FX464" s="40"/>
      <c r="FY464" s="40"/>
      <c r="FZ464" s="40"/>
      <c r="GA464" s="40"/>
      <c r="GB464" s="40"/>
      <c r="GC464" s="40"/>
      <c r="GD464" s="40"/>
      <c r="GE464" s="38"/>
      <c r="GF464" s="151"/>
      <c r="GG464" s="131"/>
      <c r="GH464" s="132"/>
      <c r="GI464" s="133"/>
      <c r="GJ464" s="39"/>
      <c r="GK464" s="39"/>
      <c r="GL464" s="40"/>
      <c r="GM464" s="40"/>
      <c r="GN464" s="40"/>
      <c r="GO464" s="40"/>
      <c r="GP464" s="40"/>
      <c r="GQ464" s="40"/>
      <c r="GR464" s="40"/>
      <c r="GS464" s="40"/>
      <c r="GT464" s="40"/>
      <c r="GU464" s="40"/>
      <c r="GV464" s="38"/>
      <c r="GW464" s="151"/>
      <c r="GX464" s="131"/>
      <c r="GY464" s="132"/>
      <c r="GZ464" s="133"/>
      <c r="HA464" s="39"/>
      <c r="HB464" s="39"/>
      <c r="HC464" s="40"/>
      <c r="HD464" s="40"/>
      <c r="HE464" s="40"/>
      <c r="HF464" s="40"/>
      <c r="HG464" s="40"/>
      <c r="HH464" s="40"/>
      <c r="HI464" s="40"/>
      <c r="HJ464" s="40"/>
      <c r="HK464" s="40"/>
      <c r="HL464" s="40"/>
      <c r="HM464" s="38"/>
      <c r="HN464" s="151"/>
      <c r="HO464" s="131"/>
      <c r="HP464" s="132"/>
      <c r="HQ464" s="133"/>
      <c r="HR464" s="39"/>
      <c r="HS464" s="39"/>
      <c r="HT464" s="40"/>
      <c r="HU464" s="40"/>
      <c r="HV464" s="40"/>
      <c r="HW464" s="40"/>
      <c r="HX464" s="40"/>
      <c r="HY464" s="40"/>
      <c r="HZ464" s="40"/>
      <c r="IA464" s="40"/>
      <c r="IB464" s="40"/>
      <c r="IC464" s="40"/>
      <c r="ID464" s="38"/>
      <c r="IE464" s="151"/>
      <c r="IF464" s="131"/>
      <c r="IG464" s="132"/>
      <c r="IH464" s="133"/>
      <c r="II464" s="39"/>
      <c r="IJ464" s="39"/>
      <c r="IK464" s="40"/>
      <c r="IL464" s="40"/>
      <c r="IM464" s="40"/>
      <c r="IN464" s="40"/>
      <c r="IO464" s="40"/>
      <c r="IP464" s="40"/>
      <c r="IQ464" s="40"/>
      <c r="IR464" s="40"/>
      <c r="IS464" s="40"/>
      <c r="IT464" s="40"/>
      <c r="IU464" s="38"/>
      <c r="IV464" s="151"/>
    </row>
    <row r="465" spans="1:256" ht="18.75" customHeight="1">
      <c r="A465" s="135"/>
      <c r="B465" s="131"/>
      <c r="C465" s="132"/>
      <c r="D465" s="133"/>
      <c r="E465" s="39"/>
      <c r="F465" s="39">
        <v>2019</v>
      </c>
      <c r="G465" s="40">
        <f t="shared" si="225"/>
        <v>596190.2000000001</v>
      </c>
      <c r="H465" s="40">
        <f t="shared" si="222"/>
        <v>50654.8</v>
      </c>
      <c r="I465" s="40">
        <f t="shared" si="224"/>
        <v>228056.4</v>
      </c>
      <c r="J465" s="40">
        <f t="shared" si="224"/>
        <v>50654.8</v>
      </c>
      <c r="K465" s="40">
        <f t="shared" si="224"/>
        <v>0</v>
      </c>
      <c r="L465" s="40">
        <f t="shared" si="224"/>
        <v>0</v>
      </c>
      <c r="M465" s="40">
        <f t="shared" si="224"/>
        <v>368133.80000000005</v>
      </c>
      <c r="N465" s="40">
        <f t="shared" si="224"/>
        <v>0</v>
      </c>
      <c r="O465" s="40">
        <f t="shared" si="224"/>
        <v>0</v>
      </c>
      <c r="P465" s="40">
        <f t="shared" si="224"/>
        <v>0</v>
      </c>
      <c r="Q465" s="38"/>
      <c r="R465" s="151"/>
      <c r="S465" s="131"/>
      <c r="T465" s="132"/>
      <c r="U465" s="133"/>
      <c r="V465" s="39"/>
      <c r="W465" s="39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38"/>
      <c r="AI465" s="151"/>
      <c r="AJ465" s="131"/>
      <c r="AK465" s="132"/>
      <c r="AL465" s="133"/>
      <c r="AM465" s="39"/>
      <c r="AN465" s="39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38"/>
      <c r="AZ465" s="151"/>
      <c r="BA465" s="131"/>
      <c r="BB465" s="132"/>
      <c r="BC465" s="133"/>
      <c r="BD465" s="39"/>
      <c r="BE465" s="39"/>
      <c r="BF465" s="40"/>
      <c r="BG465" s="40"/>
      <c r="BH465" s="40"/>
      <c r="BI465" s="40"/>
      <c r="BJ465" s="40"/>
      <c r="BK465" s="40"/>
      <c r="BL465" s="40"/>
      <c r="BM465" s="40"/>
      <c r="BN465" s="40"/>
      <c r="BO465" s="40"/>
      <c r="BP465" s="38"/>
      <c r="BQ465" s="151"/>
      <c r="BR465" s="131"/>
      <c r="BS465" s="132"/>
      <c r="BT465" s="133"/>
      <c r="BU465" s="39"/>
      <c r="BV465" s="39"/>
      <c r="BW465" s="40"/>
      <c r="BX465" s="40"/>
      <c r="BY465" s="40"/>
      <c r="BZ465" s="40"/>
      <c r="CA465" s="40"/>
      <c r="CB465" s="40"/>
      <c r="CC465" s="40"/>
      <c r="CD465" s="40"/>
      <c r="CE465" s="40"/>
      <c r="CF465" s="40"/>
      <c r="CG465" s="38"/>
      <c r="CH465" s="151"/>
      <c r="CI465" s="131"/>
      <c r="CJ465" s="132"/>
      <c r="CK465" s="133"/>
      <c r="CL465" s="39"/>
      <c r="CM465" s="39"/>
      <c r="CN465" s="40"/>
      <c r="CO465" s="40"/>
      <c r="CP465" s="40"/>
      <c r="CQ465" s="40"/>
      <c r="CR465" s="40"/>
      <c r="CS465" s="40"/>
      <c r="CT465" s="40"/>
      <c r="CU465" s="40"/>
      <c r="CV465" s="40"/>
      <c r="CW465" s="40"/>
      <c r="CX465" s="38"/>
      <c r="CY465" s="151"/>
      <c r="CZ465" s="131"/>
      <c r="DA465" s="132"/>
      <c r="DB465" s="133"/>
      <c r="DC465" s="39"/>
      <c r="DD465" s="39"/>
      <c r="DE465" s="40"/>
      <c r="DF465" s="40"/>
      <c r="DG465" s="40"/>
      <c r="DH465" s="40"/>
      <c r="DI465" s="40"/>
      <c r="DJ465" s="40"/>
      <c r="DK465" s="40"/>
      <c r="DL465" s="40"/>
      <c r="DM465" s="40"/>
      <c r="DN465" s="40"/>
      <c r="DO465" s="38"/>
      <c r="DP465" s="151"/>
      <c r="DQ465" s="131"/>
      <c r="DR465" s="132"/>
      <c r="DS465" s="133"/>
      <c r="DT465" s="39"/>
      <c r="DU465" s="39"/>
      <c r="DV465" s="40"/>
      <c r="DW465" s="40"/>
      <c r="DX465" s="40"/>
      <c r="DY465" s="40"/>
      <c r="DZ465" s="40"/>
      <c r="EA465" s="40"/>
      <c r="EB465" s="40"/>
      <c r="EC465" s="40"/>
      <c r="ED465" s="40"/>
      <c r="EE465" s="40"/>
      <c r="EF465" s="38"/>
      <c r="EG465" s="151"/>
      <c r="EH465" s="131"/>
      <c r="EI465" s="132"/>
      <c r="EJ465" s="133"/>
      <c r="EK465" s="39"/>
      <c r="EL465" s="39"/>
      <c r="EM465" s="40"/>
      <c r="EN465" s="40"/>
      <c r="EO465" s="40"/>
      <c r="EP465" s="40"/>
      <c r="EQ465" s="40"/>
      <c r="ER465" s="40"/>
      <c r="ES465" s="40"/>
      <c r="ET465" s="40"/>
      <c r="EU465" s="40"/>
      <c r="EV465" s="40"/>
      <c r="EW465" s="38"/>
      <c r="EX465" s="151"/>
      <c r="EY465" s="131"/>
      <c r="EZ465" s="132"/>
      <c r="FA465" s="133"/>
      <c r="FB465" s="39"/>
      <c r="FC465" s="39"/>
      <c r="FD465" s="40"/>
      <c r="FE465" s="40"/>
      <c r="FF465" s="40"/>
      <c r="FG465" s="40"/>
      <c r="FH465" s="40"/>
      <c r="FI465" s="40"/>
      <c r="FJ465" s="40"/>
      <c r="FK465" s="40"/>
      <c r="FL465" s="40"/>
      <c r="FM465" s="40"/>
      <c r="FN465" s="38"/>
      <c r="FO465" s="151"/>
      <c r="FP465" s="131"/>
      <c r="FQ465" s="132"/>
      <c r="FR465" s="133"/>
      <c r="FS465" s="39"/>
      <c r="FT465" s="39"/>
      <c r="FU465" s="40"/>
      <c r="FV465" s="40"/>
      <c r="FW465" s="40"/>
      <c r="FX465" s="40"/>
      <c r="FY465" s="40"/>
      <c r="FZ465" s="40"/>
      <c r="GA465" s="40"/>
      <c r="GB465" s="40"/>
      <c r="GC465" s="40"/>
      <c r="GD465" s="40"/>
      <c r="GE465" s="38"/>
      <c r="GF465" s="151"/>
      <c r="GG465" s="131"/>
      <c r="GH465" s="132"/>
      <c r="GI465" s="133"/>
      <c r="GJ465" s="39"/>
      <c r="GK465" s="39"/>
      <c r="GL465" s="40"/>
      <c r="GM465" s="40"/>
      <c r="GN465" s="40"/>
      <c r="GO465" s="40"/>
      <c r="GP465" s="40"/>
      <c r="GQ465" s="40"/>
      <c r="GR465" s="40"/>
      <c r="GS465" s="40"/>
      <c r="GT465" s="40"/>
      <c r="GU465" s="40"/>
      <c r="GV465" s="38"/>
      <c r="GW465" s="151"/>
      <c r="GX465" s="131"/>
      <c r="GY465" s="132"/>
      <c r="GZ465" s="133"/>
      <c r="HA465" s="39"/>
      <c r="HB465" s="39"/>
      <c r="HC465" s="40"/>
      <c r="HD465" s="40"/>
      <c r="HE465" s="40"/>
      <c r="HF465" s="40"/>
      <c r="HG465" s="40"/>
      <c r="HH465" s="40"/>
      <c r="HI465" s="40"/>
      <c r="HJ465" s="40"/>
      <c r="HK465" s="40"/>
      <c r="HL465" s="40"/>
      <c r="HM465" s="38"/>
      <c r="HN465" s="151"/>
      <c r="HO465" s="131"/>
      <c r="HP465" s="132"/>
      <c r="HQ465" s="133"/>
      <c r="HR465" s="39"/>
      <c r="HS465" s="39"/>
      <c r="HT465" s="40"/>
      <c r="HU465" s="40"/>
      <c r="HV465" s="40"/>
      <c r="HW465" s="40"/>
      <c r="HX465" s="40"/>
      <c r="HY465" s="40"/>
      <c r="HZ465" s="40"/>
      <c r="IA465" s="40"/>
      <c r="IB465" s="40"/>
      <c r="IC465" s="40"/>
      <c r="ID465" s="38"/>
      <c r="IE465" s="151"/>
      <c r="IF465" s="131"/>
      <c r="IG465" s="132"/>
      <c r="IH465" s="133"/>
      <c r="II465" s="39"/>
      <c r="IJ465" s="39"/>
      <c r="IK465" s="40"/>
      <c r="IL465" s="40"/>
      <c r="IM465" s="40"/>
      <c r="IN465" s="40"/>
      <c r="IO465" s="40"/>
      <c r="IP465" s="40"/>
      <c r="IQ465" s="40"/>
      <c r="IR465" s="40"/>
      <c r="IS465" s="40"/>
      <c r="IT465" s="40"/>
      <c r="IU465" s="38"/>
      <c r="IV465" s="151"/>
    </row>
    <row r="466" spans="1:256" ht="20.25" customHeight="1">
      <c r="A466" s="135"/>
      <c r="B466" s="131"/>
      <c r="C466" s="132"/>
      <c r="D466" s="133"/>
      <c r="E466" s="42"/>
      <c r="F466" s="39">
        <v>2020</v>
      </c>
      <c r="G466" s="40">
        <f t="shared" si="225"/>
        <v>184165.9</v>
      </c>
      <c r="H466" s="40">
        <f t="shared" si="222"/>
        <v>46156.7</v>
      </c>
      <c r="I466" s="40">
        <f t="shared" si="224"/>
        <v>184165.9</v>
      </c>
      <c r="J466" s="40">
        <f t="shared" si="224"/>
        <v>46156.7</v>
      </c>
      <c r="K466" s="40">
        <f t="shared" si="224"/>
        <v>0</v>
      </c>
      <c r="L466" s="40">
        <f t="shared" si="224"/>
        <v>0</v>
      </c>
      <c r="M466" s="40">
        <f t="shared" si="224"/>
        <v>0</v>
      </c>
      <c r="N466" s="40">
        <f t="shared" si="224"/>
        <v>0</v>
      </c>
      <c r="O466" s="40">
        <f t="shared" si="224"/>
        <v>0</v>
      </c>
      <c r="P466" s="40">
        <f t="shared" si="224"/>
        <v>0</v>
      </c>
      <c r="Q466" s="38"/>
      <c r="R466" s="151"/>
      <c r="S466" s="131"/>
      <c r="T466" s="132"/>
      <c r="U466" s="133"/>
      <c r="V466" s="42"/>
      <c r="W466" s="39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38"/>
      <c r="AI466" s="151"/>
      <c r="AJ466" s="131"/>
      <c r="AK466" s="132"/>
      <c r="AL466" s="133"/>
      <c r="AM466" s="42"/>
      <c r="AN466" s="39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38"/>
      <c r="AZ466" s="151"/>
      <c r="BA466" s="131"/>
      <c r="BB466" s="132"/>
      <c r="BC466" s="133"/>
      <c r="BD466" s="42"/>
      <c r="BE466" s="39"/>
      <c r="BF466" s="40"/>
      <c r="BG466" s="40"/>
      <c r="BH466" s="40"/>
      <c r="BI466" s="40"/>
      <c r="BJ466" s="40"/>
      <c r="BK466" s="40"/>
      <c r="BL466" s="40"/>
      <c r="BM466" s="40"/>
      <c r="BN466" s="40"/>
      <c r="BO466" s="40"/>
      <c r="BP466" s="38"/>
      <c r="BQ466" s="151"/>
      <c r="BR466" s="131"/>
      <c r="BS466" s="132"/>
      <c r="BT466" s="133"/>
      <c r="BU466" s="42"/>
      <c r="BV466" s="39"/>
      <c r="BW466" s="40"/>
      <c r="BX466" s="40"/>
      <c r="BY466" s="40"/>
      <c r="BZ466" s="40"/>
      <c r="CA466" s="40"/>
      <c r="CB466" s="40"/>
      <c r="CC466" s="40"/>
      <c r="CD466" s="40"/>
      <c r="CE466" s="40"/>
      <c r="CF466" s="40"/>
      <c r="CG466" s="38"/>
      <c r="CH466" s="151"/>
      <c r="CI466" s="131"/>
      <c r="CJ466" s="132"/>
      <c r="CK466" s="133"/>
      <c r="CL466" s="42"/>
      <c r="CM466" s="39"/>
      <c r="CN466" s="40"/>
      <c r="CO466" s="40"/>
      <c r="CP466" s="40"/>
      <c r="CQ466" s="40"/>
      <c r="CR466" s="40"/>
      <c r="CS466" s="40"/>
      <c r="CT466" s="40"/>
      <c r="CU466" s="40"/>
      <c r="CV466" s="40"/>
      <c r="CW466" s="40"/>
      <c r="CX466" s="38"/>
      <c r="CY466" s="151"/>
      <c r="CZ466" s="131"/>
      <c r="DA466" s="132"/>
      <c r="DB466" s="133"/>
      <c r="DC466" s="42"/>
      <c r="DD466" s="39"/>
      <c r="DE466" s="40"/>
      <c r="DF466" s="40"/>
      <c r="DG466" s="40"/>
      <c r="DH466" s="40"/>
      <c r="DI466" s="40"/>
      <c r="DJ466" s="40"/>
      <c r="DK466" s="40"/>
      <c r="DL466" s="40"/>
      <c r="DM466" s="40"/>
      <c r="DN466" s="40"/>
      <c r="DO466" s="38"/>
      <c r="DP466" s="151"/>
      <c r="DQ466" s="131"/>
      <c r="DR466" s="132"/>
      <c r="DS466" s="133"/>
      <c r="DT466" s="42"/>
      <c r="DU466" s="39"/>
      <c r="DV466" s="40"/>
      <c r="DW466" s="40"/>
      <c r="DX466" s="40"/>
      <c r="DY466" s="40"/>
      <c r="DZ466" s="40"/>
      <c r="EA466" s="40"/>
      <c r="EB466" s="40"/>
      <c r="EC466" s="40"/>
      <c r="ED466" s="40"/>
      <c r="EE466" s="40"/>
      <c r="EF466" s="38"/>
      <c r="EG466" s="151"/>
      <c r="EH466" s="131"/>
      <c r="EI466" s="132"/>
      <c r="EJ466" s="133"/>
      <c r="EK466" s="42"/>
      <c r="EL466" s="39"/>
      <c r="EM466" s="40"/>
      <c r="EN466" s="40"/>
      <c r="EO466" s="40"/>
      <c r="EP466" s="40"/>
      <c r="EQ466" s="40"/>
      <c r="ER466" s="40"/>
      <c r="ES466" s="40"/>
      <c r="ET466" s="40"/>
      <c r="EU466" s="40"/>
      <c r="EV466" s="40"/>
      <c r="EW466" s="38"/>
      <c r="EX466" s="151"/>
      <c r="EY466" s="131"/>
      <c r="EZ466" s="132"/>
      <c r="FA466" s="133"/>
      <c r="FB466" s="42"/>
      <c r="FC466" s="39"/>
      <c r="FD466" s="40"/>
      <c r="FE466" s="40"/>
      <c r="FF466" s="40"/>
      <c r="FG466" s="40"/>
      <c r="FH466" s="40"/>
      <c r="FI466" s="40"/>
      <c r="FJ466" s="40"/>
      <c r="FK466" s="40"/>
      <c r="FL466" s="40"/>
      <c r="FM466" s="40"/>
      <c r="FN466" s="38"/>
      <c r="FO466" s="151"/>
      <c r="FP466" s="131"/>
      <c r="FQ466" s="132"/>
      <c r="FR466" s="133"/>
      <c r="FS466" s="42"/>
      <c r="FT466" s="39"/>
      <c r="FU466" s="40"/>
      <c r="FV466" s="40"/>
      <c r="FW466" s="40"/>
      <c r="FX466" s="40"/>
      <c r="FY466" s="40"/>
      <c r="FZ466" s="40"/>
      <c r="GA466" s="40"/>
      <c r="GB466" s="40"/>
      <c r="GC466" s="40"/>
      <c r="GD466" s="40"/>
      <c r="GE466" s="38"/>
      <c r="GF466" s="151"/>
      <c r="GG466" s="131"/>
      <c r="GH466" s="132"/>
      <c r="GI466" s="133"/>
      <c r="GJ466" s="42"/>
      <c r="GK466" s="39"/>
      <c r="GL466" s="40"/>
      <c r="GM466" s="40"/>
      <c r="GN466" s="40"/>
      <c r="GO466" s="40"/>
      <c r="GP466" s="40"/>
      <c r="GQ466" s="40"/>
      <c r="GR466" s="40"/>
      <c r="GS466" s="40"/>
      <c r="GT466" s="40"/>
      <c r="GU466" s="40"/>
      <c r="GV466" s="38"/>
      <c r="GW466" s="151"/>
      <c r="GX466" s="131"/>
      <c r="GY466" s="132"/>
      <c r="GZ466" s="133"/>
      <c r="HA466" s="42"/>
      <c r="HB466" s="39"/>
      <c r="HC466" s="40"/>
      <c r="HD466" s="40"/>
      <c r="HE466" s="40"/>
      <c r="HF466" s="40"/>
      <c r="HG466" s="40"/>
      <c r="HH466" s="40"/>
      <c r="HI466" s="40"/>
      <c r="HJ466" s="40"/>
      <c r="HK466" s="40"/>
      <c r="HL466" s="40"/>
      <c r="HM466" s="38"/>
      <c r="HN466" s="151"/>
      <c r="HO466" s="131"/>
      <c r="HP466" s="132"/>
      <c r="HQ466" s="133"/>
      <c r="HR466" s="42"/>
      <c r="HS466" s="39"/>
      <c r="HT466" s="40"/>
      <c r="HU466" s="40"/>
      <c r="HV466" s="40"/>
      <c r="HW466" s="40"/>
      <c r="HX466" s="40"/>
      <c r="HY466" s="40"/>
      <c r="HZ466" s="40"/>
      <c r="IA466" s="40"/>
      <c r="IB466" s="40"/>
      <c r="IC466" s="40"/>
      <c r="ID466" s="38"/>
      <c r="IE466" s="151"/>
      <c r="IF466" s="131"/>
      <c r="IG466" s="132"/>
      <c r="IH466" s="133"/>
      <c r="II466" s="42"/>
      <c r="IJ466" s="39"/>
      <c r="IK466" s="40"/>
      <c r="IL466" s="40"/>
      <c r="IM466" s="40"/>
      <c r="IN466" s="40"/>
      <c r="IO466" s="40"/>
      <c r="IP466" s="40"/>
      <c r="IQ466" s="40"/>
      <c r="IR466" s="40"/>
      <c r="IS466" s="40"/>
      <c r="IT466" s="40"/>
      <c r="IU466" s="38"/>
      <c r="IV466" s="151"/>
    </row>
    <row r="467" spans="1:242" ht="21.75" customHeight="1">
      <c r="A467" s="135"/>
      <c r="B467" s="131"/>
      <c r="C467" s="132"/>
      <c r="D467" s="133"/>
      <c r="E467" s="42"/>
      <c r="F467" s="39">
        <v>2021</v>
      </c>
      <c r="G467" s="16">
        <f t="shared" si="225"/>
        <v>100924.5</v>
      </c>
      <c r="H467" s="16">
        <f t="shared" si="222"/>
        <v>0</v>
      </c>
      <c r="I467" s="40">
        <f t="shared" si="224"/>
        <v>100924.5</v>
      </c>
      <c r="J467" s="40">
        <f t="shared" si="224"/>
        <v>0</v>
      </c>
      <c r="K467" s="40">
        <f t="shared" si="224"/>
        <v>0</v>
      </c>
      <c r="L467" s="40">
        <f t="shared" si="224"/>
        <v>0</v>
      </c>
      <c r="M467" s="40">
        <f t="shared" si="224"/>
        <v>0</v>
      </c>
      <c r="N467" s="40">
        <f t="shared" si="224"/>
        <v>0</v>
      </c>
      <c r="O467" s="40">
        <f t="shared" si="224"/>
        <v>0</v>
      </c>
      <c r="P467" s="40">
        <f t="shared" si="224"/>
        <v>0</v>
      </c>
      <c r="Q467" s="38"/>
      <c r="R467" s="15"/>
      <c r="AH467" s="63"/>
      <c r="AX467" s="63"/>
      <c r="BN467" s="63"/>
      <c r="CD467" s="63"/>
      <c r="CT467" s="63"/>
      <c r="DJ467" s="63"/>
      <c r="DZ467" s="63"/>
      <c r="EP467" s="63"/>
      <c r="FF467" s="63"/>
      <c r="FV467" s="63"/>
      <c r="GL467" s="63"/>
      <c r="HB467" s="63"/>
      <c r="HR467" s="63"/>
      <c r="IH467" s="63"/>
    </row>
    <row r="468" spans="1:242" ht="21.75" customHeight="1">
      <c r="A468" s="135"/>
      <c r="B468" s="131"/>
      <c r="C468" s="132"/>
      <c r="D468" s="133"/>
      <c r="E468" s="42"/>
      <c r="F468" s="39">
        <v>2022</v>
      </c>
      <c r="G468" s="16">
        <f t="shared" si="225"/>
        <v>144469.5</v>
      </c>
      <c r="H468" s="16">
        <f t="shared" si="222"/>
        <v>0</v>
      </c>
      <c r="I468" s="40">
        <f>I432+I161</f>
        <v>144469.5</v>
      </c>
      <c r="J468" s="40">
        <f t="shared" si="224"/>
        <v>0</v>
      </c>
      <c r="K468" s="40">
        <f t="shared" si="224"/>
        <v>0</v>
      </c>
      <c r="L468" s="40">
        <f t="shared" si="224"/>
        <v>0</v>
      </c>
      <c r="M468" s="40">
        <f t="shared" si="224"/>
        <v>0</v>
      </c>
      <c r="N468" s="40">
        <f t="shared" si="224"/>
        <v>0</v>
      </c>
      <c r="O468" s="40">
        <f t="shared" si="224"/>
        <v>0</v>
      </c>
      <c r="P468" s="40">
        <f t="shared" si="224"/>
        <v>0</v>
      </c>
      <c r="Q468" s="38"/>
      <c r="R468" s="15"/>
      <c r="AH468" s="63"/>
      <c r="AX468" s="63"/>
      <c r="BN468" s="63"/>
      <c r="CD468" s="63"/>
      <c r="CT468" s="63"/>
      <c r="DJ468" s="63"/>
      <c r="DZ468" s="63"/>
      <c r="EP468" s="63"/>
      <c r="FF468" s="63"/>
      <c r="FV468" s="63"/>
      <c r="GL468" s="63"/>
      <c r="HB468" s="63"/>
      <c r="HR468" s="63"/>
      <c r="IH468" s="63"/>
    </row>
    <row r="469" spans="1:242" ht="21.75" customHeight="1">
      <c r="A469" s="135"/>
      <c r="B469" s="131"/>
      <c r="C469" s="132"/>
      <c r="D469" s="133"/>
      <c r="E469" s="42"/>
      <c r="F469" s="39">
        <v>2023</v>
      </c>
      <c r="G469" s="16">
        <f t="shared" si="225"/>
        <v>273285.6</v>
      </c>
      <c r="H469" s="16">
        <f t="shared" si="222"/>
        <v>0</v>
      </c>
      <c r="I469" s="40">
        <f t="shared" si="224"/>
        <v>273285.6</v>
      </c>
      <c r="J469" s="40">
        <f t="shared" si="224"/>
        <v>0</v>
      </c>
      <c r="K469" s="40">
        <f t="shared" si="224"/>
        <v>0</v>
      </c>
      <c r="L469" s="40">
        <f t="shared" si="224"/>
        <v>0</v>
      </c>
      <c r="M469" s="40">
        <f t="shared" si="224"/>
        <v>0</v>
      </c>
      <c r="N469" s="40">
        <f t="shared" si="224"/>
        <v>0</v>
      </c>
      <c r="O469" s="40">
        <f t="shared" si="224"/>
        <v>0</v>
      </c>
      <c r="P469" s="40">
        <f t="shared" si="224"/>
        <v>0</v>
      </c>
      <c r="Q469" s="38"/>
      <c r="R469" s="15"/>
      <c r="AH469" s="63"/>
      <c r="AX469" s="63"/>
      <c r="BN469" s="63"/>
      <c r="CD469" s="63"/>
      <c r="CT469" s="63"/>
      <c r="DJ469" s="63"/>
      <c r="DZ469" s="63"/>
      <c r="EP469" s="63"/>
      <c r="FF469" s="63"/>
      <c r="FV469" s="63"/>
      <c r="GL469" s="63"/>
      <c r="HB469" s="63"/>
      <c r="HR469" s="63"/>
      <c r="IH469" s="63"/>
    </row>
    <row r="470" spans="1:242" ht="21.75" customHeight="1">
      <c r="A470" s="135"/>
      <c r="B470" s="131"/>
      <c r="C470" s="132"/>
      <c r="D470" s="133"/>
      <c r="E470" s="42"/>
      <c r="F470" s="39">
        <v>2024</v>
      </c>
      <c r="G470" s="16">
        <f t="shared" si="225"/>
        <v>445462.3</v>
      </c>
      <c r="H470" s="16">
        <f t="shared" si="222"/>
        <v>0</v>
      </c>
      <c r="I470" s="40">
        <f t="shared" si="224"/>
        <v>445462.3</v>
      </c>
      <c r="J470" s="40">
        <f t="shared" si="224"/>
        <v>0</v>
      </c>
      <c r="K470" s="40">
        <f t="shared" si="224"/>
        <v>0</v>
      </c>
      <c r="L470" s="40">
        <f t="shared" si="224"/>
        <v>0</v>
      </c>
      <c r="M470" s="40">
        <f t="shared" si="224"/>
        <v>0</v>
      </c>
      <c r="N470" s="40">
        <f t="shared" si="224"/>
        <v>0</v>
      </c>
      <c r="O470" s="40">
        <f t="shared" si="224"/>
        <v>0</v>
      </c>
      <c r="P470" s="40">
        <f t="shared" si="224"/>
        <v>0</v>
      </c>
      <c r="Q470" s="38"/>
      <c r="R470" s="15"/>
      <c r="AH470" s="63"/>
      <c r="AX470" s="63"/>
      <c r="BN470" s="63"/>
      <c r="CD470" s="63"/>
      <c r="CT470" s="63"/>
      <c r="DJ470" s="63"/>
      <c r="DZ470" s="63"/>
      <c r="EP470" s="63"/>
      <c r="FF470" s="63"/>
      <c r="FV470" s="63"/>
      <c r="GL470" s="63"/>
      <c r="HB470" s="63"/>
      <c r="HR470" s="63"/>
      <c r="IH470" s="63"/>
    </row>
    <row r="471" spans="1:242" ht="21.75" customHeight="1">
      <c r="A471" s="136"/>
      <c r="B471" s="137"/>
      <c r="C471" s="138"/>
      <c r="D471" s="139"/>
      <c r="E471" s="42"/>
      <c r="F471" s="39">
        <v>2025</v>
      </c>
      <c r="G471" s="16">
        <f t="shared" si="225"/>
        <v>574728.3</v>
      </c>
      <c r="H471" s="16">
        <f t="shared" si="222"/>
        <v>0</v>
      </c>
      <c r="I471" s="40">
        <f t="shared" si="224"/>
        <v>574728.3</v>
      </c>
      <c r="J471" s="40">
        <f t="shared" si="224"/>
        <v>0</v>
      </c>
      <c r="K471" s="40">
        <f t="shared" si="224"/>
        <v>0</v>
      </c>
      <c r="L471" s="40">
        <f t="shared" si="224"/>
        <v>0</v>
      </c>
      <c r="M471" s="40">
        <f t="shared" si="224"/>
        <v>0</v>
      </c>
      <c r="N471" s="40">
        <f t="shared" si="224"/>
        <v>0</v>
      </c>
      <c r="O471" s="40">
        <f t="shared" si="224"/>
        <v>0</v>
      </c>
      <c r="P471" s="40">
        <f t="shared" si="224"/>
        <v>0</v>
      </c>
      <c r="Q471" s="38"/>
      <c r="R471" s="15"/>
      <c r="AH471" s="63"/>
      <c r="AX471" s="63"/>
      <c r="BN471" s="63"/>
      <c r="CD471" s="63"/>
      <c r="CT471" s="63"/>
      <c r="DJ471" s="63"/>
      <c r="DZ471" s="63"/>
      <c r="EP471" s="63"/>
      <c r="FF471" s="63"/>
      <c r="FV471" s="63"/>
      <c r="GL471" s="63"/>
      <c r="HB471" s="63"/>
      <c r="HR471" s="63"/>
      <c r="IH471" s="63"/>
    </row>
    <row r="472" spans="1:256" ht="18" customHeight="1">
      <c r="A472" s="134"/>
      <c r="B472" s="128" t="s">
        <v>78</v>
      </c>
      <c r="C472" s="129"/>
      <c r="D472" s="130"/>
      <c r="E472" s="42"/>
      <c r="F472" s="36" t="s">
        <v>60</v>
      </c>
      <c r="G472" s="37">
        <f>SUM(G473:G483)</f>
        <v>8896692.200000001</v>
      </c>
      <c r="H472" s="37">
        <f>J472+L472+N472+P472</f>
        <v>898270.8</v>
      </c>
      <c r="I472" s="37">
        <f>SUM(I473:I483)</f>
        <v>3450393.1</v>
      </c>
      <c r="J472" s="37">
        <f aca="true" t="shared" si="226" ref="J472:P472">SUM(J473:J483)</f>
        <v>504140.8</v>
      </c>
      <c r="K472" s="37">
        <f t="shared" si="226"/>
        <v>4680869.4</v>
      </c>
      <c r="L472" s="37">
        <f t="shared" si="226"/>
        <v>364130</v>
      </c>
      <c r="M472" s="37">
        <f t="shared" si="226"/>
        <v>765429.7</v>
      </c>
      <c r="N472" s="37">
        <f t="shared" si="226"/>
        <v>30000</v>
      </c>
      <c r="O472" s="37">
        <f t="shared" si="226"/>
        <v>0</v>
      </c>
      <c r="P472" s="37">
        <f t="shared" si="226"/>
        <v>0</v>
      </c>
      <c r="Q472" s="38"/>
      <c r="R472" s="151"/>
      <c r="S472" s="128"/>
      <c r="T472" s="129"/>
      <c r="U472" s="130"/>
      <c r="V472" s="42"/>
      <c r="W472" s="36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8"/>
      <c r="AI472" s="151"/>
      <c r="AJ472" s="128"/>
      <c r="AK472" s="129"/>
      <c r="AL472" s="130"/>
      <c r="AM472" s="42"/>
      <c r="AN472" s="36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8"/>
      <c r="AZ472" s="151"/>
      <c r="BA472" s="128"/>
      <c r="BB472" s="129"/>
      <c r="BC472" s="130"/>
      <c r="BD472" s="42"/>
      <c r="BE472" s="36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8"/>
      <c r="BQ472" s="151"/>
      <c r="BR472" s="128"/>
      <c r="BS472" s="129"/>
      <c r="BT472" s="130"/>
      <c r="BU472" s="42"/>
      <c r="BV472" s="36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8"/>
      <c r="CH472" s="151"/>
      <c r="CI472" s="128"/>
      <c r="CJ472" s="129"/>
      <c r="CK472" s="130"/>
      <c r="CL472" s="42"/>
      <c r="CM472" s="36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8"/>
      <c r="CY472" s="151"/>
      <c r="CZ472" s="128"/>
      <c r="DA472" s="129"/>
      <c r="DB472" s="130"/>
      <c r="DC472" s="42"/>
      <c r="DD472" s="36"/>
      <c r="DE472" s="37"/>
      <c r="DF472" s="37"/>
      <c r="DG472" s="37"/>
      <c r="DH472" s="37"/>
      <c r="DI472" s="37"/>
      <c r="DJ472" s="37"/>
      <c r="DK472" s="37"/>
      <c r="DL472" s="37"/>
      <c r="DM472" s="37"/>
      <c r="DN472" s="37"/>
      <c r="DO472" s="38"/>
      <c r="DP472" s="151"/>
      <c r="DQ472" s="128"/>
      <c r="DR472" s="129"/>
      <c r="DS472" s="130"/>
      <c r="DT472" s="42"/>
      <c r="DU472" s="36"/>
      <c r="DV472" s="37"/>
      <c r="DW472" s="37"/>
      <c r="DX472" s="37"/>
      <c r="DY472" s="37"/>
      <c r="DZ472" s="37"/>
      <c r="EA472" s="37"/>
      <c r="EB472" s="37"/>
      <c r="EC472" s="37"/>
      <c r="ED472" s="37"/>
      <c r="EE472" s="37"/>
      <c r="EF472" s="38"/>
      <c r="EG472" s="151"/>
      <c r="EH472" s="128"/>
      <c r="EI472" s="129"/>
      <c r="EJ472" s="130"/>
      <c r="EK472" s="42"/>
      <c r="EL472" s="36"/>
      <c r="EM472" s="37"/>
      <c r="EN472" s="37"/>
      <c r="EO472" s="37"/>
      <c r="EP472" s="37"/>
      <c r="EQ472" s="37"/>
      <c r="ER472" s="37"/>
      <c r="ES472" s="37"/>
      <c r="ET472" s="37"/>
      <c r="EU472" s="37"/>
      <c r="EV472" s="37"/>
      <c r="EW472" s="38"/>
      <c r="EX472" s="151"/>
      <c r="EY472" s="128"/>
      <c r="EZ472" s="129"/>
      <c r="FA472" s="130"/>
      <c r="FB472" s="42"/>
      <c r="FC472" s="36"/>
      <c r="FD472" s="37"/>
      <c r="FE472" s="37"/>
      <c r="FF472" s="37"/>
      <c r="FG472" s="37"/>
      <c r="FH472" s="37"/>
      <c r="FI472" s="37"/>
      <c r="FJ472" s="37"/>
      <c r="FK472" s="37"/>
      <c r="FL472" s="37"/>
      <c r="FM472" s="37"/>
      <c r="FN472" s="38"/>
      <c r="FO472" s="151"/>
      <c r="FP472" s="128"/>
      <c r="FQ472" s="129"/>
      <c r="FR472" s="130"/>
      <c r="FS472" s="42"/>
      <c r="FT472" s="36"/>
      <c r="FU472" s="37"/>
      <c r="FV472" s="37"/>
      <c r="FW472" s="37"/>
      <c r="FX472" s="37"/>
      <c r="FY472" s="37"/>
      <c r="FZ472" s="37"/>
      <c r="GA472" s="37"/>
      <c r="GB472" s="37"/>
      <c r="GC472" s="37"/>
      <c r="GD472" s="37"/>
      <c r="GE472" s="38"/>
      <c r="GF472" s="151"/>
      <c r="GG472" s="128"/>
      <c r="GH472" s="129"/>
      <c r="GI472" s="130"/>
      <c r="GJ472" s="42"/>
      <c r="GK472" s="36"/>
      <c r="GL472" s="37"/>
      <c r="GM472" s="37"/>
      <c r="GN472" s="37"/>
      <c r="GO472" s="37"/>
      <c r="GP472" s="37"/>
      <c r="GQ472" s="37"/>
      <c r="GR472" s="37"/>
      <c r="GS472" s="37"/>
      <c r="GT472" s="37"/>
      <c r="GU472" s="37"/>
      <c r="GV472" s="38"/>
      <c r="GW472" s="151"/>
      <c r="GX472" s="128"/>
      <c r="GY472" s="129"/>
      <c r="GZ472" s="130"/>
      <c r="HA472" s="42"/>
      <c r="HB472" s="36"/>
      <c r="HC472" s="37"/>
      <c r="HD472" s="37"/>
      <c r="HE472" s="37"/>
      <c r="HF472" s="37"/>
      <c r="HG472" s="37"/>
      <c r="HH472" s="37"/>
      <c r="HI472" s="37"/>
      <c r="HJ472" s="37"/>
      <c r="HK472" s="37"/>
      <c r="HL472" s="37"/>
      <c r="HM472" s="38"/>
      <c r="HN472" s="151"/>
      <c r="HO472" s="128"/>
      <c r="HP472" s="129"/>
      <c r="HQ472" s="130"/>
      <c r="HR472" s="42"/>
      <c r="HS472" s="36"/>
      <c r="HT472" s="37"/>
      <c r="HU472" s="37"/>
      <c r="HV472" s="37"/>
      <c r="HW472" s="37"/>
      <c r="HX472" s="37"/>
      <c r="HY472" s="37"/>
      <c r="HZ472" s="37"/>
      <c r="IA472" s="37"/>
      <c r="IB472" s="37"/>
      <c r="IC472" s="37"/>
      <c r="ID472" s="38"/>
      <c r="IE472" s="151"/>
      <c r="IF472" s="128"/>
      <c r="IG472" s="129"/>
      <c r="IH472" s="130"/>
      <c r="II472" s="42"/>
      <c r="IJ472" s="36"/>
      <c r="IK472" s="37"/>
      <c r="IL472" s="37"/>
      <c r="IM472" s="37"/>
      <c r="IN472" s="37"/>
      <c r="IO472" s="37"/>
      <c r="IP472" s="37"/>
      <c r="IQ472" s="37"/>
      <c r="IR472" s="37"/>
      <c r="IS472" s="37"/>
      <c r="IT472" s="37"/>
      <c r="IU472" s="38"/>
      <c r="IV472" s="151"/>
    </row>
    <row r="473" spans="1:256" ht="21.75" customHeight="1">
      <c r="A473" s="135"/>
      <c r="B473" s="131"/>
      <c r="C473" s="132"/>
      <c r="D473" s="133"/>
      <c r="E473" s="42"/>
      <c r="F473" s="39">
        <v>2015</v>
      </c>
      <c r="G473" s="40">
        <f t="shared" si="225"/>
        <v>109027.20000000001</v>
      </c>
      <c r="H473" s="40">
        <f t="shared" si="222"/>
        <v>109027.20000000001</v>
      </c>
      <c r="I473" s="40">
        <f aca="true" t="shared" si="227" ref="I473:P483">I437+I166</f>
        <v>109027.20000000001</v>
      </c>
      <c r="J473" s="40">
        <f t="shared" si="227"/>
        <v>109027.20000000001</v>
      </c>
      <c r="K473" s="40">
        <f t="shared" si="227"/>
        <v>0</v>
      </c>
      <c r="L473" s="40">
        <f t="shared" si="227"/>
        <v>0</v>
      </c>
      <c r="M473" s="40">
        <f t="shared" si="227"/>
        <v>0</v>
      </c>
      <c r="N473" s="40">
        <f t="shared" si="227"/>
        <v>0</v>
      </c>
      <c r="O473" s="40">
        <f t="shared" si="227"/>
        <v>0</v>
      </c>
      <c r="P473" s="40">
        <f t="shared" si="227"/>
        <v>0</v>
      </c>
      <c r="Q473" s="38"/>
      <c r="R473" s="151"/>
      <c r="S473" s="131"/>
      <c r="T473" s="132"/>
      <c r="U473" s="133"/>
      <c r="V473" s="42"/>
      <c r="W473" s="39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38"/>
      <c r="AI473" s="151"/>
      <c r="AJ473" s="131"/>
      <c r="AK473" s="132"/>
      <c r="AL473" s="133"/>
      <c r="AM473" s="42"/>
      <c r="AN473" s="39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38"/>
      <c r="AZ473" s="151"/>
      <c r="BA473" s="131"/>
      <c r="BB473" s="132"/>
      <c r="BC473" s="133"/>
      <c r="BD473" s="42"/>
      <c r="BE473" s="39"/>
      <c r="BF473" s="40"/>
      <c r="BG473" s="40"/>
      <c r="BH473" s="40"/>
      <c r="BI473" s="40"/>
      <c r="BJ473" s="40"/>
      <c r="BK473" s="40"/>
      <c r="BL473" s="40"/>
      <c r="BM473" s="40"/>
      <c r="BN473" s="40"/>
      <c r="BO473" s="40"/>
      <c r="BP473" s="38"/>
      <c r="BQ473" s="151"/>
      <c r="BR473" s="131"/>
      <c r="BS473" s="132"/>
      <c r="BT473" s="133"/>
      <c r="BU473" s="42"/>
      <c r="BV473" s="39"/>
      <c r="BW473" s="40"/>
      <c r="BX473" s="40"/>
      <c r="BY473" s="40"/>
      <c r="BZ473" s="40"/>
      <c r="CA473" s="40"/>
      <c r="CB473" s="40"/>
      <c r="CC473" s="40"/>
      <c r="CD473" s="40"/>
      <c r="CE473" s="40"/>
      <c r="CF473" s="40"/>
      <c r="CG473" s="38"/>
      <c r="CH473" s="151"/>
      <c r="CI473" s="131"/>
      <c r="CJ473" s="132"/>
      <c r="CK473" s="133"/>
      <c r="CL473" s="42"/>
      <c r="CM473" s="39"/>
      <c r="CN473" s="40"/>
      <c r="CO473" s="40"/>
      <c r="CP473" s="40"/>
      <c r="CQ473" s="40"/>
      <c r="CR473" s="40"/>
      <c r="CS473" s="40"/>
      <c r="CT473" s="40"/>
      <c r="CU473" s="40"/>
      <c r="CV473" s="40"/>
      <c r="CW473" s="40"/>
      <c r="CX473" s="38"/>
      <c r="CY473" s="151"/>
      <c r="CZ473" s="131"/>
      <c r="DA473" s="132"/>
      <c r="DB473" s="133"/>
      <c r="DC473" s="42"/>
      <c r="DD473" s="39"/>
      <c r="DE473" s="40"/>
      <c r="DF473" s="40"/>
      <c r="DG473" s="40"/>
      <c r="DH473" s="40"/>
      <c r="DI473" s="40"/>
      <c r="DJ473" s="40"/>
      <c r="DK473" s="40"/>
      <c r="DL473" s="40"/>
      <c r="DM473" s="40"/>
      <c r="DN473" s="40"/>
      <c r="DO473" s="38"/>
      <c r="DP473" s="151"/>
      <c r="DQ473" s="131"/>
      <c r="DR473" s="132"/>
      <c r="DS473" s="133"/>
      <c r="DT473" s="42"/>
      <c r="DU473" s="39"/>
      <c r="DV473" s="40"/>
      <c r="DW473" s="40"/>
      <c r="DX473" s="40"/>
      <c r="DY473" s="40"/>
      <c r="DZ473" s="40"/>
      <c r="EA473" s="40"/>
      <c r="EB473" s="40"/>
      <c r="EC473" s="40"/>
      <c r="ED473" s="40"/>
      <c r="EE473" s="40"/>
      <c r="EF473" s="38"/>
      <c r="EG473" s="151"/>
      <c r="EH473" s="131"/>
      <c r="EI473" s="132"/>
      <c r="EJ473" s="133"/>
      <c r="EK473" s="42"/>
      <c r="EL473" s="39"/>
      <c r="EM473" s="40"/>
      <c r="EN473" s="40"/>
      <c r="EO473" s="40"/>
      <c r="EP473" s="40"/>
      <c r="EQ473" s="40"/>
      <c r="ER473" s="40"/>
      <c r="ES473" s="40"/>
      <c r="ET473" s="40"/>
      <c r="EU473" s="40"/>
      <c r="EV473" s="40"/>
      <c r="EW473" s="38"/>
      <c r="EX473" s="151"/>
      <c r="EY473" s="131"/>
      <c r="EZ473" s="132"/>
      <c r="FA473" s="133"/>
      <c r="FB473" s="42"/>
      <c r="FC473" s="39"/>
      <c r="FD473" s="40"/>
      <c r="FE473" s="40"/>
      <c r="FF473" s="40"/>
      <c r="FG473" s="40"/>
      <c r="FH473" s="40"/>
      <c r="FI473" s="40"/>
      <c r="FJ473" s="40"/>
      <c r="FK473" s="40"/>
      <c r="FL473" s="40"/>
      <c r="FM473" s="40"/>
      <c r="FN473" s="38"/>
      <c r="FO473" s="151"/>
      <c r="FP473" s="131"/>
      <c r="FQ473" s="132"/>
      <c r="FR473" s="133"/>
      <c r="FS473" s="42"/>
      <c r="FT473" s="39"/>
      <c r="FU473" s="40"/>
      <c r="FV473" s="40"/>
      <c r="FW473" s="40"/>
      <c r="FX473" s="40"/>
      <c r="FY473" s="40"/>
      <c r="FZ473" s="40"/>
      <c r="GA473" s="40"/>
      <c r="GB473" s="40"/>
      <c r="GC473" s="40"/>
      <c r="GD473" s="40"/>
      <c r="GE473" s="38"/>
      <c r="GF473" s="151"/>
      <c r="GG473" s="131"/>
      <c r="GH473" s="132"/>
      <c r="GI473" s="133"/>
      <c r="GJ473" s="42"/>
      <c r="GK473" s="39"/>
      <c r="GL473" s="40"/>
      <c r="GM473" s="40"/>
      <c r="GN473" s="40"/>
      <c r="GO473" s="40"/>
      <c r="GP473" s="40"/>
      <c r="GQ473" s="40"/>
      <c r="GR473" s="40"/>
      <c r="GS473" s="40"/>
      <c r="GT473" s="40"/>
      <c r="GU473" s="40"/>
      <c r="GV473" s="38"/>
      <c r="GW473" s="151"/>
      <c r="GX473" s="131"/>
      <c r="GY473" s="132"/>
      <c r="GZ473" s="133"/>
      <c r="HA473" s="42"/>
      <c r="HB473" s="39"/>
      <c r="HC473" s="40"/>
      <c r="HD473" s="40"/>
      <c r="HE473" s="40"/>
      <c r="HF473" s="40"/>
      <c r="HG473" s="40"/>
      <c r="HH473" s="40"/>
      <c r="HI473" s="40"/>
      <c r="HJ473" s="40"/>
      <c r="HK473" s="40"/>
      <c r="HL473" s="40"/>
      <c r="HM473" s="38"/>
      <c r="HN473" s="151"/>
      <c r="HO473" s="131"/>
      <c r="HP473" s="132"/>
      <c r="HQ473" s="133"/>
      <c r="HR473" s="42"/>
      <c r="HS473" s="39"/>
      <c r="HT473" s="40"/>
      <c r="HU473" s="40"/>
      <c r="HV473" s="40"/>
      <c r="HW473" s="40"/>
      <c r="HX473" s="40"/>
      <c r="HY473" s="40"/>
      <c r="HZ473" s="40"/>
      <c r="IA473" s="40"/>
      <c r="IB473" s="40"/>
      <c r="IC473" s="40"/>
      <c r="ID473" s="38"/>
      <c r="IE473" s="151"/>
      <c r="IF473" s="131"/>
      <c r="IG473" s="132"/>
      <c r="IH473" s="133"/>
      <c r="II473" s="42"/>
      <c r="IJ473" s="39"/>
      <c r="IK473" s="40"/>
      <c r="IL473" s="40"/>
      <c r="IM473" s="40"/>
      <c r="IN473" s="40"/>
      <c r="IO473" s="40"/>
      <c r="IP473" s="40"/>
      <c r="IQ473" s="40"/>
      <c r="IR473" s="40"/>
      <c r="IS473" s="40"/>
      <c r="IT473" s="40"/>
      <c r="IU473" s="38"/>
      <c r="IV473" s="151"/>
    </row>
    <row r="474" spans="1:256" ht="19.5" customHeight="1">
      <c r="A474" s="135"/>
      <c r="B474" s="131"/>
      <c r="C474" s="132"/>
      <c r="D474" s="133"/>
      <c r="E474" s="39"/>
      <c r="F474" s="39">
        <v>2016</v>
      </c>
      <c r="G474" s="40">
        <f t="shared" si="225"/>
        <v>83619.70000000001</v>
      </c>
      <c r="H474" s="40">
        <f t="shared" si="222"/>
        <v>83619.70000000001</v>
      </c>
      <c r="I474" s="40">
        <f t="shared" si="227"/>
        <v>83619.70000000001</v>
      </c>
      <c r="J474" s="40">
        <f t="shared" si="227"/>
        <v>83619.70000000001</v>
      </c>
      <c r="K474" s="40">
        <f t="shared" si="227"/>
        <v>0</v>
      </c>
      <c r="L474" s="40">
        <f t="shared" si="227"/>
        <v>0</v>
      </c>
      <c r="M474" s="40">
        <f t="shared" si="227"/>
        <v>0</v>
      </c>
      <c r="N474" s="40">
        <f t="shared" si="227"/>
        <v>0</v>
      </c>
      <c r="O474" s="40">
        <f t="shared" si="227"/>
        <v>0</v>
      </c>
      <c r="P474" s="40">
        <f t="shared" si="227"/>
        <v>0</v>
      </c>
      <c r="Q474" s="38"/>
      <c r="R474" s="151"/>
      <c r="S474" s="131"/>
      <c r="T474" s="132"/>
      <c r="U474" s="133"/>
      <c r="V474" s="39"/>
      <c r="W474" s="39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38"/>
      <c r="AI474" s="151"/>
      <c r="AJ474" s="131"/>
      <c r="AK474" s="132"/>
      <c r="AL474" s="133"/>
      <c r="AM474" s="39"/>
      <c r="AN474" s="39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38"/>
      <c r="AZ474" s="151"/>
      <c r="BA474" s="131"/>
      <c r="BB474" s="132"/>
      <c r="BC474" s="133"/>
      <c r="BD474" s="39"/>
      <c r="BE474" s="39"/>
      <c r="BF474" s="40"/>
      <c r="BG474" s="40"/>
      <c r="BH474" s="40"/>
      <c r="BI474" s="40"/>
      <c r="BJ474" s="40"/>
      <c r="BK474" s="40"/>
      <c r="BL474" s="40"/>
      <c r="BM474" s="40"/>
      <c r="BN474" s="40"/>
      <c r="BO474" s="40"/>
      <c r="BP474" s="38"/>
      <c r="BQ474" s="151"/>
      <c r="BR474" s="131"/>
      <c r="BS474" s="132"/>
      <c r="BT474" s="133"/>
      <c r="BU474" s="39"/>
      <c r="BV474" s="39"/>
      <c r="BW474" s="40"/>
      <c r="BX474" s="40"/>
      <c r="BY474" s="40"/>
      <c r="BZ474" s="40"/>
      <c r="CA474" s="40"/>
      <c r="CB474" s="40"/>
      <c r="CC474" s="40"/>
      <c r="CD474" s="40"/>
      <c r="CE474" s="40"/>
      <c r="CF474" s="40"/>
      <c r="CG474" s="38"/>
      <c r="CH474" s="151"/>
      <c r="CI474" s="131"/>
      <c r="CJ474" s="132"/>
      <c r="CK474" s="133"/>
      <c r="CL474" s="39"/>
      <c r="CM474" s="39"/>
      <c r="CN474" s="40"/>
      <c r="CO474" s="40"/>
      <c r="CP474" s="40"/>
      <c r="CQ474" s="40"/>
      <c r="CR474" s="40"/>
      <c r="CS474" s="40"/>
      <c r="CT474" s="40"/>
      <c r="CU474" s="40"/>
      <c r="CV474" s="40"/>
      <c r="CW474" s="40"/>
      <c r="CX474" s="38"/>
      <c r="CY474" s="151"/>
      <c r="CZ474" s="131"/>
      <c r="DA474" s="132"/>
      <c r="DB474" s="133"/>
      <c r="DC474" s="39"/>
      <c r="DD474" s="39"/>
      <c r="DE474" s="40"/>
      <c r="DF474" s="40"/>
      <c r="DG474" s="40"/>
      <c r="DH474" s="40"/>
      <c r="DI474" s="40"/>
      <c r="DJ474" s="40"/>
      <c r="DK474" s="40"/>
      <c r="DL474" s="40"/>
      <c r="DM474" s="40"/>
      <c r="DN474" s="40"/>
      <c r="DO474" s="38"/>
      <c r="DP474" s="151"/>
      <c r="DQ474" s="131"/>
      <c r="DR474" s="132"/>
      <c r="DS474" s="133"/>
      <c r="DT474" s="39"/>
      <c r="DU474" s="39"/>
      <c r="DV474" s="40"/>
      <c r="DW474" s="40"/>
      <c r="DX474" s="40"/>
      <c r="DY474" s="40"/>
      <c r="DZ474" s="40"/>
      <c r="EA474" s="40"/>
      <c r="EB474" s="40"/>
      <c r="EC474" s="40"/>
      <c r="ED474" s="40"/>
      <c r="EE474" s="40"/>
      <c r="EF474" s="38"/>
      <c r="EG474" s="151"/>
      <c r="EH474" s="131"/>
      <c r="EI474" s="132"/>
      <c r="EJ474" s="133"/>
      <c r="EK474" s="39"/>
      <c r="EL474" s="39"/>
      <c r="EM474" s="40"/>
      <c r="EN474" s="40"/>
      <c r="EO474" s="40"/>
      <c r="EP474" s="40"/>
      <c r="EQ474" s="40"/>
      <c r="ER474" s="40"/>
      <c r="ES474" s="40"/>
      <c r="ET474" s="40"/>
      <c r="EU474" s="40"/>
      <c r="EV474" s="40"/>
      <c r="EW474" s="38"/>
      <c r="EX474" s="151"/>
      <c r="EY474" s="131"/>
      <c r="EZ474" s="132"/>
      <c r="FA474" s="133"/>
      <c r="FB474" s="39"/>
      <c r="FC474" s="39"/>
      <c r="FD474" s="40"/>
      <c r="FE474" s="40"/>
      <c r="FF474" s="40"/>
      <c r="FG474" s="40"/>
      <c r="FH474" s="40"/>
      <c r="FI474" s="40"/>
      <c r="FJ474" s="40"/>
      <c r="FK474" s="40"/>
      <c r="FL474" s="40"/>
      <c r="FM474" s="40"/>
      <c r="FN474" s="38"/>
      <c r="FO474" s="151"/>
      <c r="FP474" s="131"/>
      <c r="FQ474" s="132"/>
      <c r="FR474" s="133"/>
      <c r="FS474" s="39"/>
      <c r="FT474" s="39"/>
      <c r="FU474" s="40"/>
      <c r="FV474" s="40"/>
      <c r="FW474" s="40"/>
      <c r="FX474" s="40"/>
      <c r="FY474" s="40"/>
      <c r="FZ474" s="40"/>
      <c r="GA474" s="40"/>
      <c r="GB474" s="40"/>
      <c r="GC474" s="40"/>
      <c r="GD474" s="40"/>
      <c r="GE474" s="38"/>
      <c r="GF474" s="151"/>
      <c r="GG474" s="131"/>
      <c r="GH474" s="132"/>
      <c r="GI474" s="133"/>
      <c r="GJ474" s="39"/>
      <c r="GK474" s="39"/>
      <c r="GL474" s="40"/>
      <c r="GM474" s="40"/>
      <c r="GN474" s="40"/>
      <c r="GO474" s="40"/>
      <c r="GP474" s="40"/>
      <c r="GQ474" s="40"/>
      <c r="GR474" s="40"/>
      <c r="GS474" s="40"/>
      <c r="GT474" s="40"/>
      <c r="GU474" s="40"/>
      <c r="GV474" s="38"/>
      <c r="GW474" s="151"/>
      <c r="GX474" s="131"/>
      <c r="GY474" s="132"/>
      <c r="GZ474" s="133"/>
      <c r="HA474" s="39"/>
      <c r="HB474" s="39"/>
      <c r="HC474" s="40"/>
      <c r="HD474" s="40"/>
      <c r="HE474" s="40"/>
      <c r="HF474" s="40"/>
      <c r="HG474" s="40"/>
      <c r="HH474" s="40"/>
      <c r="HI474" s="40"/>
      <c r="HJ474" s="40"/>
      <c r="HK474" s="40"/>
      <c r="HL474" s="40"/>
      <c r="HM474" s="38"/>
      <c r="HN474" s="151"/>
      <c r="HO474" s="131"/>
      <c r="HP474" s="132"/>
      <c r="HQ474" s="133"/>
      <c r="HR474" s="39"/>
      <c r="HS474" s="39"/>
      <c r="HT474" s="40"/>
      <c r="HU474" s="40"/>
      <c r="HV474" s="40"/>
      <c r="HW474" s="40"/>
      <c r="HX474" s="40"/>
      <c r="HY474" s="40"/>
      <c r="HZ474" s="40"/>
      <c r="IA474" s="40"/>
      <c r="IB474" s="40"/>
      <c r="IC474" s="40"/>
      <c r="ID474" s="38"/>
      <c r="IE474" s="151"/>
      <c r="IF474" s="131"/>
      <c r="IG474" s="132"/>
      <c r="IH474" s="133"/>
      <c r="II474" s="39"/>
      <c r="IJ474" s="39"/>
      <c r="IK474" s="40"/>
      <c r="IL474" s="40"/>
      <c r="IM474" s="40"/>
      <c r="IN474" s="40"/>
      <c r="IO474" s="40"/>
      <c r="IP474" s="40"/>
      <c r="IQ474" s="40"/>
      <c r="IR474" s="40"/>
      <c r="IS474" s="40"/>
      <c r="IT474" s="40"/>
      <c r="IU474" s="38"/>
      <c r="IV474" s="151"/>
    </row>
    <row r="475" spans="1:256" ht="18.75" customHeight="1">
      <c r="A475" s="135"/>
      <c r="B475" s="131"/>
      <c r="C475" s="132"/>
      <c r="D475" s="133"/>
      <c r="E475" s="39"/>
      <c r="F475" s="39">
        <v>2017</v>
      </c>
      <c r="G475" s="40">
        <f>I475+K475+M475+O475</f>
        <v>287182.1</v>
      </c>
      <c r="H475" s="40">
        <f t="shared" si="222"/>
        <v>287182.1</v>
      </c>
      <c r="I475" s="40">
        <f t="shared" si="227"/>
        <v>157182.09999999998</v>
      </c>
      <c r="J475" s="40">
        <f t="shared" si="227"/>
        <v>157182.09999999998</v>
      </c>
      <c r="K475" s="40">
        <f t="shared" si="227"/>
        <v>100000</v>
      </c>
      <c r="L475" s="40">
        <f t="shared" si="227"/>
        <v>100000</v>
      </c>
      <c r="M475" s="40">
        <f t="shared" si="227"/>
        <v>30000</v>
      </c>
      <c r="N475" s="40">
        <f t="shared" si="227"/>
        <v>30000</v>
      </c>
      <c r="O475" s="40">
        <f t="shared" si="227"/>
        <v>0</v>
      </c>
      <c r="P475" s="40">
        <f t="shared" si="227"/>
        <v>0</v>
      </c>
      <c r="Q475" s="38"/>
      <c r="R475" s="151"/>
      <c r="S475" s="131"/>
      <c r="T475" s="132"/>
      <c r="U475" s="133"/>
      <c r="V475" s="39"/>
      <c r="W475" s="39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38"/>
      <c r="AI475" s="151"/>
      <c r="AJ475" s="131"/>
      <c r="AK475" s="132"/>
      <c r="AL475" s="133"/>
      <c r="AM475" s="39"/>
      <c r="AN475" s="39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38"/>
      <c r="AZ475" s="151"/>
      <c r="BA475" s="131"/>
      <c r="BB475" s="132"/>
      <c r="BC475" s="133"/>
      <c r="BD475" s="39"/>
      <c r="BE475" s="39"/>
      <c r="BF475" s="40"/>
      <c r="BG475" s="40"/>
      <c r="BH475" s="40"/>
      <c r="BI475" s="40"/>
      <c r="BJ475" s="40"/>
      <c r="BK475" s="40"/>
      <c r="BL475" s="40"/>
      <c r="BM475" s="40"/>
      <c r="BN475" s="40"/>
      <c r="BO475" s="40"/>
      <c r="BP475" s="38"/>
      <c r="BQ475" s="151"/>
      <c r="BR475" s="131"/>
      <c r="BS475" s="132"/>
      <c r="BT475" s="133"/>
      <c r="BU475" s="39"/>
      <c r="BV475" s="39"/>
      <c r="BW475" s="40"/>
      <c r="BX475" s="40"/>
      <c r="BY475" s="40"/>
      <c r="BZ475" s="40"/>
      <c r="CA475" s="40"/>
      <c r="CB475" s="40"/>
      <c r="CC475" s="40"/>
      <c r="CD475" s="40"/>
      <c r="CE475" s="40"/>
      <c r="CF475" s="40"/>
      <c r="CG475" s="38"/>
      <c r="CH475" s="151"/>
      <c r="CI475" s="131"/>
      <c r="CJ475" s="132"/>
      <c r="CK475" s="133"/>
      <c r="CL475" s="39"/>
      <c r="CM475" s="39"/>
      <c r="CN475" s="40"/>
      <c r="CO475" s="40"/>
      <c r="CP475" s="40"/>
      <c r="CQ475" s="40"/>
      <c r="CR475" s="40"/>
      <c r="CS475" s="40"/>
      <c r="CT475" s="40"/>
      <c r="CU475" s="40"/>
      <c r="CV475" s="40"/>
      <c r="CW475" s="40"/>
      <c r="CX475" s="38"/>
      <c r="CY475" s="151"/>
      <c r="CZ475" s="131"/>
      <c r="DA475" s="132"/>
      <c r="DB475" s="133"/>
      <c r="DC475" s="39"/>
      <c r="DD475" s="39"/>
      <c r="DE475" s="40"/>
      <c r="DF475" s="40"/>
      <c r="DG475" s="40"/>
      <c r="DH475" s="40"/>
      <c r="DI475" s="40"/>
      <c r="DJ475" s="40"/>
      <c r="DK475" s="40"/>
      <c r="DL475" s="40"/>
      <c r="DM475" s="40"/>
      <c r="DN475" s="40"/>
      <c r="DO475" s="38"/>
      <c r="DP475" s="151"/>
      <c r="DQ475" s="131"/>
      <c r="DR475" s="132"/>
      <c r="DS475" s="133"/>
      <c r="DT475" s="39"/>
      <c r="DU475" s="39"/>
      <c r="DV475" s="40"/>
      <c r="DW475" s="40"/>
      <c r="DX475" s="40"/>
      <c r="DY475" s="40"/>
      <c r="DZ475" s="40"/>
      <c r="EA475" s="40"/>
      <c r="EB475" s="40"/>
      <c r="EC475" s="40"/>
      <c r="ED475" s="40"/>
      <c r="EE475" s="40"/>
      <c r="EF475" s="38"/>
      <c r="EG475" s="151"/>
      <c r="EH475" s="131"/>
      <c r="EI475" s="132"/>
      <c r="EJ475" s="133"/>
      <c r="EK475" s="39"/>
      <c r="EL475" s="39"/>
      <c r="EM475" s="40"/>
      <c r="EN475" s="40"/>
      <c r="EO475" s="40"/>
      <c r="EP475" s="40"/>
      <c r="EQ475" s="40"/>
      <c r="ER475" s="40"/>
      <c r="ES475" s="40"/>
      <c r="ET475" s="40"/>
      <c r="EU475" s="40"/>
      <c r="EV475" s="40"/>
      <c r="EW475" s="38"/>
      <c r="EX475" s="151"/>
      <c r="EY475" s="131"/>
      <c r="EZ475" s="132"/>
      <c r="FA475" s="133"/>
      <c r="FB475" s="39"/>
      <c r="FC475" s="39"/>
      <c r="FD475" s="40"/>
      <c r="FE475" s="40"/>
      <c r="FF475" s="40"/>
      <c r="FG475" s="40"/>
      <c r="FH475" s="40"/>
      <c r="FI475" s="40"/>
      <c r="FJ475" s="40"/>
      <c r="FK475" s="40"/>
      <c r="FL475" s="40"/>
      <c r="FM475" s="40"/>
      <c r="FN475" s="38"/>
      <c r="FO475" s="151"/>
      <c r="FP475" s="131"/>
      <c r="FQ475" s="132"/>
      <c r="FR475" s="133"/>
      <c r="FS475" s="39"/>
      <c r="FT475" s="39"/>
      <c r="FU475" s="40"/>
      <c r="FV475" s="40"/>
      <c r="FW475" s="40"/>
      <c r="FX475" s="40"/>
      <c r="FY475" s="40"/>
      <c r="FZ475" s="40"/>
      <c r="GA475" s="40"/>
      <c r="GB475" s="40"/>
      <c r="GC475" s="40"/>
      <c r="GD475" s="40"/>
      <c r="GE475" s="38"/>
      <c r="GF475" s="151"/>
      <c r="GG475" s="131"/>
      <c r="GH475" s="132"/>
      <c r="GI475" s="133"/>
      <c r="GJ475" s="39"/>
      <c r="GK475" s="39"/>
      <c r="GL475" s="40"/>
      <c r="GM475" s="40"/>
      <c r="GN475" s="40"/>
      <c r="GO475" s="40"/>
      <c r="GP475" s="40"/>
      <c r="GQ475" s="40"/>
      <c r="GR475" s="40"/>
      <c r="GS475" s="40"/>
      <c r="GT475" s="40"/>
      <c r="GU475" s="40"/>
      <c r="GV475" s="38"/>
      <c r="GW475" s="151"/>
      <c r="GX475" s="131"/>
      <c r="GY475" s="132"/>
      <c r="GZ475" s="133"/>
      <c r="HA475" s="39"/>
      <c r="HB475" s="39"/>
      <c r="HC475" s="40"/>
      <c r="HD475" s="40"/>
      <c r="HE475" s="40"/>
      <c r="HF475" s="40"/>
      <c r="HG475" s="40"/>
      <c r="HH475" s="40"/>
      <c r="HI475" s="40"/>
      <c r="HJ475" s="40"/>
      <c r="HK475" s="40"/>
      <c r="HL475" s="40"/>
      <c r="HM475" s="38"/>
      <c r="HN475" s="151"/>
      <c r="HO475" s="131"/>
      <c r="HP475" s="132"/>
      <c r="HQ475" s="133"/>
      <c r="HR475" s="39"/>
      <c r="HS475" s="39"/>
      <c r="HT475" s="40"/>
      <c r="HU475" s="40"/>
      <c r="HV475" s="40"/>
      <c r="HW475" s="40"/>
      <c r="HX475" s="40"/>
      <c r="HY475" s="40"/>
      <c r="HZ475" s="40"/>
      <c r="IA475" s="40"/>
      <c r="IB475" s="40"/>
      <c r="IC475" s="40"/>
      <c r="ID475" s="38"/>
      <c r="IE475" s="151"/>
      <c r="IF475" s="131"/>
      <c r="IG475" s="132"/>
      <c r="IH475" s="133"/>
      <c r="II475" s="39"/>
      <c r="IJ475" s="39"/>
      <c r="IK475" s="40"/>
      <c r="IL475" s="40"/>
      <c r="IM475" s="40"/>
      <c r="IN475" s="40"/>
      <c r="IO475" s="40"/>
      <c r="IP475" s="40"/>
      <c r="IQ475" s="40"/>
      <c r="IR475" s="40"/>
      <c r="IS475" s="40"/>
      <c r="IT475" s="40"/>
      <c r="IU475" s="38"/>
      <c r="IV475" s="151"/>
    </row>
    <row r="476" spans="1:256" ht="17.25" customHeight="1">
      <c r="A476" s="135"/>
      <c r="B476" s="131"/>
      <c r="C476" s="132"/>
      <c r="D476" s="133"/>
      <c r="E476" s="39"/>
      <c r="F476" s="39">
        <v>2018</v>
      </c>
      <c r="G476" s="40">
        <f t="shared" si="225"/>
        <v>264956.6</v>
      </c>
      <c r="H476" s="40">
        <f t="shared" si="222"/>
        <v>264956.6</v>
      </c>
      <c r="I476" s="40">
        <f t="shared" si="227"/>
        <v>826.6</v>
      </c>
      <c r="J476" s="40">
        <f t="shared" si="227"/>
        <v>826.6</v>
      </c>
      <c r="K476" s="40">
        <f t="shared" si="227"/>
        <v>264130</v>
      </c>
      <c r="L476" s="40">
        <f t="shared" si="227"/>
        <v>264130</v>
      </c>
      <c r="M476" s="40">
        <f t="shared" si="227"/>
        <v>0</v>
      </c>
      <c r="N476" s="40">
        <f t="shared" si="227"/>
        <v>0</v>
      </c>
      <c r="O476" s="40">
        <f t="shared" si="227"/>
        <v>0</v>
      </c>
      <c r="P476" s="40">
        <f t="shared" si="227"/>
        <v>0</v>
      </c>
      <c r="Q476" s="38"/>
      <c r="R476" s="151"/>
      <c r="S476" s="131"/>
      <c r="T476" s="132"/>
      <c r="U476" s="133"/>
      <c r="V476" s="39"/>
      <c r="W476" s="39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38"/>
      <c r="AI476" s="151"/>
      <c r="AJ476" s="131"/>
      <c r="AK476" s="132"/>
      <c r="AL476" s="133"/>
      <c r="AM476" s="39"/>
      <c r="AN476" s="39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38"/>
      <c r="AZ476" s="151"/>
      <c r="BA476" s="131"/>
      <c r="BB476" s="132"/>
      <c r="BC476" s="133"/>
      <c r="BD476" s="39"/>
      <c r="BE476" s="39"/>
      <c r="BF476" s="40"/>
      <c r="BG476" s="40"/>
      <c r="BH476" s="40"/>
      <c r="BI476" s="40"/>
      <c r="BJ476" s="40"/>
      <c r="BK476" s="40"/>
      <c r="BL476" s="40"/>
      <c r="BM476" s="40"/>
      <c r="BN476" s="40"/>
      <c r="BO476" s="40"/>
      <c r="BP476" s="38"/>
      <c r="BQ476" s="151"/>
      <c r="BR476" s="131"/>
      <c r="BS476" s="132"/>
      <c r="BT476" s="133"/>
      <c r="BU476" s="39"/>
      <c r="BV476" s="39"/>
      <c r="BW476" s="40"/>
      <c r="BX476" s="40"/>
      <c r="BY476" s="40"/>
      <c r="BZ476" s="40"/>
      <c r="CA476" s="40"/>
      <c r="CB476" s="40"/>
      <c r="CC476" s="40"/>
      <c r="CD476" s="40"/>
      <c r="CE476" s="40"/>
      <c r="CF476" s="40"/>
      <c r="CG476" s="38"/>
      <c r="CH476" s="151"/>
      <c r="CI476" s="131"/>
      <c r="CJ476" s="132"/>
      <c r="CK476" s="133"/>
      <c r="CL476" s="39"/>
      <c r="CM476" s="39"/>
      <c r="CN476" s="40"/>
      <c r="CO476" s="40"/>
      <c r="CP476" s="40"/>
      <c r="CQ476" s="40"/>
      <c r="CR476" s="40"/>
      <c r="CS476" s="40"/>
      <c r="CT476" s="40"/>
      <c r="CU476" s="40"/>
      <c r="CV476" s="40"/>
      <c r="CW476" s="40"/>
      <c r="CX476" s="38"/>
      <c r="CY476" s="151"/>
      <c r="CZ476" s="131"/>
      <c r="DA476" s="132"/>
      <c r="DB476" s="133"/>
      <c r="DC476" s="39"/>
      <c r="DD476" s="39"/>
      <c r="DE476" s="40"/>
      <c r="DF476" s="40"/>
      <c r="DG476" s="40"/>
      <c r="DH476" s="40"/>
      <c r="DI476" s="40"/>
      <c r="DJ476" s="40"/>
      <c r="DK476" s="40"/>
      <c r="DL476" s="40"/>
      <c r="DM476" s="40"/>
      <c r="DN476" s="40"/>
      <c r="DO476" s="38"/>
      <c r="DP476" s="151"/>
      <c r="DQ476" s="131"/>
      <c r="DR476" s="132"/>
      <c r="DS476" s="133"/>
      <c r="DT476" s="39"/>
      <c r="DU476" s="39"/>
      <c r="DV476" s="40"/>
      <c r="DW476" s="40"/>
      <c r="DX476" s="40"/>
      <c r="DY476" s="40"/>
      <c r="DZ476" s="40"/>
      <c r="EA476" s="40"/>
      <c r="EB476" s="40"/>
      <c r="EC476" s="40"/>
      <c r="ED476" s="40"/>
      <c r="EE476" s="40"/>
      <c r="EF476" s="38"/>
      <c r="EG476" s="151"/>
      <c r="EH476" s="131"/>
      <c r="EI476" s="132"/>
      <c r="EJ476" s="133"/>
      <c r="EK476" s="39"/>
      <c r="EL476" s="39"/>
      <c r="EM476" s="40"/>
      <c r="EN476" s="40"/>
      <c r="EO476" s="40"/>
      <c r="EP476" s="40"/>
      <c r="EQ476" s="40"/>
      <c r="ER476" s="40"/>
      <c r="ES476" s="40"/>
      <c r="ET476" s="40"/>
      <c r="EU476" s="40"/>
      <c r="EV476" s="40"/>
      <c r="EW476" s="38"/>
      <c r="EX476" s="151"/>
      <c r="EY476" s="131"/>
      <c r="EZ476" s="132"/>
      <c r="FA476" s="133"/>
      <c r="FB476" s="39"/>
      <c r="FC476" s="39"/>
      <c r="FD476" s="40"/>
      <c r="FE476" s="40"/>
      <c r="FF476" s="40"/>
      <c r="FG476" s="40"/>
      <c r="FH476" s="40"/>
      <c r="FI476" s="40"/>
      <c r="FJ476" s="40"/>
      <c r="FK476" s="40"/>
      <c r="FL476" s="40"/>
      <c r="FM476" s="40"/>
      <c r="FN476" s="38"/>
      <c r="FO476" s="151"/>
      <c r="FP476" s="131"/>
      <c r="FQ476" s="132"/>
      <c r="FR476" s="133"/>
      <c r="FS476" s="39"/>
      <c r="FT476" s="39"/>
      <c r="FU476" s="40"/>
      <c r="FV476" s="40"/>
      <c r="FW476" s="40"/>
      <c r="FX476" s="40"/>
      <c r="FY476" s="40"/>
      <c r="FZ476" s="40"/>
      <c r="GA476" s="40"/>
      <c r="GB476" s="40"/>
      <c r="GC476" s="40"/>
      <c r="GD476" s="40"/>
      <c r="GE476" s="38"/>
      <c r="GF476" s="151"/>
      <c r="GG476" s="131"/>
      <c r="GH476" s="132"/>
      <c r="GI476" s="133"/>
      <c r="GJ476" s="39"/>
      <c r="GK476" s="39"/>
      <c r="GL476" s="40"/>
      <c r="GM476" s="40"/>
      <c r="GN476" s="40"/>
      <c r="GO476" s="40"/>
      <c r="GP476" s="40"/>
      <c r="GQ476" s="40"/>
      <c r="GR476" s="40"/>
      <c r="GS476" s="40"/>
      <c r="GT476" s="40"/>
      <c r="GU476" s="40"/>
      <c r="GV476" s="38"/>
      <c r="GW476" s="151"/>
      <c r="GX476" s="131"/>
      <c r="GY476" s="132"/>
      <c r="GZ476" s="133"/>
      <c r="HA476" s="39"/>
      <c r="HB476" s="39"/>
      <c r="HC476" s="40"/>
      <c r="HD476" s="40"/>
      <c r="HE476" s="40"/>
      <c r="HF476" s="40"/>
      <c r="HG476" s="40"/>
      <c r="HH476" s="40"/>
      <c r="HI476" s="40"/>
      <c r="HJ476" s="40"/>
      <c r="HK476" s="40"/>
      <c r="HL476" s="40"/>
      <c r="HM476" s="38"/>
      <c r="HN476" s="151"/>
      <c r="HO476" s="131"/>
      <c r="HP476" s="132"/>
      <c r="HQ476" s="133"/>
      <c r="HR476" s="39"/>
      <c r="HS476" s="39"/>
      <c r="HT476" s="40"/>
      <c r="HU476" s="40"/>
      <c r="HV476" s="40"/>
      <c r="HW476" s="40"/>
      <c r="HX476" s="40"/>
      <c r="HY476" s="40"/>
      <c r="HZ476" s="40"/>
      <c r="IA476" s="40"/>
      <c r="IB476" s="40"/>
      <c r="IC476" s="40"/>
      <c r="ID476" s="38"/>
      <c r="IE476" s="151"/>
      <c r="IF476" s="131"/>
      <c r="IG476" s="132"/>
      <c r="IH476" s="133"/>
      <c r="II476" s="39"/>
      <c r="IJ476" s="39"/>
      <c r="IK476" s="40"/>
      <c r="IL476" s="40"/>
      <c r="IM476" s="40"/>
      <c r="IN476" s="40"/>
      <c r="IO476" s="40"/>
      <c r="IP476" s="40"/>
      <c r="IQ476" s="40"/>
      <c r="IR476" s="40"/>
      <c r="IS476" s="40"/>
      <c r="IT476" s="40"/>
      <c r="IU476" s="38"/>
      <c r="IV476" s="151"/>
    </row>
    <row r="477" spans="1:256" ht="19.5" customHeight="1">
      <c r="A477" s="135"/>
      <c r="B477" s="131"/>
      <c r="C477" s="132"/>
      <c r="D477" s="133"/>
      <c r="E477" s="39"/>
      <c r="F477" s="39">
        <v>2019</v>
      </c>
      <c r="G477" s="40">
        <f t="shared" si="225"/>
        <v>2399186.1</v>
      </c>
      <c r="H477" s="40">
        <f t="shared" si="222"/>
        <v>27181.800000000003</v>
      </c>
      <c r="I477" s="40">
        <f t="shared" si="227"/>
        <v>290529.89999999997</v>
      </c>
      <c r="J477" s="40">
        <f t="shared" si="227"/>
        <v>27181.800000000003</v>
      </c>
      <c r="K477" s="40">
        <f t="shared" si="227"/>
        <v>1882930.7000000002</v>
      </c>
      <c r="L477" s="40">
        <f t="shared" si="227"/>
        <v>0</v>
      </c>
      <c r="M477" s="40">
        <f t="shared" si="227"/>
        <v>225725.5</v>
      </c>
      <c r="N477" s="40">
        <f t="shared" si="227"/>
        <v>0</v>
      </c>
      <c r="O477" s="40">
        <f t="shared" si="227"/>
        <v>0</v>
      </c>
      <c r="P477" s="40">
        <f t="shared" si="227"/>
        <v>0</v>
      </c>
      <c r="Q477" s="38"/>
      <c r="R477" s="151"/>
      <c r="S477" s="131"/>
      <c r="T477" s="132"/>
      <c r="U477" s="133"/>
      <c r="V477" s="39"/>
      <c r="W477" s="39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38"/>
      <c r="AI477" s="151"/>
      <c r="AJ477" s="131"/>
      <c r="AK477" s="132"/>
      <c r="AL477" s="133"/>
      <c r="AM477" s="39"/>
      <c r="AN477" s="39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38"/>
      <c r="AZ477" s="151"/>
      <c r="BA477" s="131"/>
      <c r="BB477" s="132"/>
      <c r="BC477" s="133"/>
      <c r="BD477" s="39"/>
      <c r="BE477" s="39"/>
      <c r="BF477" s="40"/>
      <c r="BG477" s="40"/>
      <c r="BH477" s="40"/>
      <c r="BI477" s="40"/>
      <c r="BJ477" s="40"/>
      <c r="BK477" s="40"/>
      <c r="BL477" s="40"/>
      <c r="BM477" s="40"/>
      <c r="BN477" s="40"/>
      <c r="BO477" s="40"/>
      <c r="BP477" s="38"/>
      <c r="BQ477" s="151"/>
      <c r="BR477" s="131"/>
      <c r="BS477" s="132"/>
      <c r="BT477" s="133"/>
      <c r="BU477" s="39"/>
      <c r="BV477" s="39"/>
      <c r="BW477" s="40"/>
      <c r="BX477" s="40"/>
      <c r="BY477" s="40"/>
      <c r="BZ477" s="40"/>
      <c r="CA477" s="40"/>
      <c r="CB477" s="40"/>
      <c r="CC477" s="40"/>
      <c r="CD477" s="40"/>
      <c r="CE477" s="40"/>
      <c r="CF477" s="40"/>
      <c r="CG477" s="38"/>
      <c r="CH477" s="151"/>
      <c r="CI477" s="131"/>
      <c r="CJ477" s="132"/>
      <c r="CK477" s="133"/>
      <c r="CL477" s="39"/>
      <c r="CM477" s="39"/>
      <c r="CN477" s="40"/>
      <c r="CO477" s="40"/>
      <c r="CP477" s="40"/>
      <c r="CQ477" s="40"/>
      <c r="CR477" s="40"/>
      <c r="CS477" s="40"/>
      <c r="CT477" s="40"/>
      <c r="CU477" s="40"/>
      <c r="CV477" s="40"/>
      <c r="CW477" s="40"/>
      <c r="CX477" s="38"/>
      <c r="CY477" s="151"/>
      <c r="CZ477" s="131"/>
      <c r="DA477" s="132"/>
      <c r="DB477" s="133"/>
      <c r="DC477" s="39"/>
      <c r="DD477" s="39"/>
      <c r="DE477" s="40"/>
      <c r="DF477" s="40"/>
      <c r="DG477" s="40"/>
      <c r="DH477" s="40"/>
      <c r="DI477" s="40"/>
      <c r="DJ477" s="40"/>
      <c r="DK477" s="40"/>
      <c r="DL477" s="40"/>
      <c r="DM477" s="40"/>
      <c r="DN477" s="40"/>
      <c r="DO477" s="38"/>
      <c r="DP477" s="151"/>
      <c r="DQ477" s="131"/>
      <c r="DR477" s="132"/>
      <c r="DS477" s="133"/>
      <c r="DT477" s="39"/>
      <c r="DU477" s="39"/>
      <c r="DV477" s="40"/>
      <c r="DW477" s="40"/>
      <c r="DX477" s="40"/>
      <c r="DY477" s="40"/>
      <c r="DZ477" s="40"/>
      <c r="EA477" s="40"/>
      <c r="EB477" s="40"/>
      <c r="EC477" s="40"/>
      <c r="ED477" s="40"/>
      <c r="EE477" s="40"/>
      <c r="EF477" s="38"/>
      <c r="EG477" s="151"/>
      <c r="EH477" s="131"/>
      <c r="EI477" s="132"/>
      <c r="EJ477" s="133"/>
      <c r="EK477" s="39"/>
      <c r="EL477" s="39"/>
      <c r="EM477" s="40"/>
      <c r="EN477" s="40"/>
      <c r="EO477" s="40"/>
      <c r="EP477" s="40"/>
      <c r="EQ477" s="40"/>
      <c r="ER477" s="40"/>
      <c r="ES477" s="40"/>
      <c r="ET477" s="40"/>
      <c r="EU477" s="40"/>
      <c r="EV477" s="40"/>
      <c r="EW477" s="38"/>
      <c r="EX477" s="151"/>
      <c r="EY477" s="131"/>
      <c r="EZ477" s="132"/>
      <c r="FA477" s="133"/>
      <c r="FB477" s="39"/>
      <c r="FC477" s="39"/>
      <c r="FD477" s="40"/>
      <c r="FE477" s="40"/>
      <c r="FF477" s="40"/>
      <c r="FG477" s="40"/>
      <c r="FH477" s="40"/>
      <c r="FI477" s="40"/>
      <c r="FJ477" s="40"/>
      <c r="FK477" s="40"/>
      <c r="FL477" s="40"/>
      <c r="FM477" s="40"/>
      <c r="FN477" s="38"/>
      <c r="FO477" s="151"/>
      <c r="FP477" s="131"/>
      <c r="FQ477" s="132"/>
      <c r="FR477" s="133"/>
      <c r="FS477" s="39"/>
      <c r="FT477" s="39"/>
      <c r="FU477" s="40"/>
      <c r="FV477" s="40"/>
      <c r="FW477" s="40"/>
      <c r="FX477" s="40"/>
      <c r="FY477" s="40"/>
      <c r="FZ477" s="40"/>
      <c r="GA477" s="40"/>
      <c r="GB477" s="40"/>
      <c r="GC477" s="40"/>
      <c r="GD477" s="40"/>
      <c r="GE477" s="38"/>
      <c r="GF477" s="151"/>
      <c r="GG477" s="131"/>
      <c r="GH477" s="132"/>
      <c r="GI477" s="133"/>
      <c r="GJ477" s="39"/>
      <c r="GK477" s="39"/>
      <c r="GL477" s="40"/>
      <c r="GM477" s="40"/>
      <c r="GN477" s="40"/>
      <c r="GO477" s="40"/>
      <c r="GP477" s="40"/>
      <c r="GQ477" s="40"/>
      <c r="GR477" s="40"/>
      <c r="GS477" s="40"/>
      <c r="GT477" s="40"/>
      <c r="GU477" s="40"/>
      <c r="GV477" s="38"/>
      <c r="GW477" s="151"/>
      <c r="GX477" s="131"/>
      <c r="GY477" s="132"/>
      <c r="GZ477" s="133"/>
      <c r="HA477" s="39"/>
      <c r="HB477" s="39"/>
      <c r="HC477" s="40"/>
      <c r="HD477" s="40"/>
      <c r="HE477" s="40"/>
      <c r="HF477" s="40"/>
      <c r="HG477" s="40"/>
      <c r="HH477" s="40"/>
      <c r="HI477" s="40"/>
      <c r="HJ477" s="40"/>
      <c r="HK477" s="40"/>
      <c r="HL477" s="40"/>
      <c r="HM477" s="38"/>
      <c r="HN477" s="151"/>
      <c r="HO477" s="131"/>
      <c r="HP477" s="132"/>
      <c r="HQ477" s="133"/>
      <c r="HR477" s="39"/>
      <c r="HS477" s="39"/>
      <c r="HT477" s="40"/>
      <c r="HU477" s="40"/>
      <c r="HV477" s="40"/>
      <c r="HW477" s="40"/>
      <c r="HX477" s="40"/>
      <c r="HY477" s="40"/>
      <c r="HZ477" s="40"/>
      <c r="IA477" s="40"/>
      <c r="IB477" s="40"/>
      <c r="IC477" s="40"/>
      <c r="ID477" s="38"/>
      <c r="IE477" s="151"/>
      <c r="IF477" s="131"/>
      <c r="IG477" s="132"/>
      <c r="IH477" s="133"/>
      <c r="II477" s="39"/>
      <c r="IJ477" s="39"/>
      <c r="IK477" s="40"/>
      <c r="IL477" s="40"/>
      <c r="IM477" s="40"/>
      <c r="IN477" s="40"/>
      <c r="IO477" s="40"/>
      <c r="IP477" s="40"/>
      <c r="IQ477" s="40"/>
      <c r="IR477" s="40"/>
      <c r="IS477" s="40"/>
      <c r="IT477" s="40"/>
      <c r="IU477" s="38"/>
      <c r="IV477" s="151"/>
    </row>
    <row r="478" spans="1:256" ht="18" customHeight="1">
      <c r="A478" s="135"/>
      <c r="B478" s="131"/>
      <c r="C478" s="132"/>
      <c r="D478" s="133"/>
      <c r="E478" s="42"/>
      <c r="F478" s="39">
        <v>2020</v>
      </c>
      <c r="G478" s="40">
        <f aca="true" t="shared" si="228" ref="G478:G483">I478+K478+M478+O478</f>
        <v>2574402.8</v>
      </c>
      <c r="H478" s="40">
        <f t="shared" si="222"/>
        <v>63151.7</v>
      </c>
      <c r="I478" s="40">
        <f t="shared" si="227"/>
        <v>1931017</v>
      </c>
      <c r="J478" s="40">
        <f t="shared" si="227"/>
        <v>63151.7</v>
      </c>
      <c r="K478" s="40">
        <f t="shared" si="227"/>
        <v>432848.4</v>
      </c>
      <c r="L478" s="40">
        <f t="shared" si="227"/>
        <v>0</v>
      </c>
      <c r="M478" s="40">
        <f t="shared" si="227"/>
        <v>210537.4</v>
      </c>
      <c r="N478" s="40">
        <f t="shared" si="227"/>
        <v>0</v>
      </c>
      <c r="O478" s="40">
        <f t="shared" si="227"/>
        <v>0</v>
      </c>
      <c r="P478" s="40">
        <f t="shared" si="227"/>
        <v>0</v>
      </c>
      <c r="Q478" s="38"/>
      <c r="R478" s="151"/>
      <c r="S478" s="131"/>
      <c r="T478" s="132"/>
      <c r="U478" s="133"/>
      <c r="V478" s="42"/>
      <c r="W478" s="39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38"/>
      <c r="AI478" s="151"/>
      <c r="AJ478" s="131"/>
      <c r="AK478" s="132"/>
      <c r="AL478" s="133"/>
      <c r="AM478" s="42"/>
      <c r="AN478" s="39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38"/>
      <c r="AZ478" s="151"/>
      <c r="BA478" s="131"/>
      <c r="BB478" s="132"/>
      <c r="BC478" s="133"/>
      <c r="BD478" s="42"/>
      <c r="BE478" s="39"/>
      <c r="BF478" s="40"/>
      <c r="BG478" s="40"/>
      <c r="BH478" s="40"/>
      <c r="BI478" s="40"/>
      <c r="BJ478" s="40"/>
      <c r="BK478" s="40"/>
      <c r="BL478" s="40"/>
      <c r="BM478" s="40"/>
      <c r="BN478" s="40"/>
      <c r="BO478" s="40"/>
      <c r="BP478" s="38"/>
      <c r="BQ478" s="151"/>
      <c r="BR478" s="131"/>
      <c r="BS478" s="132"/>
      <c r="BT478" s="133"/>
      <c r="BU478" s="42"/>
      <c r="BV478" s="39"/>
      <c r="BW478" s="40"/>
      <c r="BX478" s="40"/>
      <c r="BY478" s="40"/>
      <c r="BZ478" s="40"/>
      <c r="CA478" s="40"/>
      <c r="CB478" s="40"/>
      <c r="CC478" s="40"/>
      <c r="CD478" s="40"/>
      <c r="CE478" s="40"/>
      <c r="CF478" s="40"/>
      <c r="CG478" s="38"/>
      <c r="CH478" s="151"/>
      <c r="CI478" s="131"/>
      <c r="CJ478" s="132"/>
      <c r="CK478" s="133"/>
      <c r="CL478" s="42"/>
      <c r="CM478" s="39"/>
      <c r="CN478" s="40"/>
      <c r="CO478" s="40"/>
      <c r="CP478" s="40"/>
      <c r="CQ478" s="40"/>
      <c r="CR478" s="40"/>
      <c r="CS478" s="40"/>
      <c r="CT478" s="40"/>
      <c r="CU478" s="40"/>
      <c r="CV478" s="40"/>
      <c r="CW478" s="40"/>
      <c r="CX478" s="38"/>
      <c r="CY478" s="151"/>
      <c r="CZ478" s="131"/>
      <c r="DA478" s="132"/>
      <c r="DB478" s="133"/>
      <c r="DC478" s="42"/>
      <c r="DD478" s="39"/>
      <c r="DE478" s="40"/>
      <c r="DF478" s="40"/>
      <c r="DG478" s="40"/>
      <c r="DH478" s="40"/>
      <c r="DI478" s="40"/>
      <c r="DJ478" s="40"/>
      <c r="DK478" s="40"/>
      <c r="DL478" s="40"/>
      <c r="DM478" s="40"/>
      <c r="DN478" s="40"/>
      <c r="DO478" s="38"/>
      <c r="DP478" s="151"/>
      <c r="DQ478" s="131"/>
      <c r="DR478" s="132"/>
      <c r="DS478" s="133"/>
      <c r="DT478" s="42"/>
      <c r="DU478" s="39"/>
      <c r="DV478" s="40"/>
      <c r="DW478" s="40"/>
      <c r="DX478" s="40"/>
      <c r="DY478" s="40"/>
      <c r="DZ478" s="40"/>
      <c r="EA478" s="40"/>
      <c r="EB478" s="40"/>
      <c r="EC478" s="40"/>
      <c r="ED478" s="40"/>
      <c r="EE478" s="40"/>
      <c r="EF478" s="38"/>
      <c r="EG478" s="151"/>
      <c r="EH478" s="131"/>
      <c r="EI478" s="132"/>
      <c r="EJ478" s="133"/>
      <c r="EK478" s="42"/>
      <c r="EL478" s="39"/>
      <c r="EM478" s="40"/>
      <c r="EN478" s="40"/>
      <c r="EO478" s="40"/>
      <c r="EP478" s="40"/>
      <c r="EQ478" s="40"/>
      <c r="ER478" s="40"/>
      <c r="ES478" s="40"/>
      <c r="ET478" s="40"/>
      <c r="EU478" s="40"/>
      <c r="EV478" s="40"/>
      <c r="EW478" s="38"/>
      <c r="EX478" s="151"/>
      <c r="EY478" s="131"/>
      <c r="EZ478" s="132"/>
      <c r="FA478" s="133"/>
      <c r="FB478" s="42"/>
      <c r="FC478" s="39"/>
      <c r="FD478" s="40"/>
      <c r="FE478" s="40"/>
      <c r="FF478" s="40"/>
      <c r="FG478" s="40"/>
      <c r="FH478" s="40"/>
      <c r="FI478" s="40"/>
      <c r="FJ478" s="40"/>
      <c r="FK478" s="40"/>
      <c r="FL478" s="40"/>
      <c r="FM478" s="40"/>
      <c r="FN478" s="38"/>
      <c r="FO478" s="151"/>
      <c r="FP478" s="131"/>
      <c r="FQ478" s="132"/>
      <c r="FR478" s="133"/>
      <c r="FS478" s="42"/>
      <c r="FT478" s="39"/>
      <c r="FU478" s="40"/>
      <c r="FV478" s="40"/>
      <c r="FW478" s="40"/>
      <c r="FX478" s="40"/>
      <c r="FY478" s="40"/>
      <c r="FZ478" s="40"/>
      <c r="GA478" s="40"/>
      <c r="GB478" s="40"/>
      <c r="GC478" s="40"/>
      <c r="GD478" s="40"/>
      <c r="GE478" s="38"/>
      <c r="GF478" s="151"/>
      <c r="GG478" s="131"/>
      <c r="GH478" s="132"/>
      <c r="GI478" s="133"/>
      <c r="GJ478" s="42"/>
      <c r="GK478" s="39"/>
      <c r="GL478" s="40"/>
      <c r="GM478" s="40"/>
      <c r="GN478" s="40"/>
      <c r="GO478" s="40"/>
      <c r="GP478" s="40"/>
      <c r="GQ478" s="40"/>
      <c r="GR478" s="40"/>
      <c r="GS478" s="40"/>
      <c r="GT478" s="40"/>
      <c r="GU478" s="40"/>
      <c r="GV478" s="38"/>
      <c r="GW478" s="151"/>
      <c r="GX478" s="131"/>
      <c r="GY478" s="132"/>
      <c r="GZ478" s="133"/>
      <c r="HA478" s="42"/>
      <c r="HB478" s="39"/>
      <c r="HC478" s="40"/>
      <c r="HD478" s="40"/>
      <c r="HE478" s="40"/>
      <c r="HF478" s="40"/>
      <c r="HG478" s="40"/>
      <c r="HH478" s="40"/>
      <c r="HI478" s="40"/>
      <c r="HJ478" s="40"/>
      <c r="HK478" s="40"/>
      <c r="HL478" s="40"/>
      <c r="HM478" s="38"/>
      <c r="HN478" s="151"/>
      <c r="HO478" s="131"/>
      <c r="HP478" s="132"/>
      <c r="HQ478" s="133"/>
      <c r="HR478" s="42"/>
      <c r="HS478" s="39"/>
      <c r="HT478" s="40"/>
      <c r="HU478" s="40"/>
      <c r="HV478" s="40"/>
      <c r="HW478" s="40"/>
      <c r="HX478" s="40"/>
      <c r="HY478" s="40"/>
      <c r="HZ478" s="40"/>
      <c r="IA478" s="40"/>
      <c r="IB478" s="40"/>
      <c r="IC478" s="40"/>
      <c r="ID478" s="38"/>
      <c r="IE478" s="151"/>
      <c r="IF478" s="131"/>
      <c r="IG478" s="132"/>
      <c r="IH478" s="133"/>
      <c r="II478" s="42"/>
      <c r="IJ478" s="39"/>
      <c r="IK478" s="40"/>
      <c r="IL478" s="40"/>
      <c r="IM478" s="40"/>
      <c r="IN478" s="40"/>
      <c r="IO478" s="40"/>
      <c r="IP478" s="40"/>
      <c r="IQ478" s="40"/>
      <c r="IR478" s="40"/>
      <c r="IS478" s="40"/>
      <c r="IT478" s="40"/>
      <c r="IU478" s="38"/>
      <c r="IV478" s="151"/>
    </row>
    <row r="479" spans="1:242" ht="21.75" customHeight="1">
      <c r="A479" s="135"/>
      <c r="B479" s="131"/>
      <c r="C479" s="132"/>
      <c r="D479" s="133"/>
      <c r="E479" s="42"/>
      <c r="F479" s="39">
        <v>2021</v>
      </c>
      <c r="G479" s="16">
        <f t="shared" si="228"/>
        <v>897895.3999999999</v>
      </c>
      <c r="H479" s="16">
        <f>J479+L479+N479+P479</f>
        <v>63151.7</v>
      </c>
      <c r="I479" s="40">
        <f t="shared" si="227"/>
        <v>147700.5</v>
      </c>
      <c r="J479" s="40">
        <f t="shared" si="227"/>
        <v>63151.7</v>
      </c>
      <c r="K479" s="40">
        <f t="shared" si="227"/>
        <v>451028.1</v>
      </c>
      <c r="L479" s="40">
        <f t="shared" si="227"/>
        <v>0</v>
      </c>
      <c r="M479" s="40">
        <f t="shared" si="227"/>
        <v>299166.8</v>
      </c>
      <c r="N479" s="40">
        <f t="shared" si="227"/>
        <v>0</v>
      </c>
      <c r="O479" s="40">
        <f t="shared" si="227"/>
        <v>0</v>
      </c>
      <c r="P479" s="40">
        <f t="shared" si="227"/>
        <v>0</v>
      </c>
      <c r="Q479" s="38"/>
      <c r="R479" s="15"/>
      <c r="AH479" s="63"/>
      <c r="AX479" s="63"/>
      <c r="BN479" s="63"/>
      <c r="CD479" s="63"/>
      <c r="CT479" s="63"/>
      <c r="DJ479" s="63"/>
      <c r="DZ479" s="63"/>
      <c r="EP479" s="63"/>
      <c r="FF479" s="63"/>
      <c r="FV479" s="63"/>
      <c r="GL479" s="63"/>
      <c r="HB479" s="63"/>
      <c r="HR479" s="63"/>
      <c r="IH479" s="63"/>
    </row>
    <row r="480" spans="1:242" ht="21.75" customHeight="1">
      <c r="A480" s="135"/>
      <c r="B480" s="131"/>
      <c r="C480" s="132"/>
      <c r="D480" s="133"/>
      <c r="E480" s="42"/>
      <c r="F480" s="39">
        <v>2022</v>
      </c>
      <c r="G480" s="16">
        <f t="shared" si="228"/>
        <v>715621.4</v>
      </c>
      <c r="H480" s="16">
        <f>J480+L480+N480+P480</f>
        <v>0</v>
      </c>
      <c r="I480" s="40">
        <f t="shared" si="227"/>
        <v>0</v>
      </c>
      <c r="J480" s="40">
        <f t="shared" si="227"/>
        <v>0</v>
      </c>
      <c r="K480" s="40">
        <f t="shared" si="227"/>
        <v>715621.4</v>
      </c>
      <c r="L480" s="40">
        <f t="shared" si="227"/>
        <v>0</v>
      </c>
      <c r="M480" s="40">
        <f t="shared" si="227"/>
        <v>0</v>
      </c>
      <c r="N480" s="40">
        <f t="shared" si="227"/>
        <v>0</v>
      </c>
      <c r="O480" s="40">
        <f t="shared" si="227"/>
        <v>0</v>
      </c>
      <c r="P480" s="40">
        <f t="shared" si="227"/>
        <v>0</v>
      </c>
      <c r="Q480" s="38"/>
      <c r="R480" s="15"/>
      <c r="AH480" s="63"/>
      <c r="AX480" s="63"/>
      <c r="BN480" s="63"/>
      <c r="CD480" s="63"/>
      <c r="CT480" s="63"/>
      <c r="DJ480" s="63"/>
      <c r="DZ480" s="63"/>
      <c r="EP480" s="63"/>
      <c r="FF480" s="63"/>
      <c r="FV480" s="63"/>
      <c r="GL480" s="63"/>
      <c r="HB480" s="63"/>
      <c r="HR480" s="63"/>
      <c r="IH480" s="63"/>
    </row>
    <row r="481" spans="1:242" ht="21.75" customHeight="1">
      <c r="A481" s="135"/>
      <c r="B481" s="131"/>
      <c r="C481" s="132"/>
      <c r="D481" s="133"/>
      <c r="E481" s="42"/>
      <c r="F481" s="39">
        <v>2023</v>
      </c>
      <c r="G481" s="16">
        <f t="shared" si="228"/>
        <v>1016521.9</v>
      </c>
      <c r="H481" s="16">
        <f>J481+L481+N481+P481</f>
        <v>0</v>
      </c>
      <c r="I481" s="40">
        <f t="shared" si="227"/>
        <v>182211.1</v>
      </c>
      <c r="J481" s="40">
        <f t="shared" si="227"/>
        <v>0</v>
      </c>
      <c r="K481" s="40">
        <f t="shared" si="227"/>
        <v>834310.8</v>
      </c>
      <c r="L481" s="40">
        <f t="shared" si="227"/>
        <v>0</v>
      </c>
      <c r="M481" s="40">
        <f t="shared" si="227"/>
        <v>0</v>
      </c>
      <c r="N481" s="40">
        <f t="shared" si="227"/>
        <v>0</v>
      </c>
      <c r="O481" s="40">
        <f t="shared" si="227"/>
        <v>0</v>
      </c>
      <c r="P481" s="40">
        <f t="shared" si="227"/>
        <v>0</v>
      </c>
      <c r="Q481" s="38"/>
      <c r="R481" s="15"/>
      <c r="AH481" s="63"/>
      <c r="AX481" s="63"/>
      <c r="BN481" s="63"/>
      <c r="CD481" s="63"/>
      <c r="CT481" s="63"/>
      <c r="DJ481" s="63"/>
      <c r="DZ481" s="63"/>
      <c r="EP481" s="63"/>
      <c r="FF481" s="63"/>
      <c r="FV481" s="63"/>
      <c r="GL481" s="63"/>
      <c r="HB481" s="63"/>
      <c r="HR481" s="63"/>
      <c r="IH481" s="63"/>
    </row>
    <row r="482" spans="1:242" ht="21.75" customHeight="1">
      <c r="A482" s="135"/>
      <c r="B482" s="131"/>
      <c r="C482" s="132"/>
      <c r="D482" s="133"/>
      <c r="E482" s="42"/>
      <c r="F482" s="39">
        <v>2024</v>
      </c>
      <c r="G482" s="16">
        <f t="shared" si="228"/>
        <v>0</v>
      </c>
      <c r="H482" s="16">
        <f>J482+L482+N482+P482</f>
        <v>0</v>
      </c>
      <c r="I482" s="40">
        <f t="shared" si="227"/>
        <v>0</v>
      </c>
      <c r="J482" s="40">
        <f t="shared" si="227"/>
        <v>0</v>
      </c>
      <c r="K482" s="40">
        <f t="shared" si="227"/>
        <v>0</v>
      </c>
      <c r="L482" s="40">
        <f t="shared" si="227"/>
        <v>0</v>
      </c>
      <c r="M482" s="40">
        <f t="shared" si="227"/>
        <v>0</v>
      </c>
      <c r="N482" s="40">
        <f t="shared" si="227"/>
        <v>0</v>
      </c>
      <c r="O482" s="40">
        <f t="shared" si="227"/>
        <v>0</v>
      </c>
      <c r="P482" s="40">
        <f t="shared" si="227"/>
        <v>0</v>
      </c>
      <c r="Q482" s="38"/>
      <c r="R482" s="15"/>
      <c r="AH482" s="63"/>
      <c r="AX482" s="63"/>
      <c r="BN482" s="63"/>
      <c r="CD482" s="63"/>
      <c r="CT482" s="63"/>
      <c r="DJ482" s="63"/>
      <c r="DZ482" s="63"/>
      <c r="EP482" s="63"/>
      <c r="FF482" s="63"/>
      <c r="FV482" s="63"/>
      <c r="GL482" s="63"/>
      <c r="HB482" s="63"/>
      <c r="HR482" s="63"/>
      <c r="IH482" s="63"/>
    </row>
    <row r="483" spans="1:242" ht="21.75" customHeight="1">
      <c r="A483" s="136"/>
      <c r="B483" s="137"/>
      <c r="C483" s="138"/>
      <c r="D483" s="139"/>
      <c r="E483" s="42"/>
      <c r="F483" s="39">
        <v>2025</v>
      </c>
      <c r="G483" s="16">
        <f t="shared" si="228"/>
        <v>548279</v>
      </c>
      <c r="H483" s="16">
        <f>J483+L483+N483+P483</f>
        <v>0</v>
      </c>
      <c r="I483" s="40">
        <f t="shared" si="227"/>
        <v>548279</v>
      </c>
      <c r="J483" s="40">
        <f t="shared" si="227"/>
        <v>0</v>
      </c>
      <c r="K483" s="40">
        <f t="shared" si="227"/>
        <v>0</v>
      </c>
      <c r="L483" s="40">
        <f t="shared" si="227"/>
        <v>0</v>
      </c>
      <c r="M483" s="40">
        <f t="shared" si="227"/>
        <v>0</v>
      </c>
      <c r="N483" s="40">
        <f t="shared" si="227"/>
        <v>0</v>
      </c>
      <c r="O483" s="40">
        <f t="shared" si="227"/>
        <v>0</v>
      </c>
      <c r="P483" s="40">
        <f t="shared" si="227"/>
        <v>0</v>
      </c>
      <c r="Q483" s="38"/>
      <c r="R483" s="15"/>
      <c r="AH483" s="63"/>
      <c r="AX483" s="63"/>
      <c r="BN483" s="63"/>
      <c r="CD483" s="63"/>
      <c r="CT483" s="63"/>
      <c r="DJ483" s="63"/>
      <c r="DZ483" s="63"/>
      <c r="EP483" s="63"/>
      <c r="FF483" s="63"/>
      <c r="FV483" s="63"/>
      <c r="GL483" s="63"/>
      <c r="HB483" s="63"/>
      <c r="HR483" s="63"/>
      <c r="IH483" s="63"/>
    </row>
    <row r="484" spans="1:256" ht="18" customHeight="1">
      <c r="A484" s="134"/>
      <c r="B484" s="128" t="s">
        <v>227</v>
      </c>
      <c r="C484" s="129"/>
      <c r="D484" s="130"/>
      <c r="E484" s="42"/>
      <c r="F484" s="36" t="s">
        <v>60</v>
      </c>
      <c r="G484" s="37">
        <f>SUM(G485:G490)</f>
        <v>9859.6</v>
      </c>
      <c r="H484" s="37">
        <f t="shared" si="222"/>
        <v>9859.6</v>
      </c>
      <c r="I484" s="37">
        <f>SUM(I485:I495)</f>
        <v>9859.6</v>
      </c>
      <c r="J484" s="37">
        <f aca="true" t="shared" si="229" ref="J484:P484">SUM(J485:J495)</f>
        <v>9859.6</v>
      </c>
      <c r="K484" s="37">
        <f t="shared" si="229"/>
        <v>0</v>
      </c>
      <c r="L484" s="37">
        <f t="shared" si="229"/>
        <v>0</v>
      </c>
      <c r="M484" s="37">
        <f t="shared" si="229"/>
        <v>0</v>
      </c>
      <c r="N484" s="37">
        <f t="shared" si="229"/>
        <v>0</v>
      </c>
      <c r="O484" s="37">
        <f t="shared" si="229"/>
        <v>0</v>
      </c>
      <c r="P484" s="37">
        <f t="shared" si="229"/>
        <v>0</v>
      </c>
      <c r="Q484" s="38"/>
      <c r="R484" s="151"/>
      <c r="S484" s="128"/>
      <c r="T484" s="129"/>
      <c r="U484" s="130"/>
      <c r="V484" s="42"/>
      <c r="W484" s="36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8"/>
      <c r="AI484" s="151"/>
      <c r="AJ484" s="128"/>
      <c r="AK484" s="129"/>
      <c r="AL484" s="130"/>
      <c r="AM484" s="42"/>
      <c r="AN484" s="36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8"/>
      <c r="AZ484" s="151"/>
      <c r="BA484" s="128"/>
      <c r="BB484" s="129"/>
      <c r="BC484" s="130"/>
      <c r="BD484" s="42"/>
      <c r="BE484" s="36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8"/>
      <c r="BQ484" s="151"/>
      <c r="BR484" s="128"/>
      <c r="BS484" s="129"/>
      <c r="BT484" s="130"/>
      <c r="BU484" s="42"/>
      <c r="BV484" s="36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8"/>
      <c r="CH484" s="151"/>
      <c r="CI484" s="128"/>
      <c r="CJ484" s="129"/>
      <c r="CK484" s="130"/>
      <c r="CL484" s="42"/>
      <c r="CM484" s="36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8"/>
      <c r="CY484" s="151"/>
      <c r="CZ484" s="128"/>
      <c r="DA484" s="129"/>
      <c r="DB484" s="130"/>
      <c r="DC484" s="42"/>
      <c r="DD484" s="36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8"/>
      <c r="DP484" s="151"/>
      <c r="DQ484" s="128"/>
      <c r="DR484" s="129"/>
      <c r="DS484" s="130"/>
      <c r="DT484" s="42"/>
      <c r="DU484" s="36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8"/>
      <c r="EG484" s="151"/>
      <c r="EH484" s="128"/>
      <c r="EI484" s="129"/>
      <c r="EJ484" s="130"/>
      <c r="EK484" s="42"/>
      <c r="EL484" s="36"/>
      <c r="EM484" s="37"/>
      <c r="EN484" s="37"/>
      <c r="EO484" s="37"/>
      <c r="EP484" s="37"/>
      <c r="EQ484" s="37"/>
      <c r="ER484" s="37"/>
      <c r="ES484" s="37"/>
      <c r="ET484" s="37"/>
      <c r="EU484" s="37"/>
      <c r="EV484" s="37"/>
      <c r="EW484" s="38"/>
      <c r="EX484" s="151"/>
      <c r="EY484" s="128"/>
      <c r="EZ484" s="129"/>
      <c r="FA484" s="130"/>
      <c r="FB484" s="42"/>
      <c r="FC484" s="36"/>
      <c r="FD484" s="37"/>
      <c r="FE484" s="37"/>
      <c r="FF484" s="37"/>
      <c r="FG484" s="37"/>
      <c r="FH484" s="37"/>
      <c r="FI484" s="37"/>
      <c r="FJ484" s="37"/>
      <c r="FK484" s="37"/>
      <c r="FL484" s="37"/>
      <c r="FM484" s="37"/>
      <c r="FN484" s="38"/>
      <c r="FO484" s="151"/>
      <c r="FP484" s="128"/>
      <c r="FQ484" s="129"/>
      <c r="FR484" s="130"/>
      <c r="FS484" s="42"/>
      <c r="FT484" s="36"/>
      <c r="FU484" s="37"/>
      <c r="FV484" s="37"/>
      <c r="FW484" s="37"/>
      <c r="FX484" s="37"/>
      <c r="FY484" s="37"/>
      <c r="FZ484" s="37"/>
      <c r="GA484" s="37"/>
      <c r="GB484" s="37"/>
      <c r="GC484" s="37"/>
      <c r="GD484" s="37"/>
      <c r="GE484" s="38"/>
      <c r="GF484" s="151"/>
      <c r="GG484" s="128"/>
      <c r="GH484" s="129"/>
      <c r="GI484" s="130"/>
      <c r="GJ484" s="42"/>
      <c r="GK484" s="36"/>
      <c r="GL484" s="37"/>
      <c r="GM484" s="37"/>
      <c r="GN484" s="37"/>
      <c r="GO484" s="37"/>
      <c r="GP484" s="37"/>
      <c r="GQ484" s="37"/>
      <c r="GR484" s="37"/>
      <c r="GS484" s="37"/>
      <c r="GT484" s="37"/>
      <c r="GU484" s="37"/>
      <c r="GV484" s="38"/>
      <c r="GW484" s="151"/>
      <c r="GX484" s="128"/>
      <c r="GY484" s="129"/>
      <c r="GZ484" s="130"/>
      <c r="HA484" s="42"/>
      <c r="HB484" s="36"/>
      <c r="HC484" s="37"/>
      <c r="HD484" s="37"/>
      <c r="HE484" s="37"/>
      <c r="HF484" s="37"/>
      <c r="HG484" s="37"/>
      <c r="HH484" s="37"/>
      <c r="HI484" s="37"/>
      <c r="HJ484" s="37"/>
      <c r="HK484" s="37"/>
      <c r="HL484" s="37"/>
      <c r="HM484" s="38"/>
      <c r="HN484" s="151"/>
      <c r="HO484" s="128"/>
      <c r="HP484" s="129"/>
      <c r="HQ484" s="130"/>
      <c r="HR484" s="42"/>
      <c r="HS484" s="36"/>
      <c r="HT484" s="37"/>
      <c r="HU484" s="37"/>
      <c r="HV484" s="37"/>
      <c r="HW484" s="37"/>
      <c r="HX484" s="37"/>
      <c r="HY484" s="37"/>
      <c r="HZ484" s="37"/>
      <c r="IA484" s="37"/>
      <c r="IB484" s="37"/>
      <c r="IC484" s="37"/>
      <c r="ID484" s="38"/>
      <c r="IE484" s="151"/>
      <c r="IF484" s="128"/>
      <c r="IG484" s="129"/>
      <c r="IH484" s="130"/>
      <c r="II484" s="42"/>
      <c r="IJ484" s="36"/>
      <c r="IK484" s="37"/>
      <c r="IL484" s="37"/>
      <c r="IM484" s="37"/>
      <c r="IN484" s="37"/>
      <c r="IO484" s="37"/>
      <c r="IP484" s="37"/>
      <c r="IQ484" s="37"/>
      <c r="IR484" s="37"/>
      <c r="IS484" s="37"/>
      <c r="IT484" s="37"/>
      <c r="IU484" s="38"/>
      <c r="IV484" s="151"/>
    </row>
    <row r="485" spans="1:256" ht="21.75" customHeight="1">
      <c r="A485" s="135"/>
      <c r="B485" s="131"/>
      <c r="C485" s="132"/>
      <c r="D485" s="133"/>
      <c r="E485" s="42"/>
      <c r="F485" s="39">
        <v>2015</v>
      </c>
      <c r="G485" s="40">
        <f>G178</f>
        <v>0</v>
      </c>
      <c r="H485" s="40">
        <f aca="true" t="shared" si="230" ref="H485:P485">H178</f>
        <v>0</v>
      </c>
      <c r="I485" s="40">
        <f t="shared" si="230"/>
        <v>0</v>
      </c>
      <c r="J485" s="40">
        <f t="shared" si="230"/>
        <v>0</v>
      </c>
      <c r="K485" s="40">
        <f t="shared" si="230"/>
        <v>0</v>
      </c>
      <c r="L485" s="40">
        <f t="shared" si="230"/>
        <v>0</v>
      </c>
      <c r="M485" s="40">
        <f t="shared" si="230"/>
        <v>0</v>
      </c>
      <c r="N485" s="40">
        <f t="shared" si="230"/>
        <v>0</v>
      </c>
      <c r="O485" s="40">
        <f t="shared" si="230"/>
        <v>0</v>
      </c>
      <c r="P485" s="40">
        <f t="shared" si="230"/>
        <v>0</v>
      </c>
      <c r="Q485" s="38"/>
      <c r="R485" s="151"/>
      <c r="S485" s="131"/>
      <c r="T485" s="132"/>
      <c r="U485" s="133"/>
      <c r="V485" s="42"/>
      <c r="W485" s="39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38"/>
      <c r="AI485" s="151"/>
      <c r="AJ485" s="131"/>
      <c r="AK485" s="132"/>
      <c r="AL485" s="133"/>
      <c r="AM485" s="42"/>
      <c r="AN485" s="39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38"/>
      <c r="AZ485" s="151"/>
      <c r="BA485" s="131"/>
      <c r="BB485" s="132"/>
      <c r="BC485" s="133"/>
      <c r="BD485" s="42"/>
      <c r="BE485" s="39"/>
      <c r="BF485" s="40"/>
      <c r="BG485" s="40"/>
      <c r="BH485" s="40"/>
      <c r="BI485" s="40"/>
      <c r="BJ485" s="40"/>
      <c r="BK485" s="40"/>
      <c r="BL485" s="40"/>
      <c r="BM485" s="40"/>
      <c r="BN485" s="40"/>
      <c r="BO485" s="40"/>
      <c r="BP485" s="38"/>
      <c r="BQ485" s="151"/>
      <c r="BR485" s="131"/>
      <c r="BS485" s="132"/>
      <c r="BT485" s="133"/>
      <c r="BU485" s="42"/>
      <c r="BV485" s="39"/>
      <c r="BW485" s="40"/>
      <c r="BX485" s="40"/>
      <c r="BY485" s="40"/>
      <c r="BZ485" s="40"/>
      <c r="CA485" s="40"/>
      <c r="CB485" s="40"/>
      <c r="CC485" s="40"/>
      <c r="CD485" s="40"/>
      <c r="CE485" s="40"/>
      <c r="CF485" s="40"/>
      <c r="CG485" s="38"/>
      <c r="CH485" s="151"/>
      <c r="CI485" s="131"/>
      <c r="CJ485" s="132"/>
      <c r="CK485" s="133"/>
      <c r="CL485" s="42"/>
      <c r="CM485" s="39"/>
      <c r="CN485" s="40"/>
      <c r="CO485" s="40"/>
      <c r="CP485" s="40"/>
      <c r="CQ485" s="40"/>
      <c r="CR485" s="40"/>
      <c r="CS485" s="40"/>
      <c r="CT485" s="40"/>
      <c r="CU485" s="40"/>
      <c r="CV485" s="40"/>
      <c r="CW485" s="40"/>
      <c r="CX485" s="38"/>
      <c r="CY485" s="151"/>
      <c r="CZ485" s="131"/>
      <c r="DA485" s="132"/>
      <c r="DB485" s="133"/>
      <c r="DC485" s="42"/>
      <c r="DD485" s="39"/>
      <c r="DE485" s="40"/>
      <c r="DF485" s="40"/>
      <c r="DG485" s="40"/>
      <c r="DH485" s="40"/>
      <c r="DI485" s="40"/>
      <c r="DJ485" s="40"/>
      <c r="DK485" s="40"/>
      <c r="DL485" s="40"/>
      <c r="DM485" s="40"/>
      <c r="DN485" s="40"/>
      <c r="DO485" s="38"/>
      <c r="DP485" s="151"/>
      <c r="DQ485" s="131"/>
      <c r="DR485" s="132"/>
      <c r="DS485" s="133"/>
      <c r="DT485" s="42"/>
      <c r="DU485" s="39"/>
      <c r="DV485" s="40"/>
      <c r="DW485" s="40"/>
      <c r="DX485" s="40"/>
      <c r="DY485" s="40"/>
      <c r="DZ485" s="40"/>
      <c r="EA485" s="40"/>
      <c r="EB485" s="40"/>
      <c r="EC485" s="40"/>
      <c r="ED485" s="40"/>
      <c r="EE485" s="40"/>
      <c r="EF485" s="38"/>
      <c r="EG485" s="151"/>
      <c r="EH485" s="131"/>
      <c r="EI485" s="132"/>
      <c r="EJ485" s="133"/>
      <c r="EK485" s="42"/>
      <c r="EL485" s="39"/>
      <c r="EM485" s="40"/>
      <c r="EN485" s="40"/>
      <c r="EO485" s="40"/>
      <c r="EP485" s="40"/>
      <c r="EQ485" s="40"/>
      <c r="ER485" s="40"/>
      <c r="ES485" s="40"/>
      <c r="ET485" s="40"/>
      <c r="EU485" s="40"/>
      <c r="EV485" s="40"/>
      <c r="EW485" s="38"/>
      <c r="EX485" s="151"/>
      <c r="EY485" s="131"/>
      <c r="EZ485" s="132"/>
      <c r="FA485" s="133"/>
      <c r="FB485" s="42"/>
      <c r="FC485" s="39"/>
      <c r="FD485" s="40"/>
      <c r="FE485" s="40"/>
      <c r="FF485" s="40"/>
      <c r="FG485" s="40"/>
      <c r="FH485" s="40"/>
      <c r="FI485" s="40"/>
      <c r="FJ485" s="40"/>
      <c r="FK485" s="40"/>
      <c r="FL485" s="40"/>
      <c r="FM485" s="40"/>
      <c r="FN485" s="38"/>
      <c r="FO485" s="151"/>
      <c r="FP485" s="131"/>
      <c r="FQ485" s="132"/>
      <c r="FR485" s="133"/>
      <c r="FS485" s="42"/>
      <c r="FT485" s="39"/>
      <c r="FU485" s="40"/>
      <c r="FV485" s="40"/>
      <c r="FW485" s="40"/>
      <c r="FX485" s="40"/>
      <c r="FY485" s="40"/>
      <c r="FZ485" s="40"/>
      <c r="GA485" s="40"/>
      <c r="GB485" s="40"/>
      <c r="GC485" s="40"/>
      <c r="GD485" s="40"/>
      <c r="GE485" s="38"/>
      <c r="GF485" s="151"/>
      <c r="GG485" s="131"/>
      <c r="GH485" s="132"/>
      <c r="GI485" s="133"/>
      <c r="GJ485" s="42"/>
      <c r="GK485" s="39"/>
      <c r="GL485" s="40"/>
      <c r="GM485" s="40"/>
      <c r="GN485" s="40"/>
      <c r="GO485" s="40"/>
      <c r="GP485" s="40"/>
      <c r="GQ485" s="40"/>
      <c r="GR485" s="40"/>
      <c r="GS485" s="40"/>
      <c r="GT485" s="40"/>
      <c r="GU485" s="40"/>
      <c r="GV485" s="38"/>
      <c r="GW485" s="151"/>
      <c r="GX485" s="131"/>
      <c r="GY485" s="132"/>
      <c r="GZ485" s="133"/>
      <c r="HA485" s="42"/>
      <c r="HB485" s="39"/>
      <c r="HC485" s="40"/>
      <c r="HD485" s="40"/>
      <c r="HE485" s="40"/>
      <c r="HF485" s="40"/>
      <c r="HG485" s="40"/>
      <c r="HH485" s="40"/>
      <c r="HI485" s="40"/>
      <c r="HJ485" s="40"/>
      <c r="HK485" s="40"/>
      <c r="HL485" s="40"/>
      <c r="HM485" s="38"/>
      <c r="HN485" s="151"/>
      <c r="HO485" s="131"/>
      <c r="HP485" s="132"/>
      <c r="HQ485" s="133"/>
      <c r="HR485" s="42"/>
      <c r="HS485" s="39"/>
      <c r="HT485" s="40"/>
      <c r="HU485" s="40"/>
      <c r="HV485" s="40"/>
      <c r="HW485" s="40"/>
      <c r="HX485" s="40"/>
      <c r="HY485" s="40"/>
      <c r="HZ485" s="40"/>
      <c r="IA485" s="40"/>
      <c r="IB485" s="40"/>
      <c r="IC485" s="40"/>
      <c r="ID485" s="38"/>
      <c r="IE485" s="151"/>
      <c r="IF485" s="131"/>
      <c r="IG485" s="132"/>
      <c r="IH485" s="133"/>
      <c r="II485" s="42"/>
      <c r="IJ485" s="39"/>
      <c r="IK485" s="40"/>
      <c r="IL485" s="40"/>
      <c r="IM485" s="40"/>
      <c r="IN485" s="40"/>
      <c r="IO485" s="40"/>
      <c r="IP485" s="40"/>
      <c r="IQ485" s="40"/>
      <c r="IR485" s="40"/>
      <c r="IS485" s="40"/>
      <c r="IT485" s="40"/>
      <c r="IU485" s="38"/>
      <c r="IV485" s="151"/>
    </row>
    <row r="486" spans="1:256" ht="19.5" customHeight="1">
      <c r="A486" s="135"/>
      <c r="B486" s="131"/>
      <c r="C486" s="132"/>
      <c r="D486" s="133"/>
      <c r="E486" s="39"/>
      <c r="F486" s="39">
        <v>2016</v>
      </c>
      <c r="G486" s="40">
        <f aca="true" t="shared" si="231" ref="G486:P490">G179</f>
        <v>0</v>
      </c>
      <c r="H486" s="40">
        <f t="shared" si="231"/>
        <v>0</v>
      </c>
      <c r="I486" s="40">
        <f t="shared" si="231"/>
        <v>0</v>
      </c>
      <c r="J486" s="40">
        <f t="shared" si="231"/>
        <v>0</v>
      </c>
      <c r="K486" s="40">
        <f t="shared" si="231"/>
        <v>0</v>
      </c>
      <c r="L486" s="40">
        <f t="shared" si="231"/>
        <v>0</v>
      </c>
      <c r="M486" s="40">
        <f t="shared" si="231"/>
        <v>0</v>
      </c>
      <c r="N486" s="40">
        <f t="shared" si="231"/>
        <v>0</v>
      </c>
      <c r="O486" s="40">
        <f t="shared" si="231"/>
        <v>0</v>
      </c>
      <c r="P486" s="40">
        <f t="shared" si="231"/>
        <v>0</v>
      </c>
      <c r="Q486" s="38"/>
      <c r="R486" s="151"/>
      <c r="S486" s="131"/>
      <c r="T486" s="132"/>
      <c r="U486" s="133"/>
      <c r="V486" s="39"/>
      <c r="W486" s="39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38"/>
      <c r="AI486" s="151"/>
      <c r="AJ486" s="131"/>
      <c r="AK486" s="132"/>
      <c r="AL486" s="133"/>
      <c r="AM486" s="39"/>
      <c r="AN486" s="39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38"/>
      <c r="AZ486" s="151"/>
      <c r="BA486" s="131"/>
      <c r="BB486" s="132"/>
      <c r="BC486" s="133"/>
      <c r="BD486" s="39"/>
      <c r="BE486" s="39"/>
      <c r="BF486" s="40"/>
      <c r="BG486" s="40"/>
      <c r="BH486" s="40"/>
      <c r="BI486" s="40"/>
      <c r="BJ486" s="40"/>
      <c r="BK486" s="40"/>
      <c r="BL486" s="40"/>
      <c r="BM486" s="40"/>
      <c r="BN486" s="40"/>
      <c r="BO486" s="40"/>
      <c r="BP486" s="38"/>
      <c r="BQ486" s="151"/>
      <c r="BR486" s="131"/>
      <c r="BS486" s="132"/>
      <c r="BT486" s="133"/>
      <c r="BU486" s="39"/>
      <c r="BV486" s="39"/>
      <c r="BW486" s="40"/>
      <c r="BX486" s="40"/>
      <c r="BY486" s="40"/>
      <c r="BZ486" s="40"/>
      <c r="CA486" s="40"/>
      <c r="CB486" s="40"/>
      <c r="CC486" s="40"/>
      <c r="CD486" s="40"/>
      <c r="CE486" s="40"/>
      <c r="CF486" s="40"/>
      <c r="CG486" s="38"/>
      <c r="CH486" s="151"/>
      <c r="CI486" s="131"/>
      <c r="CJ486" s="132"/>
      <c r="CK486" s="133"/>
      <c r="CL486" s="39"/>
      <c r="CM486" s="39"/>
      <c r="CN486" s="40"/>
      <c r="CO486" s="40"/>
      <c r="CP486" s="40"/>
      <c r="CQ486" s="40"/>
      <c r="CR486" s="40"/>
      <c r="CS486" s="40"/>
      <c r="CT486" s="40"/>
      <c r="CU486" s="40"/>
      <c r="CV486" s="40"/>
      <c r="CW486" s="40"/>
      <c r="CX486" s="38"/>
      <c r="CY486" s="151"/>
      <c r="CZ486" s="131"/>
      <c r="DA486" s="132"/>
      <c r="DB486" s="133"/>
      <c r="DC486" s="39"/>
      <c r="DD486" s="39"/>
      <c r="DE486" s="40"/>
      <c r="DF486" s="40"/>
      <c r="DG486" s="40"/>
      <c r="DH486" s="40"/>
      <c r="DI486" s="40"/>
      <c r="DJ486" s="40"/>
      <c r="DK486" s="40"/>
      <c r="DL486" s="40"/>
      <c r="DM486" s="40"/>
      <c r="DN486" s="40"/>
      <c r="DO486" s="38"/>
      <c r="DP486" s="151"/>
      <c r="DQ486" s="131"/>
      <c r="DR486" s="132"/>
      <c r="DS486" s="133"/>
      <c r="DT486" s="39"/>
      <c r="DU486" s="39"/>
      <c r="DV486" s="40"/>
      <c r="DW486" s="40"/>
      <c r="DX486" s="40"/>
      <c r="DY486" s="40"/>
      <c r="DZ486" s="40"/>
      <c r="EA486" s="40"/>
      <c r="EB486" s="40"/>
      <c r="EC486" s="40"/>
      <c r="ED486" s="40"/>
      <c r="EE486" s="40"/>
      <c r="EF486" s="38"/>
      <c r="EG486" s="151"/>
      <c r="EH486" s="131"/>
      <c r="EI486" s="132"/>
      <c r="EJ486" s="133"/>
      <c r="EK486" s="39"/>
      <c r="EL486" s="39"/>
      <c r="EM486" s="40"/>
      <c r="EN486" s="40"/>
      <c r="EO486" s="40"/>
      <c r="EP486" s="40"/>
      <c r="EQ486" s="40"/>
      <c r="ER486" s="40"/>
      <c r="ES486" s="40"/>
      <c r="ET486" s="40"/>
      <c r="EU486" s="40"/>
      <c r="EV486" s="40"/>
      <c r="EW486" s="38"/>
      <c r="EX486" s="151"/>
      <c r="EY486" s="131"/>
      <c r="EZ486" s="132"/>
      <c r="FA486" s="133"/>
      <c r="FB486" s="39"/>
      <c r="FC486" s="39"/>
      <c r="FD486" s="40"/>
      <c r="FE486" s="40"/>
      <c r="FF486" s="40"/>
      <c r="FG486" s="40"/>
      <c r="FH486" s="40"/>
      <c r="FI486" s="40"/>
      <c r="FJ486" s="40"/>
      <c r="FK486" s="40"/>
      <c r="FL486" s="40"/>
      <c r="FM486" s="40"/>
      <c r="FN486" s="38"/>
      <c r="FO486" s="151"/>
      <c r="FP486" s="131"/>
      <c r="FQ486" s="132"/>
      <c r="FR486" s="133"/>
      <c r="FS486" s="39"/>
      <c r="FT486" s="39"/>
      <c r="FU486" s="40"/>
      <c r="FV486" s="40"/>
      <c r="FW486" s="40"/>
      <c r="FX486" s="40"/>
      <c r="FY486" s="40"/>
      <c r="FZ486" s="40"/>
      <c r="GA486" s="40"/>
      <c r="GB486" s="40"/>
      <c r="GC486" s="40"/>
      <c r="GD486" s="40"/>
      <c r="GE486" s="38"/>
      <c r="GF486" s="151"/>
      <c r="GG486" s="131"/>
      <c r="GH486" s="132"/>
      <c r="GI486" s="133"/>
      <c r="GJ486" s="39"/>
      <c r="GK486" s="39"/>
      <c r="GL486" s="40"/>
      <c r="GM486" s="40"/>
      <c r="GN486" s="40"/>
      <c r="GO486" s="40"/>
      <c r="GP486" s="40"/>
      <c r="GQ486" s="40"/>
      <c r="GR486" s="40"/>
      <c r="GS486" s="40"/>
      <c r="GT486" s="40"/>
      <c r="GU486" s="40"/>
      <c r="GV486" s="38"/>
      <c r="GW486" s="151"/>
      <c r="GX486" s="131"/>
      <c r="GY486" s="132"/>
      <c r="GZ486" s="133"/>
      <c r="HA486" s="39"/>
      <c r="HB486" s="39"/>
      <c r="HC486" s="40"/>
      <c r="HD486" s="40"/>
      <c r="HE486" s="40"/>
      <c r="HF486" s="40"/>
      <c r="HG486" s="40"/>
      <c r="HH486" s="40"/>
      <c r="HI486" s="40"/>
      <c r="HJ486" s="40"/>
      <c r="HK486" s="40"/>
      <c r="HL486" s="40"/>
      <c r="HM486" s="38"/>
      <c r="HN486" s="151"/>
      <c r="HO486" s="131"/>
      <c r="HP486" s="132"/>
      <c r="HQ486" s="133"/>
      <c r="HR486" s="39"/>
      <c r="HS486" s="39"/>
      <c r="HT486" s="40"/>
      <c r="HU486" s="40"/>
      <c r="HV486" s="40"/>
      <c r="HW486" s="40"/>
      <c r="HX486" s="40"/>
      <c r="HY486" s="40"/>
      <c r="HZ486" s="40"/>
      <c r="IA486" s="40"/>
      <c r="IB486" s="40"/>
      <c r="IC486" s="40"/>
      <c r="ID486" s="38"/>
      <c r="IE486" s="151"/>
      <c r="IF486" s="131"/>
      <c r="IG486" s="132"/>
      <c r="IH486" s="133"/>
      <c r="II486" s="39"/>
      <c r="IJ486" s="39"/>
      <c r="IK486" s="40"/>
      <c r="IL486" s="40"/>
      <c r="IM486" s="40"/>
      <c r="IN486" s="40"/>
      <c r="IO486" s="40"/>
      <c r="IP486" s="40"/>
      <c r="IQ486" s="40"/>
      <c r="IR486" s="40"/>
      <c r="IS486" s="40"/>
      <c r="IT486" s="40"/>
      <c r="IU486" s="38"/>
      <c r="IV486" s="151"/>
    </row>
    <row r="487" spans="1:256" ht="18.75" customHeight="1">
      <c r="A487" s="135"/>
      <c r="B487" s="131"/>
      <c r="C487" s="132"/>
      <c r="D487" s="133"/>
      <c r="E487" s="39"/>
      <c r="F487" s="39">
        <v>2017</v>
      </c>
      <c r="G487" s="40">
        <f t="shared" si="231"/>
        <v>9859.6</v>
      </c>
      <c r="H487" s="40">
        <f t="shared" si="231"/>
        <v>9859.6</v>
      </c>
      <c r="I487" s="40">
        <f t="shared" si="231"/>
        <v>9859.6</v>
      </c>
      <c r="J487" s="40">
        <f t="shared" si="231"/>
        <v>9859.6</v>
      </c>
      <c r="K487" s="40">
        <f t="shared" si="231"/>
        <v>0</v>
      </c>
      <c r="L487" s="40">
        <f t="shared" si="231"/>
        <v>0</v>
      </c>
      <c r="M487" s="40">
        <f t="shared" si="231"/>
        <v>0</v>
      </c>
      <c r="N487" s="40">
        <f t="shared" si="231"/>
        <v>0</v>
      </c>
      <c r="O487" s="40">
        <f t="shared" si="231"/>
        <v>0</v>
      </c>
      <c r="P487" s="40">
        <f t="shared" si="231"/>
        <v>0</v>
      </c>
      <c r="Q487" s="38"/>
      <c r="R487" s="151"/>
      <c r="S487" s="131"/>
      <c r="T487" s="132"/>
      <c r="U487" s="133"/>
      <c r="V487" s="39"/>
      <c r="W487" s="39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38"/>
      <c r="AI487" s="151"/>
      <c r="AJ487" s="131"/>
      <c r="AK487" s="132"/>
      <c r="AL487" s="133"/>
      <c r="AM487" s="39"/>
      <c r="AN487" s="39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38"/>
      <c r="AZ487" s="151"/>
      <c r="BA487" s="131"/>
      <c r="BB487" s="132"/>
      <c r="BC487" s="133"/>
      <c r="BD487" s="39"/>
      <c r="BE487" s="39"/>
      <c r="BF487" s="40"/>
      <c r="BG487" s="40"/>
      <c r="BH487" s="40"/>
      <c r="BI487" s="40"/>
      <c r="BJ487" s="40"/>
      <c r="BK487" s="40"/>
      <c r="BL487" s="40"/>
      <c r="BM487" s="40"/>
      <c r="BN487" s="40"/>
      <c r="BO487" s="40"/>
      <c r="BP487" s="38"/>
      <c r="BQ487" s="151"/>
      <c r="BR487" s="131"/>
      <c r="BS487" s="132"/>
      <c r="BT487" s="133"/>
      <c r="BU487" s="39"/>
      <c r="BV487" s="39"/>
      <c r="BW487" s="40"/>
      <c r="BX487" s="40"/>
      <c r="BY487" s="40"/>
      <c r="BZ487" s="40"/>
      <c r="CA487" s="40"/>
      <c r="CB487" s="40"/>
      <c r="CC487" s="40"/>
      <c r="CD487" s="40"/>
      <c r="CE487" s="40"/>
      <c r="CF487" s="40"/>
      <c r="CG487" s="38"/>
      <c r="CH487" s="151"/>
      <c r="CI487" s="131"/>
      <c r="CJ487" s="132"/>
      <c r="CK487" s="133"/>
      <c r="CL487" s="39"/>
      <c r="CM487" s="39"/>
      <c r="CN487" s="40"/>
      <c r="CO487" s="40"/>
      <c r="CP487" s="40"/>
      <c r="CQ487" s="40"/>
      <c r="CR487" s="40"/>
      <c r="CS487" s="40"/>
      <c r="CT487" s="40"/>
      <c r="CU487" s="40"/>
      <c r="CV487" s="40"/>
      <c r="CW487" s="40"/>
      <c r="CX487" s="38"/>
      <c r="CY487" s="151"/>
      <c r="CZ487" s="131"/>
      <c r="DA487" s="132"/>
      <c r="DB487" s="133"/>
      <c r="DC487" s="39"/>
      <c r="DD487" s="39"/>
      <c r="DE487" s="40"/>
      <c r="DF487" s="40"/>
      <c r="DG487" s="40"/>
      <c r="DH487" s="40"/>
      <c r="DI487" s="40"/>
      <c r="DJ487" s="40"/>
      <c r="DK487" s="40"/>
      <c r="DL487" s="40"/>
      <c r="DM487" s="40"/>
      <c r="DN487" s="40"/>
      <c r="DO487" s="38"/>
      <c r="DP487" s="151"/>
      <c r="DQ487" s="131"/>
      <c r="DR487" s="132"/>
      <c r="DS487" s="133"/>
      <c r="DT487" s="39"/>
      <c r="DU487" s="39"/>
      <c r="DV487" s="40"/>
      <c r="DW487" s="40"/>
      <c r="DX487" s="40"/>
      <c r="DY487" s="40"/>
      <c r="DZ487" s="40"/>
      <c r="EA487" s="40"/>
      <c r="EB487" s="40"/>
      <c r="EC487" s="40"/>
      <c r="ED487" s="40"/>
      <c r="EE487" s="40"/>
      <c r="EF487" s="38"/>
      <c r="EG487" s="151"/>
      <c r="EH487" s="131"/>
      <c r="EI487" s="132"/>
      <c r="EJ487" s="133"/>
      <c r="EK487" s="39"/>
      <c r="EL487" s="39"/>
      <c r="EM487" s="40"/>
      <c r="EN487" s="40"/>
      <c r="EO487" s="40"/>
      <c r="EP487" s="40"/>
      <c r="EQ487" s="40"/>
      <c r="ER487" s="40"/>
      <c r="ES487" s="40"/>
      <c r="ET487" s="40"/>
      <c r="EU487" s="40"/>
      <c r="EV487" s="40"/>
      <c r="EW487" s="38"/>
      <c r="EX487" s="151"/>
      <c r="EY487" s="131"/>
      <c r="EZ487" s="132"/>
      <c r="FA487" s="133"/>
      <c r="FB487" s="39"/>
      <c r="FC487" s="39"/>
      <c r="FD487" s="40"/>
      <c r="FE487" s="40"/>
      <c r="FF487" s="40"/>
      <c r="FG487" s="40"/>
      <c r="FH487" s="40"/>
      <c r="FI487" s="40"/>
      <c r="FJ487" s="40"/>
      <c r="FK487" s="40"/>
      <c r="FL487" s="40"/>
      <c r="FM487" s="40"/>
      <c r="FN487" s="38"/>
      <c r="FO487" s="151"/>
      <c r="FP487" s="131"/>
      <c r="FQ487" s="132"/>
      <c r="FR487" s="133"/>
      <c r="FS487" s="39"/>
      <c r="FT487" s="39"/>
      <c r="FU487" s="40"/>
      <c r="FV487" s="40"/>
      <c r="FW487" s="40"/>
      <c r="FX487" s="40"/>
      <c r="FY487" s="40"/>
      <c r="FZ487" s="40"/>
      <c r="GA487" s="40"/>
      <c r="GB487" s="40"/>
      <c r="GC487" s="40"/>
      <c r="GD487" s="40"/>
      <c r="GE487" s="38"/>
      <c r="GF487" s="151"/>
      <c r="GG487" s="131"/>
      <c r="GH487" s="132"/>
      <c r="GI487" s="133"/>
      <c r="GJ487" s="39"/>
      <c r="GK487" s="39"/>
      <c r="GL487" s="40"/>
      <c r="GM487" s="40"/>
      <c r="GN487" s="40"/>
      <c r="GO487" s="40"/>
      <c r="GP487" s="40"/>
      <c r="GQ487" s="40"/>
      <c r="GR487" s="40"/>
      <c r="GS487" s="40"/>
      <c r="GT487" s="40"/>
      <c r="GU487" s="40"/>
      <c r="GV487" s="38"/>
      <c r="GW487" s="151"/>
      <c r="GX487" s="131"/>
      <c r="GY487" s="132"/>
      <c r="GZ487" s="133"/>
      <c r="HA487" s="39"/>
      <c r="HB487" s="39"/>
      <c r="HC487" s="40"/>
      <c r="HD487" s="40"/>
      <c r="HE487" s="40"/>
      <c r="HF487" s="40"/>
      <c r="HG487" s="40"/>
      <c r="HH487" s="40"/>
      <c r="HI487" s="40"/>
      <c r="HJ487" s="40"/>
      <c r="HK487" s="40"/>
      <c r="HL487" s="40"/>
      <c r="HM487" s="38"/>
      <c r="HN487" s="151"/>
      <c r="HO487" s="131"/>
      <c r="HP487" s="132"/>
      <c r="HQ487" s="133"/>
      <c r="HR487" s="39"/>
      <c r="HS487" s="39"/>
      <c r="HT487" s="40"/>
      <c r="HU487" s="40"/>
      <c r="HV487" s="40"/>
      <c r="HW487" s="40"/>
      <c r="HX487" s="40"/>
      <c r="HY487" s="40"/>
      <c r="HZ487" s="40"/>
      <c r="IA487" s="40"/>
      <c r="IB487" s="40"/>
      <c r="IC487" s="40"/>
      <c r="ID487" s="38"/>
      <c r="IE487" s="151"/>
      <c r="IF487" s="131"/>
      <c r="IG487" s="132"/>
      <c r="IH487" s="133"/>
      <c r="II487" s="39"/>
      <c r="IJ487" s="39"/>
      <c r="IK487" s="40"/>
      <c r="IL487" s="40"/>
      <c r="IM487" s="40"/>
      <c r="IN487" s="40"/>
      <c r="IO487" s="40"/>
      <c r="IP487" s="40"/>
      <c r="IQ487" s="40"/>
      <c r="IR487" s="40"/>
      <c r="IS487" s="40"/>
      <c r="IT487" s="40"/>
      <c r="IU487" s="38"/>
      <c r="IV487" s="151"/>
    </row>
    <row r="488" spans="1:256" ht="17.25" customHeight="1">
      <c r="A488" s="135"/>
      <c r="B488" s="131"/>
      <c r="C488" s="132"/>
      <c r="D488" s="133"/>
      <c r="E488" s="39"/>
      <c r="F488" s="39">
        <v>2018</v>
      </c>
      <c r="G488" s="40">
        <f t="shared" si="231"/>
        <v>0</v>
      </c>
      <c r="H488" s="40">
        <f t="shared" si="231"/>
        <v>0</v>
      </c>
      <c r="I488" s="40">
        <f t="shared" si="231"/>
        <v>0</v>
      </c>
      <c r="J488" s="40">
        <f t="shared" si="231"/>
        <v>0</v>
      </c>
      <c r="K488" s="40">
        <f t="shared" si="231"/>
        <v>0</v>
      </c>
      <c r="L488" s="40">
        <f t="shared" si="231"/>
        <v>0</v>
      </c>
      <c r="M488" s="40">
        <f t="shared" si="231"/>
        <v>0</v>
      </c>
      <c r="N488" s="40">
        <f t="shared" si="231"/>
        <v>0</v>
      </c>
      <c r="O488" s="40">
        <f t="shared" si="231"/>
        <v>0</v>
      </c>
      <c r="P488" s="40">
        <f t="shared" si="231"/>
        <v>0</v>
      </c>
      <c r="Q488" s="38"/>
      <c r="R488" s="151"/>
      <c r="S488" s="131"/>
      <c r="T488" s="132"/>
      <c r="U488" s="133"/>
      <c r="V488" s="39"/>
      <c r="W488" s="39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38"/>
      <c r="AI488" s="151"/>
      <c r="AJ488" s="131"/>
      <c r="AK488" s="132"/>
      <c r="AL488" s="133"/>
      <c r="AM488" s="39"/>
      <c r="AN488" s="39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38"/>
      <c r="AZ488" s="151"/>
      <c r="BA488" s="131"/>
      <c r="BB488" s="132"/>
      <c r="BC488" s="133"/>
      <c r="BD488" s="39"/>
      <c r="BE488" s="39"/>
      <c r="BF488" s="40"/>
      <c r="BG488" s="40"/>
      <c r="BH488" s="40"/>
      <c r="BI488" s="40"/>
      <c r="BJ488" s="40"/>
      <c r="BK488" s="40"/>
      <c r="BL488" s="40"/>
      <c r="BM488" s="40"/>
      <c r="BN488" s="40"/>
      <c r="BO488" s="40"/>
      <c r="BP488" s="38"/>
      <c r="BQ488" s="151"/>
      <c r="BR488" s="131"/>
      <c r="BS488" s="132"/>
      <c r="BT488" s="133"/>
      <c r="BU488" s="39"/>
      <c r="BV488" s="39"/>
      <c r="BW488" s="40"/>
      <c r="BX488" s="40"/>
      <c r="BY488" s="40"/>
      <c r="BZ488" s="40"/>
      <c r="CA488" s="40"/>
      <c r="CB488" s="40"/>
      <c r="CC488" s="40"/>
      <c r="CD488" s="40"/>
      <c r="CE488" s="40"/>
      <c r="CF488" s="40"/>
      <c r="CG488" s="38"/>
      <c r="CH488" s="151"/>
      <c r="CI488" s="131"/>
      <c r="CJ488" s="132"/>
      <c r="CK488" s="133"/>
      <c r="CL488" s="39"/>
      <c r="CM488" s="39"/>
      <c r="CN488" s="40"/>
      <c r="CO488" s="40"/>
      <c r="CP488" s="40"/>
      <c r="CQ488" s="40"/>
      <c r="CR488" s="40"/>
      <c r="CS488" s="40"/>
      <c r="CT488" s="40"/>
      <c r="CU488" s="40"/>
      <c r="CV488" s="40"/>
      <c r="CW488" s="40"/>
      <c r="CX488" s="38"/>
      <c r="CY488" s="151"/>
      <c r="CZ488" s="131"/>
      <c r="DA488" s="132"/>
      <c r="DB488" s="133"/>
      <c r="DC488" s="39"/>
      <c r="DD488" s="39"/>
      <c r="DE488" s="40"/>
      <c r="DF488" s="40"/>
      <c r="DG488" s="40"/>
      <c r="DH488" s="40"/>
      <c r="DI488" s="40"/>
      <c r="DJ488" s="40"/>
      <c r="DK488" s="40"/>
      <c r="DL488" s="40"/>
      <c r="DM488" s="40"/>
      <c r="DN488" s="40"/>
      <c r="DO488" s="38"/>
      <c r="DP488" s="151"/>
      <c r="DQ488" s="131"/>
      <c r="DR488" s="132"/>
      <c r="DS488" s="133"/>
      <c r="DT488" s="39"/>
      <c r="DU488" s="39"/>
      <c r="DV488" s="40"/>
      <c r="DW488" s="40"/>
      <c r="DX488" s="40"/>
      <c r="DY488" s="40"/>
      <c r="DZ488" s="40"/>
      <c r="EA488" s="40"/>
      <c r="EB488" s="40"/>
      <c r="EC488" s="40"/>
      <c r="ED488" s="40"/>
      <c r="EE488" s="40"/>
      <c r="EF488" s="38"/>
      <c r="EG488" s="151"/>
      <c r="EH488" s="131"/>
      <c r="EI488" s="132"/>
      <c r="EJ488" s="133"/>
      <c r="EK488" s="39"/>
      <c r="EL488" s="39"/>
      <c r="EM488" s="40"/>
      <c r="EN488" s="40"/>
      <c r="EO488" s="40"/>
      <c r="EP488" s="40"/>
      <c r="EQ488" s="40"/>
      <c r="ER488" s="40"/>
      <c r="ES488" s="40"/>
      <c r="ET488" s="40"/>
      <c r="EU488" s="40"/>
      <c r="EV488" s="40"/>
      <c r="EW488" s="38"/>
      <c r="EX488" s="151"/>
      <c r="EY488" s="131"/>
      <c r="EZ488" s="132"/>
      <c r="FA488" s="133"/>
      <c r="FB488" s="39"/>
      <c r="FC488" s="39"/>
      <c r="FD488" s="40"/>
      <c r="FE488" s="40"/>
      <c r="FF488" s="40"/>
      <c r="FG488" s="40"/>
      <c r="FH488" s="40"/>
      <c r="FI488" s="40"/>
      <c r="FJ488" s="40"/>
      <c r="FK488" s="40"/>
      <c r="FL488" s="40"/>
      <c r="FM488" s="40"/>
      <c r="FN488" s="38"/>
      <c r="FO488" s="151"/>
      <c r="FP488" s="131"/>
      <c r="FQ488" s="132"/>
      <c r="FR488" s="133"/>
      <c r="FS488" s="39"/>
      <c r="FT488" s="39"/>
      <c r="FU488" s="40"/>
      <c r="FV488" s="40"/>
      <c r="FW488" s="40"/>
      <c r="FX488" s="40"/>
      <c r="FY488" s="40"/>
      <c r="FZ488" s="40"/>
      <c r="GA488" s="40"/>
      <c r="GB488" s="40"/>
      <c r="GC488" s="40"/>
      <c r="GD488" s="40"/>
      <c r="GE488" s="38"/>
      <c r="GF488" s="151"/>
      <c r="GG488" s="131"/>
      <c r="GH488" s="132"/>
      <c r="GI488" s="133"/>
      <c r="GJ488" s="39"/>
      <c r="GK488" s="39"/>
      <c r="GL488" s="40"/>
      <c r="GM488" s="40"/>
      <c r="GN488" s="40"/>
      <c r="GO488" s="40"/>
      <c r="GP488" s="40"/>
      <c r="GQ488" s="40"/>
      <c r="GR488" s="40"/>
      <c r="GS488" s="40"/>
      <c r="GT488" s="40"/>
      <c r="GU488" s="40"/>
      <c r="GV488" s="38"/>
      <c r="GW488" s="151"/>
      <c r="GX488" s="131"/>
      <c r="GY488" s="132"/>
      <c r="GZ488" s="133"/>
      <c r="HA488" s="39"/>
      <c r="HB488" s="39"/>
      <c r="HC488" s="40"/>
      <c r="HD488" s="40"/>
      <c r="HE488" s="40"/>
      <c r="HF488" s="40"/>
      <c r="HG488" s="40"/>
      <c r="HH488" s="40"/>
      <c r="HI488" s="40"/>
      <c r="HJ488" s="40"/>
      <c r="HK488" s="40"/>
      <c r="HL488" s="40"/>
      <c r="HM488" s="38"/>
      <c r="HN488" s="151"/>
      <c r="HO488" s="131"/>
      <c r="HP488" s="132"/>
      <c r="HQ488" s="133"/>
      <c r="HR488" s="39"/>
      <c r="HS488" s="39"/>
      <c r="HT488" s="40"/>
      <c r="HU488" s="40"/>
      <c r="HV488" s="40"/>
      <c r="HW488" s="40"/>
      <c r="HX488" s="40"/>
      <c r="HY488" s="40"/>
      <c r="HZ488" s="40"/>
      <c r="IA488" s="40"/>
      <c r="IB488" s="40"/>
      <c r="IC488" s="40"/>
      <c r="ID488" s="38"/>
      <c r="IE488" s="151"/>
      <c r="IF488" s="131"/>
      <c r="IG488" s="132"/>
      <c r="IH488" s="133"/>
      <c r="II488" s="39"/>
      <c r="IJ488" s="39"/>
      <c r="IK488" s="40"/>
      <c r="IL488" s="40"/>
      <c r="IM488" s="40"/>
      <c r="IN488" s="40"/>
      <c r="IO488" s="40"/>
      <c r="IP488" s="40"/>
      <c r="IQ488" s="40"/>
      <c r="IR488" s="40"/>
      <c r="IS488" s="40"/>
      <c r="IT488" s="40"/>
      <c r="IU488" s="38"/>
      <c r="IV488" s="151"/>
    </row>
    <row r="489" spans="1:256" ht="19.5" customHeight="1">
      <c r="A489" s="135"/>
      <c r="B489" s="131"/>
      <c r="C489" s="132"/>
      <c r="D489" s="133"/>
      <c r="E489" s="39"/>
      <c r="F489" s="39">
        <v>2019</v>
      </c>
      <c r="G489" s="40">
        <f t="shared" si="231"/>
        <v>0</v>
      </c>
      <c r="H489" s="40">
        <f t="shared" si="231"/>
        <v>0</v>
      </c>
      <c r="I489" s="40">
        <f t="shared" si="231"/>
        <v>0</v>
      </c>
      <c r="J489" s="40">
        <f t="shared" si="231"/>
        <v>0</v>
      </c>
      <c r="K489" s="40">
        <f t="shared" si="231"/>
        <v>0</v>
      </c>
      <c r="L489" s="40">
        <f t="shared" si="231"/>
        <v>0</v>
      </c>
      <c r="M489" s="40">
        <f t="shared" si="231"/>
        <v>0</v>
      </c>
      <c r="N489" s="40">
        <f t="shared" si="231"/>
        <v>0</v>
      </c>
      <c r="O489" s="40">
        <f t="shared" si="231"/>
        <v>0</v>
      </c>
      <c r="P489" s="40">
        <f t="shared" si="231"/>
        <v>0</v>
      </c>
      <c r="Q489" s="38"/>
      <c r="R489" s="151"/>
      <c r="S489" s="131"/>
      <c r="T489" s="132"/>
      <c r="U489" s="133"/>
      <c r="V489" s="39"/>
      <c r="W489" s="39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38"/>
      <c r="AI489" s="151"/>
      <c r="AJ489" s="131"/>
      <c r="AK489" s="132"/>
      <c r="AL489" s="133"/>
      <c r="AM489" s="39"/>
      <c r="AN489" s="39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38"/>
      <c r="AZ489" s="151"/>
      <c r="BA489" s="131"/>
      <c r="BB489" s="132"/>
      <c r="BC489" s="133"/>
      <c r="BD489" s="39"/>
      <c r="BE489" s="39"/>
      <c r="BF489" s="40"/>
      <c r="BG489" s="40"/>
      <c r="BH489" s="40"/>
      <c r="BI489" s="40"/>
      <c r="BJ489" s="40"/>
      <c r="BK489" s="40"/>
      <c r="BL489" s="40"/>
      <c r="BM489" s="40"/>
      <c r="BN489" s="40"/>
      <c r="BO489" s="40"/>
      <c r="BP489" s="38"/>
      <c r="BQ489" s="151"/>
      <c r="BR489" s="131"/>
      <c r="BS489" s="132"/>
      <c r="BT489" s="133"/>
      <c r="BU489" s="39"/>
      <c r="BV489" s="39"/>
      <c r="BW489" s="40"/>
      <c r="BX489" s="40"/>
      <c r="BY489" s="40"/>
      <c r="BZ489" s="40"/>
      <c r="CA489" s="40"/>
      <c r="CB489" s="40"/>
      <c r="CC489" s="40"/>
      <c r="CD489" s="40"/>
      <c r="CE489" s="40"/>
      <c r="CF489" s="40"/>
      <c r="CG489" s="38"/>
      <c r="CH489" s="151"/>
      <c r="CI489" s="131"/>
      <c r="CJ489" s="132"/>
      <c r="CK489" s="133"/>
      <c r="CL489" s="39"/>
      <c r="CM489" s="39"/>
      <c r="CN489" s="40"/>
      <c r="CO489" s="40"/>
      <c r="CP489" s="40"/>
      <c r="CQ489" s="40"/>
      <c r="CR489" s="40"/>
      <c r="CS489" s="40"/>
      <c r="CT489" s="40"/>
      <c r="CU489" s="40"/>
      <c r="CV489" s="40"/>
      <c r="CW489" s="40"/>
      <c r="CX489" s="38"/>
      <c r="CY489" s="151"/>
      <c r="CZ489" s="131"/>
      <c r="DA489" s="132"/>
      <c r="DB489" s="133"/>
      <c r="DC489" s="39"/>
      <c r="DD489" s="39"/>
      <c r="DE489" s="40"/>
      <c r="DF489" s="40"/>
      <c r="DG489" s="40"/>
      <c r="DH489" s="40"/>
      <c r="DI489" s="40"/>
      <c r="DJ489" s="40"/>
      <c r="DK489" s="40"/>
      <c r="DL489" s="40"/>
      <c r="DM489" s="40"/>
      <c r="DN489" s="40"/>
      <c r="DO489" s="38"/>
      <c r="DP489" s="151"/>
      <c r="DQ489" s="131"/>
      <c r="DR489" s="132"/>
      <c r="DS489" s="133"/>
      <c r="DT489" s="39"/>
      <c r="DU489" s="39"/>
      <c r="DV489" s="40"/>
      <c r="DW489" s="40"/>
      <c r="DX489" s="40"/>
      <c r="DY489" s="40"/>
      <c r="DZ489" s="40"/>
      <c r="EA489" s="40"/>
      <c r="EB489" s="40"/>
      <c r="EC489" s="40"/>
      <c r="ED489" s="40"/>
      <c r="EE489" s="40"/>
      <c r="EF489" s="38"/>
      <c r="EG489" s="151"/>
      <c r="EH489" s="131"/>
      <c r="EI489" s="132"/>
      <c r="EJ489" s="133"/>
      <c r="EK489" s="39"/>
      <c r="EL489" s="39"/>
      <c r="EM489" s="40"/>
      <c r="EN489" s="40"/>
      <c r="EO489" s="40"/>
      <c r="EP489" s="40"/>
      <c r="EQ489" s="40"/>
      <c r="ER489" s="40"/>
      <c r="ES489" s="40"/>
      <c r="ET489" s="40"/>
      <c r="EU489" s="40"/>
      <c r="EV489" s="40"/>
      <c r="EW489" s="38"/>
      <c r="EX489" s="151"/>
      <c r="EY489" s="131"/>
      <c r="EZ489" s="132"/>
      <c r="FA489" s="133"/>
      <c r="FB489" s="39"/>
      <c r="FC489" s="39"/>
      <c r="FD489" s="40"/>
      <c r="FE489" s="40"/>
      <c r="FF489" s="40"/>
      <c r="FG489" s="40"/>
      <c r="FH489" s="40"/>
      <c r="FI489" s="40"/>
      <c r="FJ489" s="40"/>
      <c r="FK489" s="40"/>
      <c r="FL489" s="40"/>
      <c r="FM489" s="40"/>
      <c r="FN489" s="38"/>
      <c r="FO489" s="151"/>
      <c r="FP489" s="131"/>
      <c r="FQ489" s="132"/>
      <c r="FR489" s="133"/>
      <c r="FS489" s="39"/>
      <c r="FT489" s="39"/>
      <c r="FU489" s="40"/>
      <c r="FV489" s="40"/>
      <c r="FW489" s="40"/>
      <c r="FX489" s="40"/>
      <c r="FY489" s="40"/>
      <c r="FZ489" s="40"/>
      <c r="GA489" s="40"/>
      <c r="GB489" s="40"/>
      <c r="GC489" s="40"/>
      <c r="GD489" s="40"/>
      <c r="GE489" s="38"/>
      <c r="GF489" s="151"/>
      <c r="GG489" s="131"/>
      <c r="GH489" s="132"/>
      <c r="GI489" s="133"/>
      <c r="GJ489" s="39"/>
      <c r="GK489" s="39"/>
      <c r="GL489" s="40"/>
      <c r="GM489" s="40"/>
      <c r="GN489" s="40"/>
      <c r="GO489" s="40"/>
      <c r="GP489" s="40"/>
      <c r="GQ489" s="40"/>
      <c r="GR489" s="40"/>
      <c r="GS489" s="40"/>
      <c r="GT489" s="40"/>
      <c r="GU489" s="40"/>
      <c r="GV489" s="38"/>
      <c r="GW489" s="151"/>
      <c r="GX489" s="131"/>
      <c r="GY489" s="132"/>
      <c r="GZ489" s="133"/>
      <c r="HA489" s="39"/>
      <c r="HB489" s="39"/>
      <c r="HC489" s="40"/>
      <c r="HD489" s="40"/>
      <c r="HE489" s="40"/>
      <c r="HF489" s="40"/>
      <c r="HG489" s="40"/>
      <c r="HH489" s="40"/>
      <c r="HI489" s="40"/>
      <c r="HJ489" s="40"/>
      <c r="HK489" s="40"/>
      <c r="HL489" s="40"/>
      <c r="HM489" s="38"/>
      <c r="HN489" s="151"/>
      <c r="HO489" s="131"/>
      <c r="HP489" s="132"/>
      <c r="HQ489" s="133"/>
      <c r="HR489" s="39"/>
      <c r="HS489" s="39"/>
      <c r="HT489" s="40"/>
      <c r="HU489" s="40"/>
      <c r="HV489" s="40"/>
      <c r="HW489" s="40"/>
      <c r="HX489" s="40"/>
      <c r="HY489" s="40"/>
      <c r="HZ489" s="40"/>
      <c r="IA489" s="40"/>
      <c r="IB489" s="40"/>
      <c r="IC489" s="40"/>
      <c r="ID489" s="38"/>
      <c r="IE489" s="151"/>
      <c r="IF489" s="131"/>
      <c r="IG489" s="132"/>
      <c r="IH489" s="133"/>
      <c r="II489" s="39"/>
      <c r="IJ489" s="39"/>
      <c r="IK489" s="40"/>
      <c r="IL489" s="40"/>
      <c r="IM489" s="40"/>
      <c r="IN489" s="40"/>
      <c r="IO489" s="40"/>
      <c r="IP489" s="40"/>
      <c r="IQ489" s="40"/>
      <c r="IR489" s="40"/>
      <c r="IS489" s="40"/>
      <c r="IT489" s="40"/>
      <c r="IU489" s="38"/>
      <c r="IV489" s="151"/>
    </row>
    <row r="490" spans="1:256" ht="18" customHeight="1">
      <c r="A490" s="135"/>
      <c r="B490" s="131"/>
      <c r="C490" s="132"/>
      <c r="D490" s="133"/>
      <c r="E490" s="42"/>
      <c r="F490" s="39">
        <v>2020</v>
      </c>
      <c r="G490" s="40">
        <f t="shared" si="231"/>
        <v>0</v>
      </c>
      <c r="H490" s="40">
        <f t="shared" si="231"/>
        <v>0</v>
      </c>
      <c r="I490" s="40">
        <f>I183</f>
        <v>0</v>
      </c>
      <c r="J490" s="40">
        <f aca="true" t="shared" si="232" ref="J490:P490">J183</f>
        <v>0</v>
      </c>
      <c r="K490" s="40">
        <f t="shared" si="232"/>
        <v>0</v>
      </c>
      <c r="L490" s="40">
        <f t="shared" si="232"/>
        <v>0</v>
      </c>
      <c r="M490" s="40">
        <f t="shared" si="232"/>
        <v>0</v>
      </c>
      <c r="N490" s="40">
        <f t="shared" si="232"/>
        <v>0</v>
      </c>
      <c r="O490" s="40">
        <f t="shared" si="232"/>
        <v>0</v>
      </c>
      <c r="P490" s="40">
        <f t="shared" si="232"/>
        <v>0</v>
      </c>
      <c r="Q490" s="38"/>
      <c r="R490" s="151"/>
      <c r="S490" s="131"/>
      <c r="T490" s="132"/>
      <c r="U490" s="133"/>
      <c r="V490" s="42"/>
      <c r="W490" s="39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38"/>
      <c r="AI490" s="151"/>
      <c r="AJ490" s="131"/>
      <c r="AK490" s="132"/>
      <c r="AL490" s="133"/>
      <c r="AM490" s="42"/>
      <c r="AN490" s="39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38"/>
      <c r="AZ490" s="151"/>
      <c r="BA490" s="131"/>
      <c r="BB490" s="132"/>
      <c r="BC490" s="133"/>
      <c r="BD490" s="42"/>
      <c r="BE490" s="39"/>
      <c r="BF490" s="40"/>
      <c r="BG490" s="40"/>
      <c r="BH490" s="40"/>
      <c r="BI490" s="40"/>
      <c r="BJ490" s="40"/>
      <c r="BK490" s="40"/>
      <c r="BL490" s="40"/>
      <c r="BM490" s="40"/>
      <c r="BN490" s="40"/>
      <c r="BO490" s="40"/>
      <c r="BP490" s="38"/>
      <c r="BQ490" s="151"/>
      <c r="BR490" s="131"/>
      <c r="BS490" s="132"/>
      <c r="BT490" s="133"/>
      <c r="BU490" s="42"/>
      <c r="BV490" s="39"/>
      <c r="BW490" s="40"/>
      <c r="BX490" s="40"/>
      <c r="BY490" s="40"/>
      <c r="BZ490" s="40"/>
      <c r="CA490" s="40"/>
      <c r="CB490" s="40"/>
      <c r="CC490" s="40"/>
      <c r="CD490" s="40"/>
      <c r="CE490" s="40"/>
      <c r="CF490" s="40"/>
      <c r="CG490" s="38"/>
      <c r="CH490" s="151"/>
      <c r="CI490" s="131"/>
      <c r="CJ490" s="132"/>
      <c r="CK490" s="133"/>
      <c r="CL490" s="42"/>
      <c r="CM490" s="39"/>
      <c r="CN490" s="40"/>
      <c r="CO490" s="40"/>
      <c r="CP490" s="40"/>
      <c r="CQ490" s="40"/>
      <c r="CR490" s="40"/>
      <c r="CS490" s="40"/>
      <c r="CT490" s="40"/>
      <c r="CU490" s="40"/>
      <c r="CV490" s="40"/>
      <c r="CW490" s="40"/>
      <c r="CX490" s="38"/>
      <c r="CY490" s="151"/>
      <c r="CZ490" s="131"/>
      <c r="DA490" s="132"/>
      <c r="DB490" s="133"/>
      <c r="DC490" s="42"/>
      <c r="DD490" s="39"/>
      <c r="DE490" s="40"/>
      <c r="DF490" s="40"/>
      <c r="DG490" s="40"/>
      <c r="DH490" s="40"/>
      <c r="DI490" s="40"/>
      <c r="DJ490" s="40"/>
      <c r="DK490" s="40"/>
      <c r="DL490" s="40"/>
      <c r="DM490" s="40"/>
      <c r="DN490" s="40"/>
      <c r="DO490" s="38"/>
      <c r="DP490" s="151"/>
      <c r="DQ490" s="131"/>
      <c r="DR490" s="132"/>
      <c r="DS490" s="133"/>
      <c r="DT490" s="42"/>
      <c r="DU490" s="39"/>
      <c r="DV490" s="40"/>
      <c r="DW490" s="40"/>
      <c r="DX490" s="40"/>
      <c r="DY490" s="40"/>
      <c r="DZ490" s="40"/>
      <c r="EA490" s="40"/>
      <c r="EB490" s="40"/>
      <c r="EC490" s="40"/>
      <c r="ED490" s="40"/>
      <c r="EE490" s="40"/>
      <c r="EF490" s="38"/>
      <c r="EG490" s="151"/>
      <c r="EH490" s="131"/>
      <c r="EI490" s="132"/>
      <c r="EJ490" s="133"/>
      <c r="EK490" s="42"/>
      <c r="EL490" s="39"/>
      <c r="EM490" s="40"/>
      <c r="EN490" s="40"/>
      <c r="EO490" s="40"/>
      <c r="EP490" s="40"/>
      <c r="EQ490" s="40"/>
      <c r="ER490" s="40"/>
      <c r="ES490" s="40"/>
      <c r="ET490" s="40"/>
      <c r="EU490" s="40"/>
      <c r="EV490" s="40"/>
      <c r="EW490" s="38"/>
      <c r="EX490" s="151"/>
      <c r="EY490" s="131"/>
      <c r="EZ490" s="132"/>
      <c r="FA490" s="133"/>
      <c r="FB490" s="42"/>
      <c r="FC490" s="39"/>
      <c r="FD490" s="40"/>
      <c r="FE490" s="40"/>
      <c r="FF490" s="40"/>
      <c r="FG490" s="40"/>
      <c r="FH490" s="40"/>
      <c r="FI490" s="40"/>
      <c r="FJ490" s="40"/>
      <c r="FK490" s="40"/>
      <c r="FL490" s="40"/>
      <c r="FM490" s="40"/>
      <c r="FN490" s="38"/>
      <c r="FO490" s="151"/>
      <c r="FP490" s="131"/>
      <c r="FQ490" s="132"/>
      <c r="FR490" s="133"/>
      <c r="FS490" s="42"/>
      <c r="FT490" s="39"/>
      <c r="FU490" s="40"/>
      <c r="FV490" s="40"/>
      <c r="FW490" s="40"/>
      <c r="FX490" s="40"/>
      <c r="FY490" s="40"/>
      <c r="FZ490" s="40"/>
      <c r="GA490" s="40"/>
      <c r="GB490" s="40"/>
      <c r="GC490" s="40"/>
      <c r="GD490" s="40"/>
      <c r="GE490" s="38"/>
      <c r="GF490" s="151"/>
      <c r="GG490" s="131"/>
      <c r="GH490" s="132"/>
      <c r="GI490" s="133"/>
      <c r="GJ490" s="42"/>
      <c r="GK490" s="39"/>
      <c r="GL490" s="40"/>
      <c r="GM490" s="40"/>
      <c r="GN490" s="40"/>
      <c r="GO490" s="40"/>
      <c r="GP490" s="40"/>
      <c r="GQ490" s="40"/>
      <c r="GR490" s="40"/>
      <c r="GS490" s="40"/>
      <c r="GT490" s="40"/>
      <c r="GU490" s="40"/>
      <c r="GV490" s="38"/>
      <c r="GW490" s="151"/>
      <c r="GX490" s="131"/>
      <c r="GY490" s="132"/>
      <c r="GZ490" s="133"/>
      <c r="HA490" s="42"/>
      <c r="HB490" s="39"/>
      <c r="HC490" s="40"/>
      <c r="HD490" s="40"/>
      <c r="HE490" s="40"/>
      <c r="HF490" s="40"/>
      <c r="HG490" s="40"/>
      <c r="HH490" s="40"/>
      <c r="HI490" s="40"/>
      <c r="HJ490" s="40"/>
      <c r="HK490" s="40"/>
      <c r="HL490" s="40"/>
      <c r="HM490" s="38"/>
      <c r="HN490" s="151"/>
      <c r="HO490" s="131"/>
      <c r="HP490" s="132"/>
      <c r="HQ490" s="133"/>
      <c r="HR490" s="42"/>
      <c r="HS490" s="39"/>
      <c r="HT490" s="40"/>
      <c r="HU490" s="40"/>
      <c r="HV490" s="40"/>
      <c r="HW490" s="40"/>
      <c r="HX490" s="40"/>
      <c r="HY490" s="40"/>
      <c r="HZ490" s="40"/>
      <c r="IA490" s="40"/>
      <c r="IB490" s="40"/>
      <c r="IC490" s="40"/>
      <c r="ID490" s="38"/>
      <c r="IE490" s="151"/>
      <c r="IF490" s="131"/>
      <c r="IG490" s="132"/>
      <c r="IH490" s="133"/>
      <c r="II490" s="42"/>
      <c r="IJ490" s="39"/>
      <c r="IK490" s="40"/>
      <c r="IL490" s="40"/>
      <c r="IM490" s="40"/>
      <c r="IN490" s="40"/>
      <c r="IO490" s="40"/>
      <c r="IP490" s="40"/>
      <c r="IQ490" s="40"/>
      <c r="IR490" s="40"/>
      <c r="IS490" s="40"/>
      <c r="IT490" s="40"/>
      <c r="IU490" s="38"/>
      <c r="IV490" s="151"/>
    </row>
    <row r="491" spans="1:242" ht="21.75" customHeight="1">
      <c r="A491" s="135"/>
      <c r="B491" s="131"/>
      <c r="C491" s="132"/>
      <c r="D491" s="133"/>
      <c r="E491" s="42"/>
      <c r="F491" s="39">
        <v>2021</v>
      </c>
      <c r="G491" s="16">
        <f aca="true" t="shared" si="233" ref="G491:H495">I491+K491+M491+O491</f>
        <v>0</v>
      </c>
      <c r="H491" s="16">
        <f t="shared" si="233"/>
        <v>0</v>
      </c>
      <c r="I491" s="40">
        <f aca="true" t="shared" si="234" ref="I491:P495">I184</f>
        <v>0</v>
      </c>
      <c r="J491" s="40">
        <f t="shared" si="234"/>
        <v>0</v>
      </c>
      <c r="K491" s="40">
        <f t="shared" si="234"/>
        <v>0</v>
      </c>
      <c r="L491" s="40">
        <f t="shared" si="234"/>
        <v>0</v>
      </c>
      <c r="M491" s="40">
        <f t="shared" si="234"/>
        <v>0</v>
      </c>
      <c r="N491" s="40">
        <f t="shared" si="234"/>
        <v>0</v>
      </c>
      <c r="O491" s="40">
        <f t="shared" si="234"/>
        <v>0</v>
      </c>
      <c r="P491" s="40">
        <f t="shared" si="234"/>
        <v>0</v>
      </c>
      <c r="Q491" s="38"/>
      <c r="R491" s="15"/>
      <c r="AH491" s="63"/>
      <c r="AX491" s="63"/>
      <c r="BN491" s="63"/>
      <c r="CD491" s="63"/>
      <c r="CT491" s="63"/>
      <c r="DJ491" s="63"/>
      <c r="DZ491" s="63"/>
      <c r="EP491" s="63"/>
      <c r="FF491" s="63"/>
      <c r="FV491" s="63"/>
      <c r="GL491" s="63"/>
      <c r="HB491" s="63"/>
      <c r="HR491" s="63"/>
      <c r="IH491" s="63"/>
    </row>
    <row r="492" spans="1:242" ht="21.75" customHeight="1">
      <c r="A492" s="135"/>
      <c r="B492" s="131"/>
      <c r="C492" s="132"/>
      <c r="D492" s="133"/>
      <c r="E492" s="42"/>
      <c r="F492" s="39">
        <v>2022</v>
      </c>
      <c r="G492" s="16">
        <f t="shared" si="233"/>
        <v>0</v>
      </c>
      <c r="H492" s="16">
        <f t="shared" si="233"/>
        <v>0</v>
      </c>
      <c r="I492" s="40">
        <f t="shared" si="234"/>
        <v>0</v>
      </c>
      <c r="J492" s="40">
        <f t="shared" si="234"/>
        <v>0</v>
      </c>
      <c r="K492" s="40">
        <f t="shared" si="234"/>
        <v>0</v>
      </c>
      <c r="L492" s="40">
        <f t="shared" si="234"/>
        <v>0</v>
      </c>
      <c r="M492" s="40">
        <f t="shared" si="234"/>
        <v>0</v>
      </c>
      <c r="N492" s="40">
        <f t="shared" si="234"/>
        <v>0</v>
      </c>
      <c r="O492" s="40">
        <f t="shared" si="234"/>
        <v>0</v>
      </c>
      <c r="P492" s="40">
        <f t="shared" si="234"/>
        <v>0</v>
      </c>
      <c r="Q492" s="38"/>
      <c r="R492" s="15"/>
      <c r="AH492" s="63"/>
      <c r="AX492" s="63"/>
      <c r="BN492" s="63"/>
      <c r="CD492" s="63"/>
      <c r="CT492" s="63"/>
      <c r="DJ492" s="63"/>
      <c r="DZ492" s="63"/>
      <c r="EP492" s="63"/>
      <c r="FF492" s="63"/>
      <c r="FV492" s="63"/>
      <c r="GL492" s="63"/>
      <c r="HB492" s="63"/>
      <c r="HR492" s="63"/>
      <c r="IH492" s="63"/>
    </row>
    <row r="493" spans="1:242" ht="21.75" customHeight="1">
      <c r="A493" s="135"/>
      <c r="B493" s="131"/>
      <c r="C493" s="132"/>
      <c r="D493" s="133"/>
      <c r="E493" s="42"/>
      <c r="F493" s="39">
        <v>2023</v>
      </c>
      <c r="G493" s="16">
        <f t="shared" si="233"/>
        <v>0</v>
      </c>
      <c r="H493" s="16">
        <f t="shared" si="233"/>
        <v>0</v>
      </c>
      <c r="I493" s="40">
        <f t="shared" si="234"/>
        <v>0</v>
      </c>
      <c r="J493" s="40">
        <f t="shared" si="234"/>
        <v>0</v>
      </c>
      <c r="K493" s="40">
        <f t="shared" si="234"/>
        <v>0</v>
      </c>
      <c r="L493" s="40">
        <f t="shared" si="234"/>
        <v>0</v>
      </c>
      <c r="M493" s="40">
        <f t="shared" si="234"/>
        <v>0</v>
      </c>
      <c r="N493" s="40">
        <f t="shared" si="234"/>
        <v>0</v>
      </c>
      <c r="O493" s="40">
        <f t="shared" si="234"/>
        <v>0</v>
      </c>
      <c r="P493" s="40">
        <f t="shared" si="234"/>
        <v>0</v>
      </c>
      <c r="Q493" s="38"/>
      <c r="R493" s="15"/>
      <c r="AH493" s="63"/>
      <c r="AX493" s="63"/>
      <c r="BN493" s="63"/>
      <c r="CD493" s="63"/>
      <c r="CT493" s="63"/>
      <c r="DJ493" s="63"/>
      <c r="DZ493" s="63"/>
      <c r="EP493" s="63"/>
      <c r="FF493" s="63"/>
      <c r="FV493" s="63"/>
      <c r="GL493" s="63"/>
      <c r="HB493" s="63"/>
      <c r="HR493" s="63"/>
      <c r="IH493" s="63"/>
    </row>
    <row r="494" spans="1:242" ht="21.75" customHeight="1">
      <c r="A494" s="135"/>
      <c r="B494" s="131"/>
      <c r="C494" s="132"/>
      <c r="D494" s="133"/>
      <c r="E494" s="42"/>
      <c r="F494" s="39">
        <v>2024</v>
      </c>
      <c r="G494" s="16">
        <f t="shared" si="233"/>
        <v>0</v>
      </c>
      <c r="H494" s="16">
        <f t="shared" si="233"/>
        <v>0</v>
      </c>
      <c r="I494" s="40">
        <f t="shared" si="234"/>
        <v>0</v>
      </c>
      <c r="J494" s="40">
        <f t="shared" si="234"/>
        <v>0</v>
      </c>
      <c r="K494" s="40">
        <f t="shared" si="234"/>
        <v>0</v>
      </c>
      <c r="L494" s="40">
        <f t="shared" si="234"/>
        <v>0</v>
      </c>
      <c r="M494" s="40">
        <f t="shared" si="234"/>
        <v>0</v>
      </c>
      <c r="N494" s="40">
        <f t="shared" si="234"/>
        <v>0</v>
      </c>
      <c r="O494" s="40">
        <f t="shared" si="234"/>
        <v>0</v>
      </c>
      <c r="P494" s="40">
        <f t="shared" si="234"/>
        <v>0</v>
      </c>
      <c r="Q494" s="38"/>
      <c r="R494" s="15"/>
      <c r="AH494" s="63"/>
      <c r="AX494" s="63"/>
      <c r="BN494" s="63"/>
      <c r="CD494" s="63"/>
      <c r="CT494" s="63"/>
      <c r="DJ494" s="63"/>
      <c r="DZ494" s="63"/>
      <c r="EP494" s="63"/>
      <c r="FF494" s="63"/>
      <c r="FV494" s="63"/>
      <c r="GL494" s="63"/>
      <c r="HB494" s="63"/>
      <c r="HR494" s="63"/>
      <c r="IH494" s="63"/>
    </row>
    <row r="495" spans="1:242" ht="21.75" customHeight="1">
      <c r="A495" s="136"/>
      <c r="B495" s="137"/>
      <c r="C495" s="138"/>
      <c r="D495" s="139"/>
      <c r="E495" s="42"/>
      <c r="F495" s="39">
        <v>2025</v>
      </c>
      <c r="G495" s="16">
        <f t="shared" si="233"/>
        <v>0</v>
      </c>
      <c r="H495" s="16">
        <f t="shared" si="233"/>
        <v>0</v>
      </c>
      <c r="I495" s="40">
        <f t="shared" si="234"/>
        <v>0</v>
      </c>
      <c r="J495" s="40">
        <f t="shared" si="234"/>
        <v>0</v>
      </c>
      <c r="K495" s="40">
        <f t="shared" si="234"/>
        <v>0</v>
      </c>
      <c r="L495" s="40">
        <f t="shared" si="234"/>
        <v>0</v>
      </c>
      <c r="M495" s="40">
        <f t="shared" si="234"/>
        <v>0</v>
      </c>
      <c r="N495" s="40">
        <f t="shared" si="234"/>
        <v>0</v>
      </c>
      <c r="O495" s="40">
        <f t="shared" si="234"/>
        <v>0</v>
      </c>
      <c r="P495" s="40">
        <f t="shared" si="234"/>
        <v>0</v>
      </c>
      <c r="Q495" s="38"/>
      <c r="R495" s="51"/>
      <c r="AH495" s="63"/>
      <c r="AX495" s="63"/>
      <c r="BN495" s="63"/>
      <c r="CD495" s="63"/>
      <c r="CT495" s="63"/>
      <c r="DJ495" s="63"/>
      <c r="DZ495" s="63"/>
      <c r="EP495" s="63"/>
      <c r="FF495" s="63"/>
      <c r="FV495" s="63"/>
      <c r="GL495" s="63"/>
      <c r="HB495" s="63"/>
      <c r="HR495" s="63"/>
      <c r="IH495" s="63"/>
    </row>
    <row r="496" spans="1:17" ht="15">
      <c r="A496" s="29"/>
      <c r="B496" s="30"/>
      <c r="C496" s="30"/>
      <c r="D496" s="30"/>
      <c r="E496" s="30"/>
      <c r="F496" s="30"/>
      <c r="G496" s="31"/>
      <c r="H496" s="31"/>
      <c r="I496" s="30"/>
      <c r="J496" s="30"/>
      <c r="K496" s="30"/>
      <c r="L496" s="30"/>
      <c r="M496" s="30"/>
      <c r="N496" s="30"/>
      <c r="O496" s="30"/>
      <c r="P496" s="30"/>
      <c r="Q496" s="30"/>
    </row>
    <row r="497" spans="1:10" ht="15">
      <c r="A497" s="32"/>
      <c r="I497" s="5"/>
      <c r="J497" s="5"/>
    </row>
    <row r="498" spans="1:10" ht="15">
      <c r="A498" s="32"/>
      <c r="I498" s="5"/>
      <c r="J498" s="5"/>
    </row>
    <row r="499" spans="1:10" ht="15">
      <c r="A499" s="32"/>
      <c r="I499" s="5"/>
      <c r="J499" s="5"/>
    </row>
    <row r="500" spans="1:10" ht="15">
      <c r="A500" s="32"/>
      <c r="D500" s="33"/>
      <c r="E500" s="33"/>
      <c r="I500" s="5"/>
      <c r="J500" s="5"/>
    </row>
    <row r="501" spans="1:10" ht="15">
      <c r="A501" s="32"/>
      <c r="I501" s="5"/>
      <c r="J501" s="5"/>
    </row>
    <row r="502" spans="1:10" ht="15">
      <c r="A502" s="32"/>
      <c r="I502" s="5"/>
      <c r="J502" s="5"/>
    </row>
    <row r="503" ht="15">
      <c r="A503" s="32"/>
    </row>
    <row r="504" ht="15">
      <c r="A504" s="32"/>
    </row>
    <row r="505" ht="15">
      <c r="A505" s="32"/>
    </row>
    <row r="506" ht="15">
      <c r="A506" s="32"/>
    </row>
    <row r="507" ht="15">
      <c r="A507" s="32"/>
    </row>
    <row r="508" ht="15">
      <c r="A508" s="32"/>
    </row>
    <row r="509" ht="15">
      <c r="A509" s="32"/>
    </row>
    <row r="510" ht="15">
      <c r="A510" s="32"/>
    </row>
    <row r="511" ht="15">
      <c r="A511" s="32"/>
    </row>
    <row r="512" ht="15">
      <c r="A512" s="32"/>
    </row>
    <row r="513" ht="15">
      <c r="A513" s="32"/>
    </row>
    <row r="514" ht="15">
      <c r="A514" s="32"/>
    </row>
    <row r="515" ht="15">
      <c r="A515" s="32"/>
    </row>
    <row r="516" ht="15">
      <c r="A516" s="32"/>
    </row>
    <row r="517" ht="15">
      <c r="A517" s="32"/>
    </row>
    <row r="518" ht="15">
      <c r="A518" s="32"/>
    </row>
    <row r="519" ht="15">
      <c r="A519" s="32"/>
    </row>
    <row r="520" ht="15">
      <c r="A520" s="32"/>
    </row>
    <row r="521" ht="15">
      <c r="A521" s="32"/>
    </row>
    <row r="522" ht="15">
      <c r="A522" s="32"/>
    </row>
    <row r="523" ht="15">
      <c r="A523" s="32"/>
    </row>
    <row r="524" ht="15">
      <c r="A524" s="32"/>
    </row>
    <row r="525" ht="15">
      <c r="A525" s="32"/>
    </row>
    <row r="526" ht="15">
      <c r="A526" s="32"/>
    </row>
    <row r="527" ht="15">
      <c r="A527" s="32"/>
    </row>
    <row r="528" ht="15">
      <c r="A528" s="32"/>
    </row>
    <row r="529" ht="15">
      <c r="A529" s="32"/>
    </row>
    <row r="530" ht="15">
      <c r="A530" s="32"/>
    </row>
    <row r="531" ht="15">
      <c r="A531" s="32"/>
    </row>
    <row r="532" ht="15">
      <c r="A532" s="32"/>
    </row>
    <row r="533" ht="15">
      <c r="A533" s="32"/>
    </row>
    <row r="534" ht="15">
      <c r="A534" s="32"/>
    </row>
    <row r="535" ht="15">
      <c r="A535" s="32"/>
    </row>
    <row r="536" ht="15">
      <c r="A536" s="32"/>
    </row>
    <row r="537" ht="15">
      <c r="A537" s="32"/>
    </row>
    <row r="538" ht="15">
      <c r="A538" s="32"/>
    </row>
    <row r="539" ht="15">
      <c r="A539" s="32"/>
    </row>
    <row r="540" ht="15">
      <c r="A540" s="32"/>
    </row>
    <row r="541" ht="15">
      <c r="A541" s="32"/>
    </row>
    <row r="542" ht="15">
      <c r="A542" s="32"/>
    </row>
    <row r="543" ht="15">
      <c r="A543" s="32"/>
    </row>
    <row r="544" ht="15">
      <c r="A544" s="32"/>
    </row>
    <row r="545" ht="15">
      <c r="A545" s="32"/>
    </row>
    <row r="546" ht="15">
      <c r="A546" s="32"/>
    </row>
    <row r="547" ht="15">
      <c r="A547" s="32"/>
    </row>
    <row r="548" ht="15">
      <c r="A548" s="32"/>
    </row>
    <row r="549" ht="15">
      <c r="A549" s="32"/>
    </row>
    <row r="550" ht="15">
      <c r="A550" s="32"/>
    </row>
    <row r="551" ht="15">
      <c r="A551" s="32"/>
    </row>
    <row r="552" ht="15">
      <c r="A552" s="32"/>
    </row>
    <row r="553" ht="15">
      <c r="A553" s="32"/>
    </row>
    <row r="554" ht="15">
      <c r="A554" s="32"/>
    </row>
    <row r="555" ht="15">
      <c r="A555" s="32"/>
    </row>
    <row r="556" ht="15">
      <c r="A556" s="32"/>
    </row>
    <row r="557" ht="15">
      <c r="A557" s="32"/>
    </row>
    <row r="558" ht="15">
      <c r="A558" s="32"/>
    </row>
    <row r="559" ht="15">
      <c r="A559" s="32"/>
    </row>
    <row r="560" ht="15">
      <c r="A560" s="32"/>
    </row>
    <row r="561" ht="15">
      <c r="A561" s="32"/>
    </row>
    <row r="562" ht="15">
      <c r="A562" s="32"/>
    </row>
    <row r="563" ht="15">
      <c r="A563" s="32"/>
    </row>
    <row r="564" ht="15">
      <c r="A564" s="32"/>
    </row>
    <row r="565" ht="15">
      <c r="A565" s="32"/>
    </row>
    <row r="566" ht="15">
      <c r="A566" s="32"/>
    </row>
    <row r="567" ht="15">
      <c r="A567" s="32"/>
    </row>
    <row r="568" ht="15">
      <c r="A568" s="32"/>
    </row>
    <row r="569" ht="15">
      <c r="A569" s="32"/>
    </row>
    <row r="570" ht="15">
      <c r="A570" s="32"/>
    </row>
    <row r="571" ht="15">
      <c r="A571" s="32"/>
    </row>
    <row r="572" ht="15">
      <c r="A572" s="32"/>
    </row>
    <row r="573" ht="15">
      <c r="A573" s="32"/>
    </row>
    <row r="574" ht="15">
      <c r="A574" s="32"/>
    </row>
    <row r="575" ht="15">
      <c r="A575" s="32"/>
    </row>
    <row r="576" ht="15">
      <c r="A576" s="32"/>
    </row>
    <row r="577" ht="15">
      <c r="A577" s="32"/>
    </row>
    <row r="578" ht="15">
      <c r="A578" s="32"/>
    </row>
    <row r="579" ht="15">
      <c r="A579" s="32"/>
    </row>
    <row r="580" ht="15">
      <c r="A580" s="32"/>
    </row>
    <row r="581" ht="15">
      <c r="A581" s="32"/>
    </row>
    <row r="582" ht="15">
      <c r="A582" s="32"/>
    </row>
  </sheetData>
  <sheetProtection/>
  <mergeCells count="439">
    <mergeCell ref="D328:D329"/>
    <mergeCell ref="A325:A327"/>
    <mergeCell ref="B325:B327"/>
    <mergeCell ref="C325:C327"/>
    <mergeCell ref="A399:A410"/>
    <mergeCell ref="B399:D410"/>
    <mergeCell ref="C348:C349"/>
    <mergeCell ref="A328:A329"/>
    <mergeCell ref="E399:E410"/>
    <mergeCell ref="A352:A353"/>
    <mergeCell ref="B352:B353"/>
    <mergeCell ref="C352:C353"/>
    <mergeCell ref="A387:A388"/>
    <mergeCell ref="B387:B388"/>
    <mergeCell ref="C387:C388"/>
    <mergeCell ref="Q387:Q388"/>
    <mergeCell ref="B350:B351"/>
    <mergeCell ref="C350:C351"/>
    <mergeCell ref="Q350:Q351"/>
    <mergeCell ref="A346:A347"/>
    <mergeCell ref="B346:B347"/>
    <mergeCell ref="C346:C347"/>
    <mergeCell ref="Q346:Q347"/>
    <mergeCell ref="A348:A349"/>
    <mergeCell ref="B348:B349"/>
    <mergeCell ref="Q348:Q349"/>
    <mergeCell ref="A344:A345"/>
    <mergeCell ref="B344:B345"/>
    <mergeCell ref="C344:C345"/>
    <mergeCell ref="A317:A318"/>
    <mergeCell ref="Q344:Q345"/>
    <mergeCell ref="A319:A320"/>
    <mergeCell ref="C323:C324"/>
    <mergeCell ref="C319:C320"/>
    <mergeCell ref="B319:B320"/>
    <mergeCell ref="A247:A248"/>
    <mergeCell ref="B247:B248"/>
    <mergeCell ref="C247:C248"/>
    <mergeCell ref="A266:A267"/>
    <mergeCell ref="B266:B267"/>
    <mergeCell ref="C266:C267"/>
    <mergeCell ref="A262:A263"/>
    <mergeCell ref="B262:B263"/>
    <mergeCell ref="C262:C263"/>
    <mergeCell ref="A436:A447"/>
    <mergeCell ref="B424:D435"/>
    <mergeCell ref="A424:A435"/>
    <mergeCell ref="A412:A423"/>
    <mergeCell ref="B412:D423"/>
    <mergeCell ref="R17:R20"/>
    <mergeCell ref="A91:A93"/>
    <mergeCell ref="B91:B93"/>
    <mergeCell ref="C91:C93"/>
    <mergeCell ref="A31:A66"/>
    <mergeCell ref="A484:A495"/>
    <mergeCell ref="A472:A483"/>
    <mergeCell ref="A460:A471"/>
    <mergeCell ref="B472:D483"/>
    <mergeCell ref="B460:D471"/>
    <mergeCell ref="B448:D459"/>
    <mergeCell ref="A448:A459"/>
    <mergeCell ref="B484:D495"/>
    <mergeCell ref="A141:A188"/>
    <mergeCell ref="B190:D201"/>
    <mergeCell ref="B202:D213"/>
    <mergeCell ref="B214:D225"/>
    <mergeCell ref="A190:A225"/>
    <mergeCell ref="B153:D164"/>
    <mergeCell ref="B165:D176"/>
    <mergeCell ref="HO484:HQ490"/>
    <mergeCell ref="DP484:DP490"/>
    <mergeCell ref="DQ484:DS490"/>
    <mergeCell ref="EG484:EG490"/>
    <mergeCell ref="EH484:EJ490"/>
    <mergeCell ref="B177:D188"/>
    <mergeCell ref="B335:B336"/>
    <mergeCell ref="C335:C336"/>
    <mergeCell ref="Q352:Q353"/>
    <mergeCell ref="EX484:EX490"/>
    <mergeCell ref="IE484:IE490"/>
    <mergeCell ref="IF484:IH490"/>
    <mergeCell ref="IV484:IV490"/>
    <mergeCell ref="FO484:FO490"/>
    <mergeCell ref="FP484:FR490"/>
    <mergeCell ref="GF484:GF490"/>
    <mergeCell ref="GG484:GI490"/>
    <mergeCell ref="GW484:GW490"/>
    <mergeCell ref="GX484:GZ490"/>
    <mergeCell ref="HN484:HN490"/>
    <mergeCell ref="EY484:FA490"/>
    <mergeCell ref="BQ484:BQ490"/>
    <mergeCell ref="BR484:BT490"/>
    <mergeCell ref="CH484:CH490"/>
    <mergeCell ref="CI484:CK490"/>
    <mergeCell ref="CY484:CY490"/>
    <mergeCell ref="CZ484:DB490"/>
    <mergeCell ref="IE472:IE478"/>
    <mergeCell ref="IF472:IH478"/>
    <mergeCell ref="IV472:IV478"/>
    <mergeCell ref="R484:R490"/>
    <mergeCell ref="S484:U490"/>
    <mergeCell ref="AI484:AI490"/>
    <mergeCell ref="AJ484:AL490"/>
    <mergeCell ref="AZ484:AZ490"/>
    <mergeCell ref="BA484:BC490"/>
    <mergeCell ref="GF472:GF478"/>
    <mergeCell ref="GG472:GI478"/>
    <mergeCell ref="GW472:GW478"/>
    <mergeCell ref="GX472:GZ478"/>
    <mergeCell ref="HN472:HN478"/>
    <mergeCell ref="HO472:HQ478"/>
    <mergeCell ref="EG472:EG478"/>
    <mergeCell ref="EH472:EJ478"/>
    <mergeCell ref="EX472:EX478"/>
    <mergeCell ref="EY472:FA478"/>
    <mergeCell ref="FO472:FO478"/>
    <mergeCell ref="FP472:FR478"/>
    <mergeCell ref="CH472:CH478"/>
    <mergeCell ref="CI472:CK478"/>
    <mergeCell ref="CY472:CY478"/>
    <mergeCell ref="CZ472:DB478"/>
    <mergeCell ref="DP472:DP478"/>
    <mergeCell ref="DQ472:DS478"/>
    <mergeCell ref="IV460:IV466"/>
    <mergeCell ref="R472:R478"/>
    <mergeCell ref="S472:U478"/>
    <mergeCell ref="AI472:AI478"/>
    <mergeCell ref="AJ472:AL478"/>
    <mergeCell ref="AZ472:AZ478"/>
    <mergeCell ref="BA472:BC478"/>
    <mergeCell ref="BQ472:BQ478"/>
    <mergeCell ref="BR472:BT478"/>
    <mergeCell ref="GW460:GW466"/>
    <mergeCell ref="GX460:GZ466"/>
    <mergeCell ref="HN460:HN466"/>
    <mergeCell ref="HO460:HQ466"/>
    <mergeCell ref="IE460:IE466"/>
    <mergeCell ref="IF460:IH466"/>
    <mergeCell ref="EX460:EX466"/>
    <mergeCell ref="EY460:FA466"/>
    <mergeCell ref="FO460:FO466"/>
    <mergeCell ref="FP460:FR466"/>
    <mergeCell ref="GF460:GF466"/>
    <mergeCell ref="GG460:GI466"/>
    <mergeCell ref="CY460:CY466"/>
    <mergeCell ref="CZ460:DB466"/>
    <mergeCell ref="DP460:DP466"/>
    <mergeCell ref="DQ460:DS466"/>
    <mergeCell ref="EG460:EG466"/>
    <mergeCell ref="EH460:EJ466"/>
    <mergeCell ref="AZ460:AZ466"/>
    <mergeCell ref="BA460:BC466"/>
    <mergeCell ref="BQ460:BQ466"/>
    <mergeCell ref="BR460:BT466"/>
    <mergeCell ref="CH460:CH466"/>
    <mergeCell ref="CI460:CK466"/>
    <mergeCell ref="HN448:HN454"/>
    <mergeCell ref="HO448:HQ454"/>
    <mergeCell ref="IE448:IE454"/>
    <mergeCell ref="IF448:IH454"/>
    <mergeCell ref="IV448:IV454"/>
    <mergeCell ref="R460:R466"/>
    <mergeCell ref="S460:U466"/>
    <mergeCell ref="AI460:AI466"/>
    <mergeCell ref="AJ460:AL466"/>
    <mergeCell ref="FO448:FO454"/>
    <mergeCell ref="FP448:FR454"/>
    <mergeCell ref="GF448:GF454"/>
    <mergeCell ref="GG448:GI454"/>
    <mergeCell ref="GW448:GW454"/>
    <mergeCell ref="GX448:GZ454"/>
    <mergeCell ref="DP448:DP454"/>
    <mergeCell ref="DQ448:DS454"/>
    <mergeCell ref="EG448:EG454"/>
    <mergeCell ref="EH448:EJ454"/>
    <mergeCell ref="EX448:EX454"/>
    <mergeCell ref="EY448:FA454"/>
    <mergeCell ref="BQ448:BQ454"/>
    <mergeCell ref="BR448:BT454"/>
    <mergeCell ref="CH448:CH454"/>
    <mergeCell ref="CI448:CK454"/>
    <mergeCell ref="CY448:CY454"/>
    <mergeCell ref="CZ448:DB454"/>
    <mergeCell ref="IE436:IE442"/>
    <mergeCell ref="IF436:IH442"/>
    <mergeCell ref="IV436:IV442"/>
    <mergeCell ref="R448:R454"/>
    <mergeCell ref="S448:U454"/>
    <mergeCell ref="AI448:AI454"/>
    <mergeCell ref="AJ448:AL454"/>
    <mergeCell ref="AZ448:AZ454"/>
    <mergeCell ref="BA448:BC454"/>
    <mergeCell ref="GF436:GF442"/>
    <mergeCell ref="GG436:GI442"/>
    <mergeCell ref="GW436:GW442"/>
    <mergeCell ref="GX436:GZ442"/>
    <mergeCell ref="HN436:HN442"/>
    <mergeCell ref="HO436:HQ442"/>
    <mergeCell ref="EG436:EG442"/>
    <mergeCell ref="EH436:EJ442"/>
    <mergeCell ref="EX436:EX442"/>
    <mergeCell ref="EY436:FA442"/>
    <mergeCell ref="FO436:FO442"/>
    <mergeCell ref="FP436:FR442"/>
    <mergeCell ref="CH436:CH442"/>
    <mergeCell ref="CI436:CK442"/>
    <mergeCell ref="CY436:CY442"/>
    <mergeCell ref="CZ436:DB442"/>
    <mergeCell ref="DP436:DP442"/>
    <mergeCell ref="DQ436:DS442"/>
    <mergeCell ref="IV424:IV430"/>
    <mergeCell ref="R436:R442"/>
    <mergeCell ref="S436:U442"/>
    <mergeCell ref="AI436:AI442"/>
    <mergeCell ref="AJ436:AL442"/>
    <mergeCell ref="AZ436:AZ442"/>
    <mergeCell ref="BA436:BC442"/>
    <mergeCell ref="BQ436:BQ442"/>
    <mergeCell ref="BR436:BT442"/>
    <mergeCell ref="GW424:GW430"/>
    <mergeCell ref="GX424:GZ430"/>
    <mergeCell ref="HN424:HN430"/>
    <mergeCell ref="HO424:HQ430"/>
    <mergeCell ref="IE424:IE430"/>
    <mergeCell ref="IF424:IH430"/>
    <mergeCell ref="EX424:EX430"/>
    <mergeCell ref="EY424:FA430"/>
    <mergeCell ref="FO424:FO430"/>
    <mergeCell ref="FP424:FR430"/>
    <mergeCell ref="GF424:GF430"/>
    <mergeCell ref="GG424:GI430"/>
    <mergeCell ref="CY424:CY430"/>
    <mergeCell ref="CZ424:DB430"/>
    <mergeCell ref="DP424:DP430"/>
    <mergeCell ref="DQ424:DS430"/>
    <mergeCell ref="EG424:EG430"/>
    <mergeCell ref="EH424:EJ430"/>
    <mergeCell ref="AZ424:AZ430"/>
    <mergeCell ref="BA424:BC430"/>
    <mergeCell ref="BQ424:BQ430"/>
    <mergeCell ref="BR424:BT430"/>
    <mergeCell ref="CH424:CH430"/>
    <mergeCell ref="CI424:CK430"/>
    <mergeCell ref="HN412:HN418"/>
    <mergeCell ref="HO412:HQ418"/>
    <mergeCell ref="IE412:IE418"/>
    <mergeCell ref="IF412:IH418"/>
    <mergeCell ref="IV412:IV418"/>
    <mergeCell ref="R424:R430"/>
    <mergeCell ref="S424:U430"/>
    <mergeCell ref="AI424:AI430"/>
    <mergeCell ref="AJ424:AL430"/>
    <mergeCell ref="FO412:FO418"/>
    <mergeCell ref="FP412:FR418"/>
    <mergeCell ref="GF412:GF418"/>
    <mergeCell ref="GG412:GI418"/>
    <mergeCell ref="GW412:GW418"/>
    <mergeCell ref="GX412:GZ418"/>
    <mergeCell ref="DP412:DP418"/>
    <mergeCell ref="DQ412:DS418"/>
    <mergeCell ref="EG412:EG418"/>
    <mergeCell ref="EH412:EJ418"/>
    <mergeCell ref="EX412:EX418"/>
    <mergeCell ref="BA412:BC418"/>
    <mergeCell ref="EY412:FA418"/>
    <mergeCell ref="BQ412:BQ418"/>
    <mergeCell ref="BR412:BT418"/>
    <mergeCell ref="CH412:CH418"/>
    <mergeCell ref="CI412:CK418"/>
    <mergeCell ref="CY412:CY418"/>
    <mergeCell ref="CZ412:DB418"/>
    <mergeCell ref="A245:A246"/>
    <mergeCell ref="R412:R418"/>
    <mergeCell ref="S412:U418"/>
    <mergeCell ref="AI412:AI418"/>
    <mergeCell ref="AJ412:AL418"/>
    <mergeCell ref="AZ412:AZ418"/>
    <mergeCell ref="Q247:Q248"/>
    <mergeCell ref="Q266:Q267"/>
    <mergeCell ref="Q335:Q336"/>
    <mergeCell ref="Q262:Q263"/>
    <mergeCell ref="A226:A230"/>
    <mergeCell ref="B226:B230"/>
    <mergeCell ref="Q237:Q239"/>
    <mergeCell ref="Q306:Q307"/>
    <mergeCell ref="A306:A307"/>
    <mergeCell ref="A241:A242"/>
    <mergeCell ref="C241:C242"/>
    <mergeCell ref="A231:A235"/>
    <mergeCell ref="B270:D281"/>
    <mergeCell ref="B282:D293"/>
    <mergeCell ref="C245:C246"/>
    <mergeCell ref="B245:B246"/>
    <mergeCell ref="A335:A336"/>
    <mergeCell ref="A237:A239"/>
    <mergeCell ref="B237:B239"/>
    <mergeCell ref="A11:A15"/>
    <mergeCell ref="A72:A75"/>
    <mergeCell ref="B73:B75"/>
    <mergeCell ref="B11:B15"/>
    <mergeCell ref="A17:F17"/>
    <mergeCell ref="A321:A322"/>
    <mergeCell ref="A270:A305"/>
    <mergeCell ref="B309:B310"/>
    <mergeCell ref="A309:A310"/>
    <mergeCell ref="B317:B318"/>
    <mergeCell ref="C306:C307"/>
    <mergeCell ref="B294:D305"/>
    <mergeCell ref="B323:B324"/>
    <mergeCell ref="A350:A351"/>
    <mergeCell ref="B436:D447"/>
    <mergeCell ref="D226:D227"/>
    <mergeCell ref="Q323:Q324"/>
    <mergeCell ref="B306:B307"/>
    <mergeCell ref="C226:C230"/>
    <mergeCell ref="A323:A324"/>
    <mergeCell ref="B328:B329"/>
    <mergeCell ref="C328:C329"/>
    <mergeCell ref="C237:C239"/>
    <mergeCell ref="D237:D239"/>
    <mergeCell ref="GL141:GL171"/>
    <mergeCell ref="FW165:FY171"/>
    <mergeCell ref="FV141:FV171"/>
    <mergeCell ref="EQ165:ES171"/>
    <mergeCell ref="FG165:FI171"/>
    <mergeCell ref="CT141:CT171"/>
    <mergeCell ref="DK165:DM171"/>
    <mergeCell ref="EQ141:ES147"/>
    <mergeCell ref="EQ153:ES159"/>
    <mergeCell ref="GM153:GO159"/>
    <mergeCell ref="FG153:FI159"/>
    <mergeCell ref="HS141:HU147"/>
    <mergeCell ref="HC153:HE159"/>
    <mergeCell ref="HS153:HU159"/>
    <mergeCell ref="FF141:FF171"/>
    <mergeCell ref="FW153:FY159"/>
    <mergeCell ref="HB141:HB171"/>
    <mergeCell ref="FG141:FI147"/>
    <mergeCell ref="II165:IK171"/>
    <mergeCell ref="HC141:HE147"/>
    <mergeCell ref="HR141:HR171"/>
    <mergeCell ref="II141:IK147"/>
    <mergeCell ref="IH141:IH171"/>
    <mergeCell ref="II153:IK159"/>
    <mergeCell ref="HS165:HU171"/>
    <mergeCell ref="AY141:BA147"/>
    <mergeCell ref="BO165:BQ171"/>
    <mergeCell ref="HC165:HE171"/>
    <mergeCell ref="CE165:CG171"/>
    <mergeCell ref="BO141:BQ147"/>
    <mergeCell ref="AY153:BA159"/>
    <mergeCell ref="BN141:BN171"/>
    <mergeCell ref="GM165:GO171"/>
    <mergeCell ref="GM141:GO147"/>
    <mergeCell ref="EA141:EC147"/>
    <mergeCell ref="F11:F15"/>
    <mergeCell ref="M13:N14"/>
    <mergeCell ref="K13:L14"/>
    <mergeCell ref="AH141:AH171"/>
    <mergeCell ref="AX141:AX171"/>
    <mergeCell ref="AI165:AK171"/>
    <mergeCell ref="AI141:AK147"/>
    <mergeCell ref="AI153:AK159"/>
    <mergeCell ref="I11:P12"/>
    <mergeCell ref="G11:H14"/>
    <mergeCell ref="DK141:DM147"/>
    <mergeCell ref="EP141:EP171"/>
    <mergeCell ref="EA165:EC171"/>
    <mergeCell ref="DZ141:DZ171"/>
    <mergeCell ref="EA153:EC159"/>
    <mergeCell ref="CU141:CW147"/>
    <mergeCell ref="DK153:DM159"/>
    <mergeCell ref="AY165:BA171"/>
    <mergeCell ref="S165:U171"/>
    <mergeCell ref="A81:A82"/>
    <mergeCell ref="A107:A108"/>
    <mergeCell ref="A83:A84"/>
    <mergeCell ref="R88:R90"/>
    <mergeCell ref="Q91:Q93"/>
    <mergeCell ref="B102:B106"/>
    <mergeCell ref="C102:C106"/>
    <mergeCell ref="B107:B108"/>
    <mergeCell ref="C107:C108"/>
    <mergeCell ref="FW141:FY147"/>
    <mergeCell ref="CE141:CG147"/>
    <mergeCell ref="CD141:CD171"/>
    <mergeCell ref="A102:A106"/>
    <mergeCell ref="B141:D152"/>
    <mergeCell ref="DJ141:DJ171"/>
    <mergeCell ref="CU165:CW171"/>
    <mergeCell ref="CU153:CW159"/>
    <mergeCell ref="BO153:BQ159"/>
    <mergeCell ref="CE153:CG159"/>
    <mergeCell ref="B67:B68"/>
    <mergeCell ref="B18:D24"/>
    <mergeCell ref="A30:F30"/>
    <mergeCell ref="A67:A68"/>
    <mergeCell ref="B31:D42"/>
    <mergeCell ref="B43:D54"/>
    <mergeCell ref="B55:D66"/>
    <mergeCell ref="A18:A29"/>
    <mergeCell ref="A69:A71"/>
    <mergeCell ref="P2:R2"/>
    <mergeCell ref="Q11:Q15"/>
    <mergeCell ref="R11:R15"/>
    <mergeCell ref="I13:J14"/>
    <mergeCell ref="C11:C15"/>
    <mergeCell ref="Q69:Q71"/>
    <mergeCell ref="O13:P14"/>
    <mergeCell ref="D11:D15"/>
    <mergeCell ref="E11:E15"/>
    <mergeCell ref="C67:C68"/>
    <mergeCell ref="B77:B80"/>
    <mergeCell ref="B69:B71"/>
    <mergeCell ref="Q83:Q84"/>
    <mergeCell ref="C72:C75"/>
    <mergeCell ref="C83:C84"/>
    <mergeCell ref="B83:B84"/>
    <mergeCell ref="C77:C80"/>
    <mergeCell ref="A77:A80"/>
    <mergeCell ref="C69:C71"/>
    <mergeCell ref="Q228:Q230"/>
    <mergeCell ref="B231:B235"/>
    <mergeCell ref="E128:E139"/>
    <mergeCell ref="Q78:Q80"/>
    <mergeCell ref="B81:B82"/>
    <mergeCell ref="C231:C235"/>
    <mergeCell ref="A189:F189"/>
    <mergeCell ref="A128:A139"/>
    <mergeCell ref="A88:A90"/>
    <mergeCell ref="C88:C90"/>
    <mergeCell ref="C317:C318"/>
    <mergeCell ref="C309:C310"/>
    <mergeCell ref="Q233:Q235"/>
    <mergeCell ref="B88:B90"/>
    <mergeCell ref="Q102:Q108"/>
    <mergeCell ref="B128:D139"/>
    <mergeCell ref="B241:B242"/>
    <mergeCell ref="Q96:Q97"/>
  </mergeCells>
  <printOptions/>
  <pageMargins left="0.3937007874015748" right="0.2755905511811024" top="0.2362204724409449" bottom="0.31496062992125984" header="0.2362204724409449" footer="0.2755905511811024"/>
  <pageSetup fitToHeight="25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Zhilko</cp:lastModifiedBy>
  <cp:lastPrinted>2019-01-15T09:23:34Z</cp:lastPrinted>
  <dcterms:created xsi:type="dcterms:W3CDTF">2012-12-12T08:42:07Z</dcterms:created>
  <dcterms:modified xsi:type="dcterms:W3CDTF">2019-03-11T05:56:55Z</dcterms:modified>
  <cp:category/>
  <cp:version/>
  <cp:contentType/>
  <cp:contentStatus/>
</cp:coreProperties>
</file>