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55" yWindow="-30" windowWidth="19515" windowHeight="8790"/>
  </bookViews>
  <sheets>
    <sheet name="Лист 1" sheetId="2" r:id="rId1"/>
  </sheets>
  <definedNames>
    <definedName name="_xlnm.Print_Area" localSheetId="0">'Лист 1'!$A$1:$Q$565</definedName>
  </definedNames>
  <calcPr calcId="125725"/>
</workbook>
</file>

<file path=xl/calcChain.xml><?xml version="1.0" encoding="utf-8"?>
<calcChain xmlns="http://schemas.openxmlformats.org/spreadsheetml/2006/main">
  <c r="F252" i="2"/>
  <c r="G252"/>
  <c r="H252"/>
  <c r="I252"/>
  <c r="J252"/>
  <c r="K252"/>
  <c r="L252"/>
  <c r="M252"/>
  <c r="N252"/>
  <c r="N250" s="1"/>
  <c r="O252"/>
  <c r="F253"/>
  <c r="G253"/>
  <c r="H253"/>
  <c r="I253"/>
  <c r="J253"/>
  <c r="K253"/>
  <c r="L253"/>
  <c r="M253"/>
  <c r="M250" s="1"/>
  <c r="N253"/>
  <c r="O253"/>
  <c r="F254"/>
  <c r="F557" s="1"/>
  <c r="G254"/>
  <c r="H254"/>
  <c r="I254"/>
  <c r="J254"/>
  <c r="K254"/>
  <c r="L254"/>
  <c r="M254"/>
  <c r="N254"/>
  <c r="O254"/>
  <c r="F255"/>
  <c r="G255"/>
  <c r="H255"/>
  <c r="I255"/>
  <c r="J255"/>
  <c r="K255"/>
  <c r="L255"/>
  <c r="M255"/>
  <c r="N255"/>
  <c r="O255"/>
  <c r="F256"/>
  <c r="G256"/>
  <c r="H256"/>
  <c r="I256"/>
  <c r="J256"/>
  <c r="K256"/>
  <c r="L256"/>
  <c r="M256"/>
  <c r="N256"/>
  <c r="O256"/>
  <c r="F257"/>
  <c r="G257"/>
  <c r="H257"/>
  <c r="I257"/>
  <c r="J257"/>
  <c r="K257"/>
  <c r="L257"/>
  <c r="M257"/>
  <c r="N257"/>
  <c r="O257"/>
  <c r="F258"/>
  <c r="F561" s="1"/>
  <c r="G258"/>
  <c r="H258"/>
  <c r="I258"/>
  <c r="J258"/>
  <c r="K258"/>
  <c r="L258"/>
  <c r="M258"/>
  <c r="N258"/>
  <c r="O258"/>
  <c r="F259"/>
  <c r="G259"/>
  <c r="H259"/>
  <c r="I259"/>
  <c r="J259"/>
  <c r="K259"/>
  <c r="L259"/>
  <c r="M259"/>
  <c r="N259"/>
  <c r="O259"/>
  <c r="F260"/>
  <c r="G260"/>
  <c r="H260"/>
  <c r="I260"/>
  <c r="J260"/>
  <c r="K260"/>
  <c r="L260"/>
  <c r="M260"/>
  <c r="N260"/>
  <c r="O260"/>
  <c r="F261"/>
  <c r="G261"/>
  <c r="H261"/>
  <c r="I261"/>
  <c r="J261"/>
  <c r="K261"/>
  <c r="L261"/>
  <c r="M261"/>
  <c r="N261"/>
  <c r="O261"/>
  <c r="J250"/>
  <c r="F560"/>
  <c r="F251"/>
  <c r="K250"/>
  <c r="O250"/>
  <c r="G251"/>
  <c r="H251"/>
  <c r="I251"/>
  <c r="J251"/>
  <c r="K251"/>
  <c r="L251"/>
  <c r="M251"/>
  <c r="N251"/>
  <c r="O251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G239"/>
  <c r="G238" s="1"/>
  <c r="F239"/>
  <c r="H238"/>
  <c r="I238"/>
  <c r="J238"/>
  <c r="K238"/>
  <c r="L238"/>
  <c r="M238"/>
  <c r="N238"/>
  <c r="O238"/>
  <c r="O22"/>
  <c r="N22"/>
  <c r="M22"/>
  <c r="L22"/>
  <c r="K22"/>
  <c r="J22"/>
  <c r="I22"/>
  <c r="H22"/>
  <c r="G22"/>
  <c r="F22"/>
  <c r="O34"/>
  <c r="N34"/>
  <c r="M34"/>
  <c r="L34"/>
  <c r="K34"/>
  <c r="J34"/>
  <c r="I34"/>
  <c r="H34"/>
  <c r="G34"/>
  <c r="F34"/>
  <c r="O46"/>
  <c r="N46"/>
  <c r="M46"/>
  <c r="L46"/>
  <c r="K46"/>
  <c r="J46"/>
  <c r="I46"/>
  <c r="H46"/>
  <c r="G46"/>
  <c r="F46"/>
  <c r="O58"/>
  <c r="N58"/>
  <c r="M58"/>
  <c r="L58"/>
  <c r="K58"/>
  <c r="J58"/>
  <c r="I58"/>
  <c r="H58"/>
  <c r="F58"/>
  <c r="O70"/>
  <c r="N70"/>
  <c r="M70"/>
  <c r="L70"/>
  <c r="K70"/>
  <c r="J70"/>
  <c r="I70"/>
  <c r="H70"/>
  <c r="G70"/>
  <c r="F70"/>
  <c r="O82"/>
  <c r="N82"/>
  <c r="M82"/>
  <c r="L82"/>
  <c r="K82"/>
  <c r="J82"/>
  <c r="I82"/>
  <c r="H82"/>
  <c r="G82"/>
  <c r="F82"/>
  <c r="O94"/>
  <c r="N94"/>
  <c r="M94"/>
  <c r="L94"/>
  <c r="K94"/>
  <c r="J94"/>
  <c r="I94"/>
  <c r="H94"/>
  <c r="G94"/>
  <c r="F94"/>
  <c r="O106"/>
  <c r="N106"/>
  <c r="M106"/>
  <c r="L106"/>
  <c r="K106"/>
  <c r="J106"/>
  <c r="I106"/>
  <c r="H106"/>
  <c r="G106"/>
  <c r="F106"/>
  <c r="O118"/>
  <c r="N118"/>
  <c r="M118"/>
  <c r="L118"/>
  <c r="K118"/>
  <c r="J118"/>
  <c r="I118"/>
  <c r="H118"/>
  <c r="G118"/>
  <c r="F118"/>
  <c r="O130"/>
  <c r="N130"/>
  <c r="M130"/>
  <c r="L130"/>
  <c r="K130"/>
  <c r="J130"/>
  <c r="I130"/>
  <c r="H130"/>
  <c r="G130"/>
  <c r="F130"/>
  <c r="O142"/>
  <c r="N142"/>
  <c r="M142"/>
  <c r="L142"/>
  <c r="K142"/>
  <c r="J142"/>
  <c r="I142"/>
  <c r="H142"/>
  <c r="G142"/>
  <c r="F142"/>
  <c r="O154"/>
  <c r="N154"/>
  <c r="M154"/>
  <c r="L154"/>
  <c r="K154"/>
  <c r="J154"/>
  <c r="I154"/>
  <c r="H154"/>
  <c r="G154"/>
  <c r="F154"/>
  <c r="O166"/>
  <c r="N166"/>
  <c r="M166"/>
  <c r="L166"/>
  <c r="K166"/>
  <c r="J166"/>
  <c r="I166"/>
  <c r="H166"/>
  <c r="G166"/>
  <c r="F166"/>
  <c r="O178"/>
  <c r="N178"/>
  <c r="M178"/>
  <c r="L178"/>
  <c r="K178"/>
  <c r="J178"/>
  <c r="I178"/>
  <c r="H178"/>
  <c r="G178"/>
  <c r="F178"/>
  <c r="O190"/>
  <c r="N190"/>
  <c r="M190"/>
  <c r="L190"/>
  <c r="K190"/>
  <c r="J190"/>
  <c r="I190"/>
  <c r="H190"/>
  <c r="G190"/>
  <c r="F190"/>
  <c r="O202"/>
  <c r="N202"/>
  <c r="M202"/>
  <c r="L202"/>
  <c r="K202"/>
  <c r="J202"/>
  <c r="I202"/>
  <c r="H202"/>
  <c r="G202"/>
  <c r="F202"/>
  <c r="O214"/>
  <c r="N214"/>
  <c r="M214"/>
  <c r="L214"/>
  <c r="K214"/>
  <c r="J214"/>
  <c r="I214"/>
  <c r="H214"/>
  <c r="G214"/>
  <c r="F214"/>
  <c r="O226"/>
  <c r="N226"/>
  <c r="M226"/>
  <c r="L226"/>
  <c r="K226"/>
  <c r="J226"/>
  <c r="I226"/>
  <c r="H226"/>
  <c r="G226"/>
  <c r="F226"/>
  <c r="O263"/>
  <c r="N263"/>
  <c r="M263"/>
  <c r="L263"/>
  <c r="K263"/>
  <c r="J263"/>
  <c r="I263"/>
  <c r="H263"/>
  <c r="F263"/>
  <c r="O275"/>
  <c r="N275"/>
  <c r="M275"/>
  <c r="L275"/>
  <c r="K275"/>
  <c r="J275"/>
  <c r="I275"/>
  <c r="H275"/>
  <c r="G275"/>
  <c r="F275"/>
  <c r="O287"/>
  <c r="N287"/>
  <c r="M287"/>
  <c r="L287"/>
  <c r="K287"/>
  <c r="J287"/>
  <c r="I287"/>
  <c r="H287"/>
  <c r="F287"/>
  <c r="O299"/>
  <c r="N299"/>
  <c r="M299"/>
  <c r="L299"/>
  <c r="K299"/>
  <c r="J299"/>
  <c r="I299"/>
  <c r="H299"/>
  <c r="F299"/>
  <c r="O311"/>
  <c r="N311"/>
  <c r="M311"/>
  <c r="L311"/>
  <c r="K311"/>
  <c r="J311"/>
  <c r="I311"/>
  <c r="H311"/>
  <c r="G311"/>
  <c r="F311"/>
  <c r="O323"/>
  <c r="N323"/>
  <c r="M323"/>
  <c r="L323"/>
  <c r="K323"/>
  <c r="J323"/>
  <c r="H323"/>
  <c r="F323"/>
  <c r="O336"/>
  <c r="N336"/>
  <c r="M336"/>
  <c r="L336"/>
  <c r="K336"/>
  <c r="J336"/>
  <c r="I336"/>
  <c r="H336"/>
  <c r="G336"/>
  <c r="F336"/>
  <c r="O348"/>
  <c r="N348"/>
  <c r="M348"/>
  <c r="L348"/>
  <c r="K348"/>
  <c r="J348"/>
  <c r="I348"/>
  <c r="H348"/>
  <c r="G348"/>
  <c r="F348"/>
  <c r="O360"/>
  <c r="N360"/>
  <c r="M360"/>
  <c r="L360"/>
  <c r="K360"/>
  <c r="J360"/>
  <c r="I360"/>
  <c r="H360"/>
  <c r="G360"/>
  <c r="F360"/>
  <c r="O372"/>
  <c r="N372"/>
  <c r="M372"/>
  <c r="L372"/>
  <c r="K372"/>
  <c r="J372"/>
  <c r="I372"/>
  <c r="H372"/>
  <c r="G372"/>
  <c r="F372"/>
  <c r="O384"/>
  <c r="N384"/>
  <c r="M384"/>
  <c r="L384"/>
  <c r="K384"/>
  <c r="J384"/>
  <c r="I384"/>
  <c r="H384"/>
  <c r="G384"/>
  <c r="F384"/>
  <c r="O396"/>
  <c r="N396"/>
  <c r="M396"/>
  <c r="L396"/>
  <c r="K396"/>
  <c r="J396"/>
  <c r="I396"/>
  <c r="H396"/>
  <c r="G396"/>
  <c r="F396"/>
  <c r="O408"/>
  <c r="N408"/>
  <c r="M408"/>
  <c r="L408"/>
  <c r="K408"/>
  <c r="J408"/>
  <c r="I408"/>
  <c r="H408"/>
  <c r="G408"/>
  <c r="F408"/>
  <c r="O420"/>
  <c r="N420"/>
  <c r="M420"/>
  <c r="L420"/>
  <c r="K420"/>
  <c r="J420"/>
  <c r="I420"/>
  <c r="H420"/>
  <c r="G420"/>
  <c r="F420"/>
  <c r="O432"/>
  <c r="N432"/>
  <c r="M432"/>
  <c r="L432"/>
  <c r="K432"/>
  <c r="J432"/>
  <c r="I432"/>
  <c r="H432"/>
  <c r="G432"/>
  <c r="F432"/>
  <c r="O444"/>
  <c r="N444"/>
  <c r="M444"/>
  <c r="L444"/>
  <c r="K444"/>
  <c r="J444"/>
  <c r="I444"/>
  <c r="H444"/>
  <c r="G444"/>
  <c r="F444"/>
  <c r="O456"/>
  <c r="N456"/>
  <c r="M456"/>
  <c r="L456"/>
  <c r="K456"/>
  <c r="J456"/>
  <c r="I456"/>
  <c r="H456"/>
  <c r="G456"/>
  <c r="F456"/>
  <c r="O468"/>
  <c r="N468"/>
  <c r="M468"/>
  <c r="L468"/>
  <c r="K468"/>
  <c r="J468"/>
  <c r="I468"/>
  <c r="H468"/>
  <c r="G468"/>
  <c r="F468"/>
  <c r="O480"/>
  <c r="N480"/>
  <c r="M480"/>
  <c r="L480"/>
  <c r="K480"/>
  <c r="J480"/>
  <c r="I480"/>
  <c r="H480"/>
  <c r="G480"/>
  <c r="F480"/>
  <c r="F493"/>
  <c r="O493"/>
  <c r="N493"/>
  <c r="M493"/>
  <c r="L493"/>
  <c r="K493"/>
  <c r="J493"/>
  <c r="I493"/>
  <c r="H493"/>
  <c r="G493"/>
  <c r="G505"/>
  <c r="H505"/>
  <c r="I505"/>
  <c r="J505"/>
  <c r="K505"/>
  <c r="L505"/>
  <c r="M505"/>
  <c r="N505"/>
  <c r="O505"/>
  <c r="F505"/>
  <c r="G517"/>
  <c r="H517"/>
  <c r="I517"/>
  <c r="J517"/>
  <c r="K517"/>
  <c r="L517"/>
  <c r="M517"/>
  <c r="N517"/>
  <c r="O517"/>
  <c r="F518"/>
  <c r="F542" s="1"/>
  <c r="F519"/>
  <c r="F543" s="1"/>
  <c r="F520"/>
  <c r="F521"/>
  <c r="F522"/>
  <c r="F546" s="1"/>
  <c r="F558" s="1"/>
  <c r="F523"/>
  <c r="F547" s="1"/>
  <c r="F524"/>
  <c r="F525"/>
  <c r="F526"/>
  <c r="F550" s="1"/>
  <c r="F562" s="1"/>
  <c r="F527"/>
  <c r="F551" s="1"/>
  <c r="F528"/>
  <c r="F533"/>
  <c r="F529" s="1"/>
  <c r="F534"/>
  <c r="F535"/>
  <c r="F536"/>
  <c r="F537"/>
  <c r="F538"/>
  <c r="F539"/>
  <c r="F540"/>
  <c r="F544"/>
  <c r="F545"/>
  <c r="F548"/>
  <c r="F549"/>
  <c r="F552"/>
  <c r="F556"/>
  <c r="F564"/>
  <c r="F517"/>
  <c r="G529"/>
  <c r="H529"/>
  <c r="I529"/>
  <c r="J529"/>
  <c r="K529"/>
  <c r="L529"/>
  <c r="M529"/>
  <c r="N529"/>
  <c r="O529"/>
  <c r="G541"/>
  <c r="H541"/>
  <c r="I541"/>
  <c r="J541"/>
  <c r="K541"/>
  <c r="L541"/>
  <c r="M541"/>
  <c r="N541"/>
  <c r="O541"/>
  <c r="F149"/>
  <c r="G149"/>
  <c r="F150"/>
  <c r="G150"/>
  <c r="F151"/>
  <c r="G151"/>
  <c r="F152"/>
  <c r="G152"/>
  <c r="F153"/>
  <c r="G153"/>
  <c r="F318"/>
  <c r="G318"/>
  <c r="F319"/>
  <c r="G319"/>
  <c r="F320"/>
  <c r="G320"/>
  <c r="F321"/>
  <c r="G321"/>
  <c r="F322"/>
  <c r="G322"/>
  <c r="F306"/>
  <c r="G306"/>
  <c r="F307"/>
  <c r="G307"/>
  <c r="F308"/>
  <c r="G308"/>
  <c r="F309"/>
  <c r="G309"/>
  <c r="F310"/>
  <c r="G310"/>
  <c r="F294"/>
  <c r="G294"/>
  <c r="F295"/>
  <c r="G295"/>
  <c r="F296"/>
  <c r="G296"/>
  <c r="F297"/>
  <c r="G297"/>
  <c r="F298"/>
  <c r="G298"/>
  <c r="F282"/>
  <c r="F283"/>
  <c r="F284"/>
  <c r="F285"/>
  <c r="F286"/>
  <c r="F270"/>
  <c r="G270"/>
  <c r="F271"/>
  <c r="G271"/>
  <c r="F272"/>
  <c r="G272"/>
  <c r="F273"/>
  <c r="G273"/>
  <c r="F274"/>
  <c r="G274"/>
  <c r="F161"/>
  <c r="G161"/>
  <c r="F162"/>
  <c r="G162"/>
  <c r="F163"/>
  <c r="G163"/>
  <c r="F164"/>
  <c r="G164"/>
  <c r="F165"/>
  <c r="G165"/>
  <c r="F137"/>
  <c r="G137"/>
  <c r="F138"/>
  <c r="G138"/>
  <c r="F139"/>
  <c r="G139"/>
  <c r="F140"/>
  <c r="G140"/>
  <c r="F141"/>
  <c r="G141"/>
  <c r="F113"/>
  <c r="G113"/>
  <c r="F114"/>
  <c r="G114"/>
  <c r="F115"/>
  <c r="G115"/>
  <c r="F116"/>
  <c r="G116"/>
  <c r="F117"/>
  <c r="G117"/>
  <c r="F65"/>
  <c r="G65"/>
  <c r="F66"/>
  <c r="G66"/>
  <c r="F67"/>
  <c r="G67"/>
  <c r="F68"/>
  <c r="G68"/>
  <c r="F69"/>
  <c r="G69"/>
  <c r="L250" l="1"/>
  <c r="F250"/>
  <c r="H250"/>
  <c r="F563"/>
  <c r="F559"/>
  <c r="F555"/>
  <c r="F238"/>
  <c r="F554"/>
  <c r="F541"/>
  <c r="F53"/>
  <c r="V384" s="1"/>
  <c r="G53"/>
  <c r="W384" s="1"/>
  <c r="F54"/>
  <c r="G54"/>
  <c r="W385" s="1"/>
  <c r="F55"/>
  <c r="V386" s="1"/>
  <c r="G55"/>
  <c r="W386" s="1"/>
  <c r="F56"/>
  <c r="G56"/>
  <c r="F57"/>
  <c r="V388" s="1"/>
  <c r="G57"/>
  <c r="W388" s="1"/>
  <c r="W378"/>
  <c r="W379"/>
  <c r="W380"/>
  <c r="W387"/>
  <c r="V379"/>
  <c r="V380"/>
  <c r="V381"/>
  <c r="V385"/>
  <c r="V387"/>
  <c r="V378"/>
  <c r="F228"/>
  <c r="F229"/>
  <c r="F230"/>
  <c r="F227"/>
  <c r="F219"/>
  <c r="G543"/>
  <c r="H543"/>
  <c r="I543"/>
  <c r="J543"/>
  <c r="K543"/>
  <c r="L543"/>
  <c r="M543"/>
  <c r="N543"/>
  <c r="O543"/>
  <c r="G544"/>
  <c r="H544"/>
  <c r="I544"/>
  <c r="J544"/>
  <c r="K544"/>
  <c r="L544"/>
  <c r="M544"/>
  <c r="N544"/>
  <c r="O544"/>
  <c r="G545"/>
  <c r="H545"/>
  <c r="I545"/>
  <c r="J545"/>
  <c r="K545"/>
  <c r="L545"/>
  <c r="M545"/>
  <c r="N545"/>
  <c r="O545"/>
  <c r="G546"/>
  <c r="H546"/>
  <c r="I546"/>
  <c r="J546"/>
  <c r="K546"/>
  <c r="L546"/>
  <c r="M546"/>
  <c r="N546"/>
  <c r="O546"/>
  <c r="H547"/>
  <c r="I547"/>
  <c r="J547"/>
  <c r="K547"/>
  <c r="L547"/>
  <c r="M547"/>
  <c r="N547"/>
  <c r="O547"/>
  <c r="H548"/>
  <c r="I548"/>
  <c r="J548"/>
  <c r="K548"/>
  <c r="L548"/>
  <c r="M548"/>
  <c r="N548"/>
  <c r="O548"/>
  <c r="G549"/>
  <c r="H549"/>
  <c r="I549"/>
  <c r="J549"/>
  <c r="K549"/>
  <c r="L549"/>
  <c r="M549"/>
  <c r="N549"/>
  <c r="O549"/>
  <c r="G550"/>
  <c r="H550"/>
  <c r="I550"/>
  <c r="J550"/>
  <c r="K550"/>
  <c r="L550"/>
  <c r="M550"/>
  <c r="N550"/>
  <c r="O550"/>
  <c r="G551"/>
  <c r="H551"/>
  <c r="I551"/>
  <c r="J551"/>
  <c r="K551"/>
  <c r="L551"/>
  <c r="M551"/>
  <c r="N551"/>
  <c r="O551"/>
  <c r="G552"/>
  <c r="H552"/>
  <c r="I552"/>
  <c r="J552"/>
  <c r="K552"/>
  <c r="L552"/>
  <c r="M552"/>
  <c r="N552"/>
  <c r="O552"/>
  <c r="G542"/>
  <c r="H542"/>
  <c r="I542"/>
  <c r="J542"/>
  <c r="K542"/>
  <c r="L542"/>
  <c r="M542"/>
  <c r="N542"/>
  <c r="O542"/>
  <c r="F325"/>
  <c r="G325"/>
  <c r="H325"/>
  <c r="I325"/>
  <c r="J325"/>
  <c r="K325"/>
  <c r="L325"/>
  <c r="M325"/>
  <c r="N325"/>
  <c r="O325"/>
  <c r="F326"/>
  <c r="G326"/>
  <c r="H326"/>
  <c r="I326"/>
  <c r="J326"/>
  <c r="K326"/>
  <c r="L326"/>
  <c r="M326"/>
  <c r="N326"/>
  <c r="O326"/>
  <c r="F327"/>
  <c r="G327"/>
  <c r="H327"/>
  <c r="I327"/>
  <c r="J327"/>
  <c r="K327"/>
  <c r="L327"/>
  <c r="M327"/>
  <c r="N327"/>
  <c r="O327"/>
  <c r="F328"/>
  <c r="H328"/>
  <c r="I328"/>
  <c r="J328"/>
  <c r="K328"/>
  <c r="L328"/>
  <c r="M328"/>
  <c r="N328"/>
  <c r="O328"/>
  <c r="F329"/>
  <c r="H329"/>
  <c r="I329"/>
  <c r="J329"/>
  <c r="K329"/>
  <c r="L329"/>
  <c r="M329"/>
  <c r="N329"/>
  <c r="O329"/>
  <c r="F330"/>
  <c r="G330"/>
  <c r="H330"/>
  <c r="I330"/>
  <c r="J330"/>
  <c r="K330"/>
  <c r="L330"/>
  <c r="M330"/>
  <c r="N330"/>
  <c r="O330"/>
  <c r="F331"/>
  <c r="G331"/>
  <c r="H331"/>
  <c r="I331"/>
  <c r="J331"/>
  <c r="K331"/>
  <c r="L331"/>
  <c r="M331"/>
  <c r="N331"/>
  <c r="O331"/>
  <c r="F332"/>
  <c r="G332"/>
  <c r="H332"/>
  <c r="I332"/>
  <c r="J332"/>
  <c r="K332"/>
  <c r="L332"/>
  <c r="M332"/>
  <c r="N332"/>
  <c r="O332"/>
  <c r="F333"/>
  <c r="G333"/>
  <c r="H333"/>
  <c r="I333"/>
  <c r="J333"/>
  <c r="K333"/>
  <c r="L333"/>
  <c r="M333"/>
  <c r="N333"/>
  <c r="O333"/>
  <c r="F334"/>
  <c r="G334"/>
  <c r="H334"/>
  <c r="I334"/>
  <c r="J334"/>
  <c r="K334"/>
  <c r="L334"/>
  <c r="M334"/>
  <c r="N334"/>
  <c r="O334"/>
  <c r="G324"/>
  <c r="H324"/>
  <c r="I324"/>
  <c r="J324"/>
  <c r="K324"/>
  <c r="L324"/>
  <c r="M324"/>
  <c r="N324"/>
  <c r="O324"/>
  <c r="F324"/>
  <c r="G534"/>
  <c r="G535"/>
  <c r="G536"/>
  <c r="G537"/>
  <c r="G538"/>
  <c r="G539"/>
  <c r="G540"/>
  <c r="G342"/>
  <c r="G343"/>
  <c r="G344"/>
  <c r="G345"/>
  <c r="G346"/>
  <c r="G347"/>
  <c r="F172"/>
  <c r="G172"/>
  <c r="F173"/>
  <c r="G173"/>
  <c r="F174"/>
  <c r="G174"/>
  <c r="F175"/>
  <c r="G175"/>
  <c r="F176"/>
  <c r="G176"/>
  <c r="F177"/>
  <c r="G177"/>
  <c r="G171"/>
  <c r="F553" l="1"/>
  <c r="I323"/>
  <c r="I250"/>
  <c r="F367"/>
  <c r="F368"/>
  <c r="F369"/>
  <c r="F370"/>
  <c r="F371"/>
  <c r="F355"/>
  <c r="F356"/>
  <c r="F357"/>
  <c r="F358"/>
  <c r="F359"/>
  <c r="G355"/>
  <c r="G356"/>
  <c r="G357"/>
  <c r="G358"/>
  <c r="G359"/>
  <c r="F343"/>
  <c r="F344"/>
  <c r="F345"/>
  <c r="F346"/>
  <c r="F347"/>
  <c r="G29"/>
  <c r="G30"/>
  <c r="G31"/>
  <c r="G32"/>
  <c r="G33"/>
  <c r="J41"/>
  <c r="K41"/>
  <c r="L41"/>
  <c r="L42" s="1"/>
  <c r="M41"/>
  <c r="M42" s="1"/>
  <c r="N41"/>
  <c r="O41"/>
  <c r="J42"/>
  <c r="J43" s="1"/>
  <c r="K42"/>
  <c r="G42" s="1"/>
  <c r="N42"/>
  <c r="N43" s="1"/>
  <c r="O42"/>
  <c r="K43"/>
  <c r="K44" s="1"/>
  <c r="O43"/>
  <c r="O44" s="1"/>
  <c r="F77"/>
  <c r="G77"/>
  <c r="F78"/>
  <c r="G78"/>
  <c r="F79"/>
  <c r="G79"/>
  <c r="F80"/>
  <c r="G80"/>
  <c r="F81"/>
  <c r="G81"/>
  <c r="F89"/>
  <c r="G89"/>
  <c r="H89"/>
  <c r="G90"/>
  <c r="H90"/>
  <c r="F90" s="1"/>
  <c r="G91"/>
  <c r="H91"/>
  <c r="H92" s="1"/>
  <c r="G92"/>
  <c r="G93"/>
  <c r="F101"/>
  <c r="G101"/>
  <c r="H101"/>
  <c r="G102"/>
  <c r="H102"/>
  <c r="F102" s="1"/>
  <c r="G103"/>
  <c r="H103"/>
  <c r="H104" s="1"/>
  <c r="G104"/>
  <c r="G105"/>
  <c r="F125"/>
  <c r="G125"/>
  <c r="F126"/>
  <c r="G126"/>
  <c r="F127"/>
  <c r="G127"/>
  <c r="F128"/>
  <c r="G128"/>
  <c r="F129"/>
  <c r="G129"/>
  <c r="F185"/>
  <c r="G185"/>
  <c r="F186"/>
  <c r="G186"/>
  <c r="F187"/>
  <c r="G187"/>
  <c r="F188"/>
  <c r="G188"/>
  <c r="F189"/>
  <c r="G189"/>
  <c r="F197"/>
  <c r="G197"/>
  <c r="F198"/>
  <c r="G198"/>
  <c r="F199"/>
  <c r="G199"/>
  <c r="F200"/>
  <c r="G200"/>
  <c r="F201"/>
  <c r="G201"/>
  <c r="G208"/>
  <c r="G209"/>
  <c r="G210"/>
  <c r="G211"/>
  <c r="G212"/>
  <c r="G213"/>
  <c r="G207"/>
  <c r="F208"/>
  <c r="F209"/>
  <c r="F210"/>
  <c r="F211"/>
  <c r="F212"/>
  <c r="F213"/>
  <c r="F207"/>
  <c r="G228"/>
  <c r="G229"/>
  <c r="G230"/>
  <c r="F231"/>
  <c r="G231"/>
  <c r="F232"/>
  <c r="G232"/>
  <c r="F233"/>
  <c r="G233"/>
  <c r="F234"/>
  <c r="G234"/>
  <c r="F235"/>
  <c r="G235"/>
  <c r="F236"/>
  <c r="G236"/>
  <c r="F237"/>
  <c r="G237"/>
  <c r="G227"/>
  <c r="F216"/>
  <c r="G216"/>
  <c r="F217"/>
  <c r="G217"/>
  <c r="F218"/>
  <c r="G218"/>
  <c r="G219"/>
  <c r="F220"/>
  <c r="G220"/>
  <c r="F221"/>
  <c r="G221"/>
  <c r="F222"/>
  <c r="G222"/>
  <c r="F223"/>
  <c r="G223"/>
  <c r="F224"/>
  <c r="G224"/>
  <c r="F225"/>
  <c r="G225"/>
  <c r="G215"/>
  <c r="F215"/>
  <c r="G525"/>
  <c r="G526"/>
  <c r="G527"/>
  <c r="G528"/>
  <c r="G524"/>
  <c r="F513"/>
  <c r="G513"/>
  <c r="F514"/>
  <c r="G514"/>
  <c r="F515"/>
  <c r="G515"/>
  <c r="F516"/>
  <c r="G516"/>
  <c r="G512"/>
  <c r="F512"/>
  <c r="F501"/>
  <c r="G501"/>
  <c r="F502"/>
  <c r="G502"/>
  <c r="F503"/>
  <c r="G503"/>
  <c r="F504"/>
  <c r="G504"/>
  <c r="G500"/>
  <c r="F500"/>
  <c r="F488"/>
  <c r="G488"/>
  <c r="F489"/>
  <c r="G489"/>
  <c r="F490"/>
  <c r="G490"/>
  <c r="F491"/>
  <c r="G491"/>
  <c r="F492"/>
  <c r="G492"/>
  <c r="F476"/>
  <c r="G476"/>
  <c r="F477"/>
  <c r="G477"/>
  <c r="F478"/>
  <c r="G478"/>
  <c r="F479"/>
  <c r="G479"/>
  <c r="G475"/>
  <c r="F475"/>
  <c r="F463"/>
  <c r="G463"/>
  <c r="F464"/>
  <c r="G464"/>
  <c r="F465"/>
  <c r="G465"/>
  <c r="F466"/>
  <c r="G466"/>
  <c r="F467"/>
  <c r="G467"/>
  <c r="F462"/>
  <c r="F451"/>
  <c r="G451"/>
  <c r="F452"/>
  <c r="G452"/>
  <c r="F453"/>
  <c r="G453"/>
  <c r="F454"/>
  <c r="G454"/>
  <c r="F455"/>
  <c r="G455"/>
  <c r="I561"/>
  <c r="I17" s="1"/>
  <c r="I563"/>
  <c r="I19" s="1"/>
  <c r="I564"/>
  <c r="I20" s="1"/>
  <c r="AE38"/>
  <c r="AE37"/>
  <c r="AE253"/>
  <c r="AB38"/>
  <c r="AB37"/>
  <c r="AB253"/>
  <c r="AE266"/>
  <c r="AB266"/>
  <c r="Y301"/>
  <c r="Y336"/>
  <c r="Y337"/>
  <c r="Y338"/>
  <c r="Y335"/>
  <c r="G303"/>
  <c r="H206"/>
  <c r="F206" s="1"/>
  <c r="AE206"/>
  <c r="AE184"/>
  <c r="AB184"/>
  <c r="AB39"/>
  <c r="AE98"/>
  <c r="AE85"/>
  <c r="AE39"/>
  <c r="AB85"/>
  <c r="AB206"/>
  <c r="AB98"/>
  <c r="I533"/>
  <c r="H533" s="1"/>
  <c r="G523"/>
  <c r="G522"/>
  <c r="G521"/>
  <c r="G520"/>
  <c r="G519"/>
  <c r="G518"/>
  <c r="G511"/>
  <c r="F511"/>
  <c r="G510"/>
  <c r="F510"/>
  <c r="G509"/>
  <c r="F509"/>
  <c r="G508"/>
  <c r="F508"/>
  <c r="G507"/>
  <c r="F507"/>
  <c r="G506"/>
  <c r="F506"/>
  <c r="G499"/>
  <c r="F499"/>
  <c r="G498"/>
  <c r="F498"/>
  <c r="G497"/>
  <c r="F497"/>
  <c r="G496"/>
  <c r="F496"/>
  <c r="G495"/>
  <c r="F495"/>
  <c r="G494"/>
  <c r="F494"/>
  <c r="G487"/>
  <c r="F487"/>
  <c r="G486"/>
  <c r="F486"/>
  <c r="G485"/>
  <c r="F485"/>
  <c r="G484"/>
  <c r="F484"/>
  <c r="G483"/>
  <c r="F483"/>
  <c r="G482"/>
  <c r="F482"/>
  <c r="G481"/>
  <c r="F481"/>
  <c r="G474"/>
  <c r="F474"/>
  <c r="G473"/>
  <c r="F473"/>
  <c r="G472"/>
  <c r="F472"/>
  <c r="G471"/>
  <c r="F471"/>
  <c r="G470"/>
  <c r="F470"/>
  <c r="G469"/>
  <c r="F469"/>
  <c r="G462"/>
  <c r="G461"/>
  <c r="F461"/>
  <c r="G460"/>
  <c r="F460"/>
  <c r="G459"/>
  <c r="F459"/>
  <c r="G458"/>
  <c r="F458"/>
  <c r="G457"/>
  <c r="F457"/>
  <c r="G450"/>
  <c r="F450"/>
  <c r="F449"/>
  <c r="G448"/>
  <c r="F448"/>
  <c r="G447"/>
  <c r="F447"/>
  <c r="G446"/>
  <c r="F446"/>
  <c r="G445"/>
  <c r="F445"/>
  <c r="I424"/>
  <c r="G424" s="1"/>
  <c r="F424"/>
  <c r="I412"/>
  <c r="G412" s="1"/>
  <c r="F412"/>
  <c r="M399"/>
  <c r="L399"/>
  <c r="I399"/>
  <c r="H399" s="1"/>
  <c r="G389"/>
  <c r="F389"/>
  <c r="G388"/>
  <c r="F388"/>
  <c r="M387"/>
  <c r="L387"/>
  <c r="I387"/>
  <c r="H387" s="1"/>
  <c r="G386"/>
  <c r="G385"/>
  <c r="F385"/>
  <c r="G377"/>
  <c r="F377"/>
  <c r="G376"/>
  <c r="F376"/>
  <c r="G375"/>
  <c r="F375"/>
  <c r="G374"/>
  <c r="F374"/>
  <c r="G373"/>
  <c r="F373"/>
  <c r="F366"/>
  <c r="G365"/>
  <c r="F365"/>
  <c r="G364"/>
  <c r="F364"/>
  <c r="G363"/>
  <c r="F363"/>
  <c r="G362"/>
  <c r="F362"/>
  <c r="G361"/>
  <c r="F361"/>
  <c r="G354"/>
  <c r="F354"/>
  <c r="G353"/>
  <c r="F353"/>
  <c r="G352"/>
  <c r="F352"/>
  <c r="G351"/>
  <c r="F351"/>
  <c r="G350"/>
  <c r="F350"/>
  <c r="G349"/>
  <c r="F349"/>
  <c r="F342"/>
  <c r="G341"/>
  <c r="F341"/>
  <c r="I340"/>
  <c r="F340"/>
  <c r="I339"/>
  <c r="F339"/>
  <c r="G338"/>
  <c r="F338"/>
  <c r="G337"/>
  <c r="F337"/>
  <c r="G317"/>
  <c r="F317"/>
  <c r="G316"/>
  <c r="F316"/>
  <c r="G315"/>
  <c r="F315"/>
  <c r="G314"/>
  <c r="F314"/>
  <c r="G313"/>
  <c r="F313"/>
  <c r="G312"/>
  <c r="F312"/>
  <c r="G305"/>
  <c r="F305"/>
  <c r="G304"/>
  <c r="G299" s="1"/>
  <c r="F304"/>
  <c r="F303"/>
  <c r="G302"/>
  <c r="F302"/>
  <c r="G301"/>
  <c r="F301"/>
  <c r="G300"/>
  <c r="F300"/>
  <c r="G293"/>
  <c r="F293"/>
  <c r="G292"/>
  <c r="G287" s="1"/>
  <c r="F292"/>
  <c r="G291"/>
  <c r="F291"/>
  <c r="G290"/>
  <c r="F290"/>
  <c r="G289"/>
  <c r="F289"/>
  <c r="G288"/>
  <c r="F288"/>
  <c r="F281"/>
  <c r="G280"/>
  <c r="F280"/>
  <c r="G279"/>
  <c r="F279"/>
  <c r="G278"/>
  <c r="F278"/>
  <c r="G277"/>
  <c r="F277"/>
  <c r="G276"/>
  <c r="F276"/>
  <c r="G269"/>
  <c r="G329" s="1"/>
  <c r="F269"/>
  <c r="G268"/>
  <c r="F268"/>
  <c r="F267"/>
  <c r="I266"/>
  <c r="F266"/>
  <c r="G265"/>
  <c r="F265"/>
  <c r="G264"/>
  <c r="F264"/>
  <c r="G206"/>
  <c r="I205"/>
  <c r="G205" s="1"/>
  <c r="F205"/>
  <c r="G204"/>
  <c r="F204"/>
  <c r="G203"/>
  <c r="F203"/>
  <c r="G196"/>
  <c r="F196"/>
  <c r="G195"/>
  <c r="G194"/>
  <c r="L193"/>
  <c r="I193"/>
  <c r="G192"/>
  <c r="F192"/>
  <c r="G191"/>
  <c r="F191"/>
  <c r="G184"/>
  <c r="F184"/>
  <c r="G183"/>
  <c r="F183"/>
  <c r="H182"/>
  <c r="G182"/>
  <c r="I181"/>
  <c r="G181" s="1"/>
  <c r="F181"/>
  <c r="G180"/>
  <c r="F180"/>
  <c r="G179"/>
  <c r="F179"/>
  <c r="F171"/>
  <c r="I170"/>
  <c r="F170"/>
  <c r="G169"/>
  <c r="F169"/>
  <c r="G168"/>
  <c r="F168"/>
  <c r="G167"/>
  <c r="F167"/>
  <c r="G160"/>
  <c r="F160"/>
  <c r="V383" s="1"/>
  <c r="G159"/>
  <c r="F159"/>
  <c r="V382" s="1"/>
  <c r="G158"/>
  <c r="F158"/>
  <c r="I157"/>
  <c r="G157" s="1"/>
  <c r="F157"/>
  <c r="G156"/>
  <c r="F156"/>
  <c r="G155"/>
  <c r="F155"/>
  <c r="A154"/>
  <c r="A166" s="1"/>
  <c r="A178" s="1"/>
  <c r="A190" s="1"/>
  <c r="A202" s="1"/>
  <c r="A287" s="1"/>
  <c r="A299" s="1"/>
  <c r="G148"/>
  <c r="F148"/>
  <c r="G147"/>
  <c r="F147"/>
  <c r="G146"/>
  <c r="F146"/>
  <c r="G145"/>
  <c r="F145"/>
  <c r="G144"/>
  <c r="F144"/>
  <c r="G143"/>
  <c r="F143"/>
  <c r="G136"/>
  <c r="F136"/>
  <c r="G135"/>
  <c r="F135"/>
  <c r="I134"/>
  <c r="F134"/>
  <c r="I133"/>
  <c r="G133" s="1"/>
  <c r="F133"/>
  <c r="G132"/>
  <c r="F132"/>
  <c r="G131"/>
  <c r="F131"/>
  <c r="G124"/>
  <c r="F124"/>
  <c r="G123"/>
  <c r="F123"/>
  <c r="G122"/>
  <c r="F122"/>
  <c r="G121"/>
  <c r="F121"/>
  <c r="G120"/>
  <c r="F120"/>
  <c r="G119"/>
  <c r="F119"/>
  <c r="G112"/>
  <c r="F112"/>
  <c r="G111"/>
  <c r="F111"/>
  <c r="G110"/>
  <c r="F110"/>
  <c r="G109"/>
  <c r="F109"/>
  <c r="G108"/>
  <c r="F108"/>
  <c r="G107"/>
  <c r="F107"/>
  <c r="H100"/>
  <c r="F100" s="1"/>
  <c r="G100"/>
  <c r="G99"/>
  <c r="F99"/>
  <c r="I98"/>
  <c r="F98"/>
  <c r="I97"/>
  <c r="G97" s="1"/>
  <c r="F97"/>
  <c r="G96"/>
  <c r="F96"/>
  <c r="G95"/>
  <c r="F95"/>
  <c r="H88"/>
  <c r="G88"/>
  <c r="G87"/>
  <c r="F87"/>
  <c r="G86"/>
  <c r="F86"/>
  <c r="I85"/>
  <c r="G85" s="1"/>
  <c r="F85"/>
  <c r="G84"/>
  <c r="F84"/>
  <c r="G83"/>
  <c r="F83"/>
  <c r="G76"/>
  <c r="F76"/>
  <c r="G75"/>
  <c r="F75"/>
  <c r="G74"/>
  <c r="F74"/>
  <c r="G73"/>
  <c r="F73"/>
  <c r="G72"/>
  <c r="F72"/>
  <c r="G71"/>
  <c r="F71"/>
  <c r="G64"/>
  <c r="F64"/>
  <c r="G63"/>
  <c r="F63"/>
  <c r="F62"/>
  <c r="G61"/>
  <c r="F61"/>
  <c r="G60"/>
  <c r="F60"/>
  <c r="G59"/>
  <c r="F59"/>
  <c r="G52"/>
  <c r="F52"/>
  <c r="G51"/>
  <c r="F51"/>
  <c r="G50"/>
  <c r="F50"/>
  <c r="G49"/>
  <c r="F49"/>
  <c r="G48"/>
  <c r="F48"/>
  <c r="G47"/>
  <c r="F47"/>
  <c r="O40"/>
  <c r="N40"/>
  <c r="M40"/>
  <c r="L40"/>
  <c r="K40"/>
  <c r="J40"/>
  <c r="G38"/>
  <c r="F38"/>
  <c r="I37"/>
  <c r="G37" s="1"/>
  <c r="F37"/>
  <c r="G36"/>
  <c r="F36"/>
  <c r="G35"/>
  <c r="F35"/>
  <c r="A34"/>
  <c r="A46" s="1"/>
  <c r="A58" s="1"/>
  <c r="A70" s="1"/>
  <c r="A82" s="1"/>
  <c r="A94" s="1"/>
  <c r="A106" s="1"/>
  <c r="G28"/>
  <c r="G27"/>
  <c r="F27"/>
  <c r="I26"/>
  <c r="F26"/>
  <c r="I25"/>
  <c r="G25" s="1"/>
  <c r="H25"/>
  <c r="G24"/>
  <c r="F24"/>
  <c r="G23"/>
  <c r="F23"/>
  <c r="G328" l="1"/>
  <c r="G323" s="1"/>
  <c r="G263"/>
  <c r="W383"/>
  <c r="W382"/>
  <c r="G561"/>
  <c r="G17" s="1"/>
  <c r="F17"/>
  <c r="G547"/>
  <c r="G548"/>
  <c r="O560"/>
  <c r="O16" s="1"/>
  <c r="K560"/>
  <c r="K16" s="1"/>
  <c r="L560"/>
  <c r="L16" s="1"/>
  <c r="I560"/>
  <c r="I16" s="1"/>
  <c r="I562"/>
  <c r="I18" s="1"/>
  <c r="O561"/>
  <c r="O17" s="1"/>
  <c r="H560"/>
  <c r="H16" s="1"/>
  <c r="N44"/>
  <c r="N562"/>
  <c r="N18" s="1"/>
  <c r="K45"/>
  <c r="K563"/>
  <c r="K19" s="1"/>
  <c r="J44"/>
  <c r="L43"/>
  <c r="O45"/>
  <c r="O564" s="1"/>
  <c r="O20" s="1"/>
  <c r="O563"/>
  <c r="O19" s="1"/>
  <c r="M43"/>
  <c r="M561"/>
  <c r="M17" s="1"/>
  <c r="G41"/>
  <c r="O562"/>
  <c r="O18" s="1"/>
  <c r="K562"/>
  <c r="K18" s="1"/>
  <c r="N561"/>
  <c r="N17" s="1"/>
  <c r="J561"/>
  <c r="J17" s="1"/>
  <c r="M560"/>
  <c r="M16" s="1"/>
  <c r="K561"/>
  <c r="K17" s="1"/>
  <c r="G43"/>
  <c r="G562" s="1"/>
  <c r="G18" s="1"/>
  <c r="H93"/>
  <c r="F93" s="1"/>
  <c r="F92"/>
  <c r="F91"/>
  <c r="H105"/>
  <c r="H563"/>
  <c r="H19" s="1"/>
  <c r="F104"/>
  <c r="F19" s="1"/>
  <c r="H562"/>
  <c r="H18" s="1"/>
  <c r="H561"/>
  <c r="H17" s="1"/>
  <c r="F103"/>
  <c r="F18"/>
  <c r="J562"/>
  <c r="J18" s="1"/>
  <c r="L561"/>
  <c r="L17" s="1"/>
  <c r="N560"/>
  <c r="N16" s="1"/>
  <c r="J560"/>
  <c r="J16" s="1"/>
  <c r="G560"/>
  <c r="G16" s="1"/>
  <c r="G40"/>
  <c r="AF266"/>
  <c r="G170"/>
  <c r="G533"/>
  <c r="AB267"/>
  <c r="I558"/>
  <c r="I559"/>
  <c r="I15" s="1"/>
  <c r="F88"/>
  <c r="G134"/>
  <c r="G340"/>
  <c r="AE267"/>
  <c r="I554"/>
  <c r="I10" s="1"/>
  <c r="M554"/>
  <c r="I555"/>
  <c r="I11" s="1"/>
  <c r="M555"/>
  <c r="M11" s="1"/>
  <c r="O557"/>
  <c r="O13" s="1"/>
  <c r="O558"/>
  <c r="O14" s="1"/>
  <c r="AE256"/>
  <c r="AB256"/>
  <c r="K556"/>
  <c r="K12" s="1"/>
  <c r="K557"/>
  <c r="K13" s="1"/>
  <c r="AB269"/>
  <c r="AE269"/>
  <c r="G98"/>
  <c r="G193"/>
  <c r="G266"/>
  <c r="G387"/>
  <c r="G399"/>
  <c r="J557"/>
  <c r="J13" s="1"/>
  <c r="N558"/>
  <c r="N14" s="1"/>
  <c r="AF253"/>
  <c r="AE255"/>
  <c r="F25"/>
  <c r="AB255"/>
  <c r="H559"/>
  <c r="H15" s="1"/>
  <c r="AB268"/>
  <c r="AB254"/>
  <c r="AE254"/>
  <c r="K558"/>
  <c r="K14" s="1"/>
  <c r="H554"/>
  <c r="L554"/>
  <c r="H555"/>
  <c r="H11" s="1"/>
  <c r="L555"/>
  <c r="L11" s="1"/>
  <c r="N557"/>
  <c r="N13" s="1"/>
  <c r="J558"/>
  <c r="J14" s="1"/>
  <c r="K554"/>
  <c r="O554"/>
  <c r="K555"/>
  <c r="K11" s="1"/>
  <c r="O555"/>
  <c r="O11" s="1"/>
  <c r="O556"/>
  <c r="O12" s="1"/>
  <c r="M557"/>
  <c r="M13" s="1"/>
  <c r="M558"/>
  <c r="M14" s="1"/>
  <c r="J556"/>
  <c r="J12" s="1"/>
  <c r="J554"/>
  <c r="N554"/>
  <c r="J555"/>
  <c r="J11" s="1"/>
  <c r="N555"/>
  <c r="N11" s="1"/>
  <c r="N556"/>
  <c r="N12" s="1"/>
  <c r="H558"/>
  <c r="H14" s="1"/>
  <c r="AE268"/>
  <c r="G62"/>
  <c r="G58" s="1"/>
  <c r="AE40"/>
  <c r="AE251" s="1"/>
  <c r="G267"/>
  <c r="F182"/>
  <c r="AB40"/>
  <c r="AB251" s="1"/>
  <c r="F387"/>
  <c r="F399"/>
  <c r="K559"/>
  <c r="K15" s="1"/>
  <c r="M559"/>
  <c r="M15" s="1"/>
  <c r="O559"/>
  <c r="O15" s="1"/>
  <c r="L556"/>
  <c r="L12" s="1"/>
  <c r="J559"/>
  <c r="J15" s="1"/>
  <c r="L559"/>
  <c r="L15" s="1"/>
  <c r="N559"/>
  <c r="N15" s="1"/>
  <c r="G26"/>
  <c r="G39"/>
  <c r="F193"/>
  <c r="L194"/>
  <c r="G339"/>
  <c r="L10" l="1"/>
  <c r="M10"/>
  <c r="J10"/>
  <c r="K10"/>
  <c r="N10"/>
  <c r="O10"/>
  <c r="O553"/>
  <c r="O9" s="1"/>
  <c r="H10"/>
  <c r="I14"/>
  <c r="W381"/>
  <c r="G250"/>
  <c r="G559"/>
  <c r="G15" s="1"/>
  <c r="F16"/>
  <c r="J563"/>
  <c r="J19" s="1"/>
  <c r="J45"/>
  <c r="J564" s="1"/>
  <c r="J20" s="1"/>
  <c r="K564"/>
  <c r="K20" s="1"/>
  <c r="L562"/>
  <c r="L18" s="1"/>
  <c r="L44"/>
  <c r="N563"/>
  <c r="N19" s="1"/>
  <c r="N45"/>
  <c r="N564" s="1"/>
  <c r="N20" s="1"/>
  <c r="M562"/>
  <c r="M18" s="1"/>
  <c r="M44"/>
  <c r="H564"/>
  <c r="H20" s="1"/>
  <c r="F105"/>
  <c r="F20" s="1"/>
  <c r="M556"/>
  <c r="M12" s="1"/>
  <c r="AF267"/>
  <c r="AH267" s="1"/>
  <c r="AF256"/>
  <c r="G555"/>
  <c r="G11" s="1"/>
  <c r="G558"/>
  <c r="F15"/>
  <c r="AF255"/>
  <c r="F11"/>
  <c r="AF254"/>
  <c r="AH254" s="1"/>
  <c r="F10"/>
  <c r="AF268"/>
  <c r="AH268" s="1"/>
  <c r="H557"/>
  <c r="H13" s="1"/>
  <c r="G554"/>
  <c r="G10" s="1"/>
  <c r="I556"/>
  <c r="I12" s="1"/>
  <c r="AF269"/>
  <c r="AF251"/>
  <c r="I557"/>
  <c r="I13" s="1"/>
  <c r="H556"/>
  <c r="L195"/>
  <c r="F194"/>
  <c r="K553" l="1"/>
  <c r="K9" s="1"/>
  <c r="H553"/>
  <c r="N553"/>
  <c r="N9" s="1"/>
  <c r="J553"/>
  <c r="J9" s="1"/>
  <c r="I553"/>
  <c r="I9" s="1"/>
  <c r="G14"/>
  <c r="M45"/>
  <c r="M563"/>
  <c r="G44"/>
  <c r="G563" s="1"/>
  <c r="G19" s="1"/>
  <c r="L45"/>
  <c r="L564" s="1"/>
  <c r="L20" s="1"/>
  <c r="L563"/>
  <c r="L19" s="1"/>
  <c r="F13"/>
  <c r="F195"/>
  <c r="L558"/>
  <c r="L14" s="1"/>
  <c r="H12"/>
  <c r="H9"/>
  <c r="G557"/>
  <c r="G13" s="1"/>
  <c r="G556"/>
  <c r="L557"/>
  <c r="M19" l="1"/>
  <c r="L553"/>
  <c r="L9" s="1"/>
  <c r="M564"/>
  <c r="M20" s="1"/>
  <c r="G45"/>
  <c r="G564" s="1"/>
  <c r="G20" s="1"/>
  <c r="L13"/>
  <c r="G12"/>
  <c r="F12"/>
  <c r="G553" l="1"/>
  <c r="G9" s="1"/>
  <c r="M553"/>
  <c r="M9" s="1"/>
  <c r="F14"/>
  <c r="F9"/>
</calcChain>
</file>

<file path=xl/sharedStrings.xml><?xml version="1.0" encoding="utf-8"?>
<sst xmlns="http://schemas.openxmlformats.org/spreadsheetml/2006/main" count="1640" uniqueCount="138">
  <si>
    <t>№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</si>
  <si>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</si>
  <si>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</si>
  <si>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</si>
  <si>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</si>
  <si>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</si>
  <si>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</si>
  <si>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</si>
  <si>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</si>
  <si>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</si>
  <si>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</si>
  <si>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</si>
  <si>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</si>
  <si>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</si>
  <si>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Ответственный исполнитель, соисполнители</t>
  </si>
  <si>
    <t>2015 год</t>
  </si>
  <si>
    <t>2018 год</t>
  </si>
  <si>
    <t>2019 год</t>
  </si>
  <si>
    <t>Вид работ</t>
  </si>
  <si>
    <t>Содержание ограждающих дамб</t>
  </si>
  <si>
    <t>текущее содержание</t>
  </si>
  <si>
    <t>Обслуживание судоходной сигнализации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</si>
  <si>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</si>
  <si>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</si>
  <si>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</si>
  <si>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</si>
  <si>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</si>
  <si>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Откачка воды по городу</t>
  </si>
  <si>
    <t>Текущий ремонт трубопроводов и колодцев ливневой канализации</t>
  </si>
  <si>
    <t>текущий ремонт</t>
  </si>
  <si>
    <t xml:space="preserve">Ликвидация несанкционированных врезок в систему ливневой канализации 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</si>
  <si>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</si>
  <si>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</si>
  <si>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</si>
  <si>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</si>
  <si>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Ремонт фонтанов</t>
  </si>
  <si>
    <t>Паспортизация бесхозяйных объектов</t>
  </si>
  <si>
    <t>Приобретение специализированных машин, оборудования</t>
  </si>
  <si>
    <t>Актуализация схемы теплоснабжения г. Томска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</si>
  <si>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</si>
  <si>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</si>
  <si>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</si>
  <si>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</si>
  <si>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</si>
  <si>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</si>
  <si>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</si>
  <si>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</si>
  <si>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</si>
  <si>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</si>
  <si>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</si>
  <si>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</si>
  <si>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</si>
  <si>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Текущий ремонт дамб,  водовыпусков и шиберных устройств</t>
  </si>
  <si>
    <t>Содержание и ремонт ГТС на территории объекта "Противооползневые мероприятия на правом берегу р. Томи в г. Томске"</t>
  </si>
  <si>
    <t>Капитальный ремонт сетей водоснабжения в пос. Светлый</t>
  </si>
  <si>
    <t>Код бюджетной классификации (КЦСР, КВР)</t>
  </si>
  <si>
    <t>0810120400/244</t>
  </si>
  <si>
    <t>0810120530/243</t>
  </si>
  <si>
    <t>Департамент городского хозяйства администрации Города Томска 
(МКУ "ИЗС")</t>
  </si>
  <si>
    <t>план</t>
  </si>
  <si>
    <t xml:space="preserve">Укрупненное (основное) мероприятие 
1 Содержание и обеспечение безопасной эксплуатации объектов инженерной инфраструктуры
</t>
  </si>
  <si>
    <t>Капитальный ремонт тепловой сети к жилому дому по ул. Усова, 37а в г. Томске</t>
  </si>
  <si>
    <t>Капитальный ремонт тепловой изоляции тепловых сетей в д. Лоскутово</t>
  </si>
  <si>
    <t>Капитальный ремонт котельной Басандайская жемчужина по адресу: г. Томск, ул. Басандайская, 2/3 стр. 4</t>
  </si>
  <si>
    <t>Отбор проб и проведение химического и бактериологического анализа воды на выпусках ливневой канализации и разработка документации в рамках осуществления условий водопользования участками р. Ушайка и р. Томь, расположенных в границах муниципального образования "Город Томск"</t>
  </si>
  <si>
    <t>Департамент городского хозяйства администрации Города Томска
(МКУ "ИЗС")</t>
  </si>
  <si>
    <t>08101S0950/244
0810199990/244</t>
  </si>
  <si>
    <t>Проведение лабораторных исследований качества исходной воды в месте установки (д. Эушта) станции подготовки питьевой воды для хозяйственно-питьевых нужд.</t>
  </si>
  <si>
    <t>Отбор проб и проведение химического и бактериологического анализа воды из сквозных фильтров дренажной горной выработки (ДГВ)</t>
  </si>
  <si>
    <t>0810120530/243
08101S0910/243</t>
  </si>
  <si>
    <t>2020 год</t>
  </si>
  <si>
    <t>Департамент дорожной деятельности и благоустройства администрации Города Томска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</si>
  <si>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</si>
  <si>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Содержание очистных сооружений и насосных станций</t>
  </si>
  <si>
    <t>Электроснабжение объектов, находящихся в муниципальной имущественной казне Города Томска без обременения и участвующих в обеспечении населения коммунальными ресурсами, до момента передачи их на обслуживание в эксплуатирующие организации</t>
  </si>
  <si>
    <t>Капитальный ремонт тепловой сети по адресу: ул. Мамонтова, 7, стр.2</t>
  </si>
  <si>
    <t>Капитальный ремонт теплотрассы по адресу: по ул. Мамонтова, 1, стр. 1</t>
  </si>
  <si>
    <t>Капитальный ремонт теплотрассы подводящей по адресу: ул. Мамонтова, 12, 14</t>
  </si>
  <si>
    <t>Капитальный ремонт тепловой сети по адресу: ул. Красноармейская, 87а, стр.1</t>
  </si>
  <si>
    <t>Капитальный ремонт тепловой сети по адресу: ул. Водяная, 4, стр.1</t>
  </si>
  <si>
    <t>Департамент городского хозяйства администрации Города Томска (МКУ "ИЗС")</t>
  </si>
  <si>
    <t>наименование целей, задач, мероприятий (ведомственных целевых программ) подпрограммы</t>
  </si>
  <si>
    <t>Капитальный ремонт тепловой сети к жилым домам по адресу: г. Томск, ул. Яковлева, 70,72</t>
  </si>
  <si>
    <t>Капитальный ремонт тепловой сети к жилым домам по адресу: г. Томск, ул.Белая, 5, 5/1, 8а, 8/2,9,12,14,14.1,14/2,16</t>
  </si>
  <si>
    <t>2025 год</t>
  </si>
  <si>
    <r>
      <t xml:space="preserve">ПЕРЕЧЕНЬ МЕРОПРИЯТИЙ И РЕСУРСНОЕ ОБЕСПЕЧЕНИЕ ПОДПРОГРАММЫ
</t>
    </r>
    <r>
      <rPr>
        <b/>
        <u/>
        <sz val="12"/>
        <rFont val="Times New Roman"/>
        <family val="1"/>
        <charset val="204"/>
      </rPr>
      <t xml:space="preserve">Содержание инженерной инфраструктуры на 2015-2020 годы»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наименование подпрограммы</t>
    </r>
  </si>
  <si>
    <t>КФСР</t>
  </si>
  <si>
    <t>КЦСР</t>
  </si>
  <si>
    <t>КВР</t>
  </si>
  <si>
    <t>КОСГУ</t>
  </si>
  <si>
    <t>КВСР</t>
  </si>
  <si>
    <t>Доп. ФК</t>
  </si>
  <si>
    <t>Доп. ЭК</t>
  </si>
  <si>
    <t>Доп. КР</t>
  </si>
  <si>
    <t>Код цели</t>
  </si>
  <si>
    <t>КВФО</t>
  </si>
  <si>
    <t>Лимиты 2018 год</t>
  </si>
  <si>
    <t>Лимиты 2019 год</t>
  </si>
  <si>
    <t>Лимиты 2020 год</t>
  </si>
  <si>
    <t>0406</t>
  </si>
  <si>
    <t>0810120400</t>
  </si>
  <si>
    <t>244</t>
  </si>
  <si>
    <t>223</t>
  </si>
  <si>
    <t>903</t>
  </si>
  <si>
    <t>000004</t>
  </si>
  <si>
    <t>038</t>
  </si>
  <si>
    <t>001</t>
  </si>
  <si>
    <t>0</t>
  </si>
  <si>
    <t>1</t>
  </si>
  <si>
    <t>225</t>
  </si>
  <si>
    <t>000</t>
  </si>
  <si>
    <t>000006</t>
  </si>
  <si>
    <t>226</t>
  </si>
  <si>
    <t>оптимизация</t>
  </si>
  <si>
    <t>с учетом оптимизации</t>
  </si>
  <si>
    <t>0409</t>
  </si>
  <si>
    <t>000000</t>
  </si>
  <si>
    <t>104000</t>
  </si>
  <si>
    <t>853</t>
  </si>
  <si>
    <t>291</t>
  </si>
  <si>
    <t>000016</t>
  </si>
  <si>
    <t>Остается по мнению ИЗС</t>
  </si>
  <si>
    <t>Оптимизация по мнению ИЗС</t>
  </si>
  <si>
    <t>Реальная оптимизация</t>
  </si>
  <si>
    <t>ИЗС - реал</t>
  </si>
  <si>
    <t>0810120400/853</t>
  </si>
  <si>
    <t>2021 год</t>
  </si>
  <si>
    <t>2022 год</t>
  </si>
  <si>
    <t>2023 год</t>
  </si>
  <si>
    <t>2024 год</t>
  </si>
  <si>
    <t>2026 год</t>
  </si>
  <si>
    <t>Содержание сооружений  инженерной защиты и элементов благоустройства</t>
  </si>
  <si>
    <t>Ремонт  сооружений  инженерной защиты и элементов благоустройства</t>
  </si>
  <si>
    <t xml:space="preserve">Приложение 2 к подпрограмме «Содержание инженерной инфраструктуры на 2015-2025 годы»  </t>
  </si>
  <si>
    <t>УДД</t>
  </si>
  <si>
    <t xml:space="preserve">Капитальный ремонт тепловой сети по адресу: пер. Шумихинский, 17, стр.2  </t>
  </si>
  <si>
    <t>0810120400/851</t>
  </si>
  <si>
    <t xml:space="preserve">Благоустройство лестничных маршей пешеходной зоны Набережной реки  Томи в районе Губернаторского квартала г. Томска
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</si>
</sst>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\ _₽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charset val="204"/>
    </font>
    <font>
      <b/>
      <sz val="8.5"/>
      <name val="MS Sans Serif"/>
      <family val="2"/>
      <charset val="204"/>
    </font>
    <font>
      <sz val="8"/>
      <name val="Arial Cyr"/>
    </font>
    <font>
      <sz val="10"/>
      <color rgb="FFFF0000"/>
      <name val="Arial Cyr"/>
      <charset val="204"/>
    </font>
    <font>
      <b/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7" fillId="0" borderId="0" xfId="0" applyFont="1" applyFill="1" applyAlignment="1">
      <alignment horizontal="right" vertical="top" wrapText="1" indent="1"/>
    </xf>
    <xf numFmtId="0" fontId="0" fillId="0" borderId="0" xfId="0" applyFont="1" applyFill="1" applyAlignment="1"/>
    <xf numFmtId="1" fontId="0" fillId="0" borderId="0" xfId="0" applyNumberFormat="1" applyFont="1" applyFill="1" applyAlignment="1"/>
    <xf numFmtId="0" fontId="10" fillId="0" borderId="0" xfId="0" applyFont="1" applyFill="1" applyAlignment="1"/>
    <xf numFmtId="4" fontId="0" fillId="0" borderId="0" xfId="0" applyNumberFormat="1" applyFont="1" applyFill="1" applyAlignment="1"/>
    <xf numFmtId="4" fontId="10" fillId="0" borderId="0" xfId="0" applyNumberFormat="1" applyFont="1" applyFill="1" applyAlignment="1"/>
    <xf numFmtId="4" fontId="1" fillId="0" borderId="1" xfId="0" applyNumberFormat="1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vertical="center" wrapText="1"/>
    </xf>
    <xf numFmtId="0" fontId="0" fillId="0" borderId="0" xfId="0" applyFill="1" applyAlignment="1"/>
    <xf numFmtId="164" fontId="0" fillId="0" borderId="0" xfId="0" applyNumberFormat="1" applyFont="1" applyFill="1" applyAlignment="1"/>
    <xf numFmtId="164" fontId="1" fillId="0" borderId="5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>
      <alignment wrapText="1"/>
    </xf>
    <xf numFmtId="164" fontId="1" fillId="0" borderId="3" xfId="0" applyNumberFormat="1" applyFont="1" applyFill="1" applyBorder="1" applyAlignment="1">
      <alignment wrapText="1"/>
    </xf>
    <xf numFmtId="0" fontId="5" fillId="0" borderId="0" xfId="0" applyFont="1" applyFill="1" applyAlignment="1"/>
    <xf numFmtId="164" fontId="3" fillId="0" borderId="3" xfId="0" applyNumberFormat="1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/>
    <xf numFmtId="4" fontId="3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Alignment="1"/>
    <xf numFmtId="165" fontId="3" fillId="0" borderId="0" xfId="0" applyNumberFormat="1" applyFont="1" applyFill="1" applyAlignment="1"/>
    <xf numFmtId="4" fontId="13" fillId="0" borderId="0" xfId="0" applyNumberFormat="1" applyFont="1" applyFill="1" applyAlignment="1"/>
    <xf numFmtId="49" fontId="11" fillId="0" borderId="2" xfId="0" applyNumberFormat="1" applyFont="1" applyFill="1" applyBorder="1" applyAlignment="1" applyProtection="1">
      <alignment horizontal="center" vertical="center" wrapText="1"/>
    </xf>
    <xf numFmtId="165" fontId="1" fillId="0" borderId="16" xfId="0" applyNumberFormat="1" applyFont="1" applyFill="1" applyBorder="1" applyAlignment="1" applyProtection="1">
      <alignment horizontal="right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</xf>
    <xf numFmtId="4" fontId="12" fillId="0" borderId="15" xfId="0" applyNumberFormat="1" applyFont="1" applyFill="1" applyBorder="1" applyAlignment="1" applyProtection="1">
      <alignment horizontal="right" vertical="center" wrapText="1"/>
    </xf>
    <xf numFmtId="4" fontId="1" fillId="0" borderId="15" xfId="0" applyNumberFormat="1" applyFont="1" applyFill="1" applyBorder="1" applyAlignment="1" applyProtection="1">
      <alignment horizontal="right" vertical="center" wrapText="1"/>
    </xf>
    <xf numFmtId="49" fontId="14" fillId="0" borderId="15" xfId="0" applyNumberFormat="1" applyFont="1" applyFill="1" applyBorder="1" applyAlignment="1" applyProtection="1">
      <alignment horizontal="center" vertical="center" wrapText="1"/>
    </xf>
    <xf numFmtId="4" fontId="14" fillId="0" borderId="15" xfId="0" applyNumberFormat="1" applyFont="1" applyFill="1" applyBorder="1" applyAlignment="1" applyProtection="1">
      <alignment horizontal="right" vertical="center" wrapText="1"/>
    </xf>
    <xf numFmtId="4" fontId="3" fillId="0" borderId="15" xfId="0" applyNumberFormat="1" applyFont="1" applyFill="1" applyBorder="1" applyAlignment="1" applyProtection="1">
      <alignment horizontal="right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</xf>
    <xf numFmtId="4" fontId="12" fillId="0" borderId="0" xfId="0" applyNumberFormat="1" applyFont="1" applyFill="1" applyBorder="1" applyAlignment="1" applyProtection="1">
      <alignment horizontal="right" vertical="center" wrapText="1"/>
    </xf>
    <xf numFmtId="4" fontId="1" fillId="0" borderId="0" xfId="0" applyNumberFormat="1" applyFont="1" applyFill="1" applyBorder="1" applyAlignment="1" applyProtection="1">
      <alignment horizontal="right" vertical="center" wrapText="1"/>
    </xf>
    <xf numFmtId="4" fontId="1" fillId="0" borderId="7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</xf>
    <xf numFmtId="4" fontId="1" fillId="0" borderId="12" xfId="0" applyNumberFormat="1" applyFont="1" applyFill="1" applyBorder="1" applyAlignment="1">
      <alignment vertical="center" wrapText="1"/>
    </xf>
    <xf numFmtId="0" fontId="0" fillId="2" borderId="0" xfId="0" applyFont="1" applyFill="1" applyAlignment="1"/>
    <xf numFmtId="49" fontId="12" fillId="2" borderId="15" xfId="0" applyNumberFormat="1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/>
    <xf numFmtId="0" fontId="0" fillId="2" borderId="0" xfId="0" applyFill="1" applyAlignment="1"/>
    <xf numFmtId="0" fontId="5" fillId="0" borderId="1" xfId="0" applyFont="1" applyFill="1" applyBorder="1" applyAlignment="1">
      <alignment vertical="center"/>
    </xf>
    <xf numFmtId="165" fontId="0" fillId="0" borderId="0" xfId="0" applyNumberFormat="1" applyFont="1" applyFill="1" applyAlignment="1"/>
    <xf numFmtId="0" fontId="1" fillId="0" borderId="1" xfId="0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17" xfId="0" applyNumberFormat="1" applyFont="1" applyFill="1" applyBorder="1" applyAlignment="1">
      <alignment horizontal="center" wrapText="1"/>
    </xf>
    <xf numFmtId="4" fontId="1" fillId="0" borderId="8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7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91"/>
  <sheetViews>
    <sheetView tabSelected="1" view="pageBreakPreview" topLeftCell="A217" zoomScale="90" zoomScaleNormal="100" zoomScaleSheetLayoutView="90" workbookViewId="0">
      <selection activeCell="B238" sqref="B238:B249"/>
    </sheetView>
  </sheetViews>
  <sheetFormatPr defaultColWidth="12" defaultRowHeight="12.75"/>
  <cols>
    <col min="1" max="1" width="12" style="3" customWidth="1"/>
    <col min="2" max="2" width="15.140625" style="2" customWidth="1"/>
    <col min="3" max="3" width="15" style="2" customWidth="1"/>
    <col min="4" max="4" width="14.140625" style="2" hidden="1" customWidth="1"/>
    <col min="5" max="5" width="12" style="2"/>
    <col min="6" max="9" width="15.28515625" style="2" bestFit="1" customWidth="1"/>
    <col min="10" max="11" width="12.42578125" style="2" bestFit="1" customWidth="1"/>
    <col min="12" max="13" width="13" style="2" bestFit="1" customWidth="1"/>
    <col min="14" max="15" width="12.42578125" style="2" bestFit="1" customWidth="1"/>
    <col min="16" max="24" width="12" style="2"/>
    <col min="25" max="25" width="13.5703125" style="2" bestFit="1" customWidth="1"/>
    <col min="26" max="26" width="12" style="2"/>
    <col min="27" max="27" width="12.7109375" style="2" bestFit="1" customWidth="1"/>
    <col min="28" max="28" width="13.5703125" style="2" bestFit="1" customWidth="1"/>
    <col min="29" max="29" width="0.28515625" style="2" customWidth="1"/>
    <col min="30" max="30" width="13.28515625" style="2" hidden="1" customWidth="1"/>
    <col min="31" max="31" width="14.42578125" style="2" bestFit="1" customWidth="1"/>
    <col min="32" max="33" width="14.42578125" style="2" customWidth="1"/>
    <col min="34" max="16384" width="12" style="2"/>
  </cols>
  <sheetData>
    <row r="1" spans="1:17">
      <c r="L1" s="75" t="s">
        <v>133</v>
      </c>
      <c r="M1" s="75"/>
      <c r="N1" s="75"/>
      <c r="O1" s="75"/>
      <c r="P1" s="75"/>
      <c r="Q1" s="75"/>
    </row>
    <row r="2" spans="1:17" ht="32.25" customHeight="1">
      <c r="L2" s="75"/>
      <c r="M2" s="75"/>
      <c r="N2" s="75"/>
      <c r="O2" s="75"/>
      <c r="P2" s="75"/>
      <c r="Q2" s="75"/>
    </row>
    <row r="3" spans="1:17" ht="15.75">
      <c r="A3" s="76" t="s">
        <v>85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ht="15.75">
      <c r="L4" s="1"/>
    </row>
    <row r="5" spans="1:17">
      <c r="A5" s="77" t="s">
        <v>0</v>
      </c>
      <c r="B5" s="71" t="s">
        <v>81</v>
      </c>
      <c r="C5" s="80" t="s">
        <v>55</v>
      </c>
      <c r="D5" s="83" t="s">
        <v>18</v>
      </c>
      <c r="E5" s="71" t="s">
        <v>1</v>
      </c>
      <c r="F5" s="86" t="s">
        <v>2</v>
      </c>
      <c r="G5" s="87"/>
      <c r="H5" s="90" t="s">
        <v>3</v>
      </c>
      <c r="I5" s="91"/>
      <c r="J5" s="91"/>
      <c r="K5" s="91"/>
      <c r="L5" s="91"/>
      <c r="M5" s="91"/>
      <c r="N5" s="91"/>
      <c r="O5" s="92"/>
      <c r="P5" s="86" t="s">
        <v>14</v>
      </c>
      <c r="Q5" s="87"/>
    </row>
    <row r="6" spans="1:17">
      <c r="A6" s="78"/>
      <c r="B6" s="71"/>
      <c r="C6" s="81"/>
      <c r="D6" s="84"/>
      <c r="E6" s="71"/>
      <c r="F6" s="88"/>
      <c r="G6" s="89"/>
      <c r="H6" s="71" t="s">
        <v>4</v>
      </c>
      <c r="I6" s="71"/>
      <c r="J6" s="71" t="s">
        <v>5</v>
      </c>
      <c r="K6" s="71"/>
      <c r="L6" s="71" t="s">
        <v>6</v>
      </c>
      <c r="M6" s="71"/>
      <c r="N6" s="71" t="s">
        <v>7</v>
      </c>
      <c r="O6" s="71"/>
      <c r="P6" s="93"/>
      <c r="Q6" s="94"/>
    </row>
    <row r="7" spans="1:17">
      <c r="A7" s="79"/>
      <c r="B7" s="71"/>
      <c r="C7" s="82"/>
      <c r="D7" s="85"/>
      <c r="E7" s="71"/>
      <c r="F7" s="53" t="s">
        <v>46</v>
      </c>
      <c r="G7" s="53" t="s">
        <v>9</v>
      </c>
      <c r="H7" s="53" t="s">
        <v>8</v>
      </c>
      <c r="I7" s="53" t="s">
        <v>9</v>
      </c>
      <c r="J7" s="53" t="s">
        <v>8</v>
      </c>
      <c r="K7" s="53" t="s">
        <v>9</v>
      </c>
      <c r="L7" s="53" t="s">
        <v>8</v>
      </c>
      <c r="M7" s="53" t="s">
        <v>9</v>
      </c>
      <c r="N7" s="53" t="s">
        <v>8</v>
      </c>
      <c r="O7" s="53" t="s">
        <v>59</v>
      </c>
      <c r="P7" s="95"/>
      <c r="Q7" s="96"/>
    </row>
    <row r="8" spans="1:17">
      <c r="A8" s="72" t="s">
        <v>48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4"/>
    </row>
    <row r="9" spans="1:17" ht="12.75" customHeight="1">
      <c r="A9" s="59" t="s">
        <v>60</v>
      </c>
      <c r="B9" s="60"/>
      <c r="C9" s="60"/>
      <c r="D9" s="15"/>
      <c r="E9" s="28" t="s">
        <v>10</v>
      </c>
      <c r="F9" s="12">
        <f>F553</f>
        <v>1515820.6</v>
      </c>
      <c r="G9" s="12">
        <f t="shared" ref="G9:O9" si="0">G553</f>
        <v>484344.70000000007</v>
      </c>
      <c r="H9" s="12">
        <f t="shared" si="0"/>
        <v>1491951.7</v>
      </c>
      <c r="I9" s="12">
        <f t="shared" si="0"/>
        <v>471797.80000000005</v>
      </c>
      <c r="J9" s="12">
        <f t="shared" si="0"/>
        <v>0</v>
      </c>
      <c r="K9" s="12">
        <f t="shared" si="0"/>
        <v>0</v>
      </c>
      <c r="L9" s="12">
        <f t="shared" si="0"/>
        <v>23868.9</v>
      </c>
      <c r="M9" s="12">
        <f t="shared" si="0"/>
        <v>12546.9</v>
      </c>
      <c r="N9" s="12">
        <f t="shared" si="0"/>
        <v>0</v>
      </c>
      <c r="O9" s="12">
        <f t="shared" si="0"/>
        <v>0</v>
      </c>
      <c r="P9" s="65"/>
      <c r="Q9" s="66"/>
    </row>
    <row r="10" spans="1:17" ht="12.75" customHeight="1">
      <c r="A10" s="61"/>
      <c r="B10" s="62"/>
      <c r="C10" s="62"/>
      <c r="D10" s="15"/>
      <c r="E10" s="56" t="s">
        <v>15</v>
      </c>
      <c r="F10" s="12">
        <f t="shared" ref="F10:O15" si="1">F554</f>
        <v>118075</v>
      </c>
      <c r="G10" s="12">
        <f t="shared" si="1"/>
        <v>43029.3</v>
      </c>
      <c r="H10" s="12">
        <f t="shared" si="1"/>
        <v>112606.6</v>
      </c>
      <c r="I10" s="12">
        <f t="shared" si="1"/>
        <v>37560.899999999994</v>
      </c>
      <c r="J10" s="12">
        <f t="shared" si="1"/>
        <v>0</v>
      </c>
      <c r="K10" s="12">
        <f t="shared" si="1"/>
        <v>0</v>
      </c>
      <c r="L10" s="12">
        <f t="shared" si="1"/>
        <v>5468.4</v>
      </c>
      <c r="M10" s="12">
        <f t="shared" si="1"/>
        <v>5468.4</v>
      </c>
      <c r="N10" s="12">
        <f t="shared" si="1"/>
        <v>0</v>
      </c>
      <c r="O10" s="12">
        <f t="shared" si="1"/>
        <v>0</v>
      </c>
      <c r="P10" s="67"/>
      <c r="Q10" s="68"/>
    </row>
    <row r="11" spans="1:17" ht="12.75" customHeight="1">
      <c r="A11" s="61"/>
      <c r="B11" s="62"/>
      <c r="C11" s="62"/>
      <c r="D11" s="15"/>
      <c r="E11" s="56" t="s">
        <v>12</v>
      </c>
      <c r="F11" s="12">
        <f t="shared" si="1"/>
        <v>136941.90000000002</v>
      </c>
      <c r="G11" s="12">
        <f t="shared" si="1"/>
        <v>59297.799999999996</v>
      </c>
      <c r="H11" s="12">
        <f t="shared" si="1"/>
        <v>133270.5</v>
      </c>
      <c r="I11" s="12">
        <f t="shared" si="1"/>
        <v>55626.399999999994</v>
      </c>
      <c r="J11" s="12">
        <f t="shared" si="1"/>
        <v>0</v>
      </c>
      <c r="K11" s="12">
        <f t="shared" si="1"/>
        <v>0</v>
      </c>
      <c r="L11" s="12">
        <f t="shared" si="1"/>
        <v>3671.4</v>
      </c>
      <c r="M11" s="12">
        <f t="shared" si="1"/>
        <v>3671.4</v>
      </c>
      <c r="N11" s="12">
        <f t="shared" si="1"/>
        <v>0</v>
      </c>
      <c r="O11" s="12">
        <f t="shared" si="1"/>
        <v>0</v>
      </c>
      <c r="P11" s="67"/>
      <c r="Q11" s="68"/>
    </row>
    <row r="12" spans="1:17" ht="12.75" customHeight="1">
      <c r="A12" s="61"/>
      <c r="B12" s="62"/>
      <c r="C12" s="62"/>
      <c r="D12" s="15"/>
      <c r="E12" s="56" t="s">
        <v>13</v>
      </c>
      <c r="F12" s="12">
        <f t="shared" si="1"/>
        <v>141425.60000000001</v>
      </c>
      <c r="G12" s="12">
        <f t="shared" si="1"/>
        <v>47717.8</v>
      </c>
      <c r="H12" s="12">
        <f t="shared" si="1"/>
        <v>138018.5</v>
      </c>
      <c r="I12" s="12">
        <f t="shared" si="1"/>
        <v>44310.7</v>
      </c>
      <c r="J12" s="12">
        <f t="shared" si="1"/>
        <v>0</v>
      </c>
      <c r="K12" s="12">
        <f t="shared" si="1"/>
        <v>0</v>
      </c>
      <c r="L12" s="12">
        <f t="shared" si="1"/>
        <v>3407.1</v>
      </c>
      <c r="M12" s="12">
        <f t="shared" si="1"/>
        <v>3407.1</v>
      </c>
      <c r="N12" s="12">
        <f t="shared" si="1"/>
        <v>0</v>
      </c>
      <c r="O12" s="12">
        <f t="shared" si="1"/>
        <v>0</v>
      </c>
      <c r="P12" s="67"/>
      <c r="Q12" s="68"/>
    </row>
    <row r="13" spans="1:17" ht="12.75" customHeight="1">
      <c r="A13" s="61"/>
      <c r="B13" s="62"/>
      <c r="C13" s="62"/>
      <c r="D13" s="15"/>
      <c r="E13" s="56" t="s">
        <v>16</v>
      </c>
      <c r="F13" s="12">
        <f t="shared" si="1"/>
        <v>134147.4</v>
      </c>
      <c r="G13" s="12">
        <f t="shared" si="1"/>
        <v>60346.7</v>
      </c>
      <c r="H13" s="12">
        <f t="shared" si="1"/>
        <v>133624.4</v>
      </c>
      <c r="I13" s="12">
        <f t="shared" si="1"/>
        <v>60346.7</v>
      </c>
      <c r="J13" s="12">
        <f t="shared" si="1"/>
        <v>0</v>
      </c>
      <c r="K13" s="12">
        <f t="shared" si="1"/>
        <v>0</v>
      </c>
      <c r="L13" s="12">
        <f t="shared" si="1"/>
        <v>523</v>
      </c>
      <c r="M13" s="12">
        <f t="shared" si="1"/>
        <v>0</v>
      </c>
      <c r="N13" s="12">
        <f t="shared" si="1"/>
        <v>0</v>
      </c>
      <c r="O13" s="12">
        <f t="shared" si="1"/>
        <v>0</v>
      </c>
      <c r="P13" s="67"/>
      <c r="Q13" s="68"/>
    </row>
    <row r="14" spans="1:17" ht="12.75" customHeight="1">
      <c r="A14" s="61"/>
      <c r="B14" s="62"/>
      <c r="C14" s="62"/>
      <c r="D14" s="15"/>
      <c r="E14" s="56" t="s">
        <v>17</v>
      </c>
      <c r="F14" s="12">
        <f t="shared" si="1"/>
        <v>140150.70000000001</v>
      </c>
      <c r="G14" s="12">
        <f t="shared" si="1"/>
        <v>75547.100000000006</v>
      </c>
      <c r="H14" s="12">
        <f t="shared" si="1"/>
        <v>129351.70000000001</v>
      </c>
      <c r="I14" s="12">
        <f t="shared" si="1"/>
        <v>75547.100000000006</v>
      </c>
      <c r="J14" s="12">
        <f t="shared" si="1"/>
        <v>0</v>
      </c>
      <c r="K14" s="12">
        <f t="shared" si="1"/>
        <v>0</v>
      </c>
      <c r="L14" s="12">
        <f t="shared" si="1"/>
        <v>10799</v>
      </c>
      <c r="M14" s="12">
        <f t="shared" si="1"/>
        <v>0</v>
      </c>
      <c r="N14" s="12">
        <f t="shared" si="1"/>
        <v>0</v>
      </c>
      <c r="O14" s="12">
        <f t="shared" si="1"/>
        <v>0</v>
      </c>
      <c r="P14" s="67"/>
      <c r="Q14" s="68"/>
    </row>
    <row r="15" spans="1:17" ht="12.75" customHeight="1">
      <c r="A15" s="61"/>
      <c r="B15" s="62"/>
      <c r="C15" s="62"/>
      <c r="D15" s="16"/>
      <c r="E15" s="56" t="s">
        <v>70</v>
      </c>
      <c r="F15" s="12">
        <f t="shared" si="1"/>
        <v>135405</v>
      </c>
      <c r="G15" s="12">
        <f t="shared" si="1"/>
        <v>73060.799999999988</v>
      </c>
      <c r="H15" s="12">
        <f t="shared" si="1"/>
        <v>135405</v>
      </c>
      <c r="I15" s="12">
        <f t="shared" si="1"/>
        <v>73060.799999999988</v>
      </c>
      <c r="J15" s="12">
        <f t="shared" si="1"/>
        <v>0</v>
      </c>
      <c r="K15" s="12">
        <f t="shared" si="1"/>
        <v>0</v>
      </c>
      <c r="L15" s="12">
        <f t="shared" si="1"/>
        <v>0</v>
      </c>
      <c r="M15" s="12">
        <f t="shared" si="1"/>
        <v>0</v>
      </c>
      <c r="N15" s="12">
        <f t="shared" si="1"/>
        <v>0</v>
      </c>
      <c r="O15" s="12">
        <f t="shared" si="1"/>
        <v>0</v>
      </c>
      <c r="P15" s="67"/>
      <c r="Q15" s="68"/>
    </row>
    <row r="16" spans="1:17" ht="13.5" customHeight="1">
      <c r="A16" s="61"/>
      <c r="B16" s="62"/>
      <c r="C16" s="62"/>
      <c r="D16" s="16"/>
      <c r="E16" s="56" t="s">
        <v>126</v>
      </c>
      <c r="F16" s="12">
        <f t="shared" ref="F16:O16" si="2">F560</f>
        <v>135405</v>
      </c>
      <c r="G16" s="12">
        <f t="shared" si="2"/>
        <v>73060.799999999988</v>
      </c>
      <c r="H16" s="12">
        <f t="shared" si="2"/>
        <v>135405</v>
      </c>
      <c r="I16" s="12">
        <f t="shared" si="2"/>
        <v>73060.799999999988</v>
      </c>
      <c r="J16" s="12">
        <f t="shared" si="2"/>
        <v>0</v>
      </c>
      <c r="K16" s="12">
        <f t="shared" si="2"/>
        <v>0</v>
      </c>
      <c r="L16" s="12">
        <f t="shared" si="2"/>
        <v>0</v>
      </c>
      <c r="M16" s="12">
        <f t="shared" si="2"/>
        <v>0</v>
      </c>
      <c r="N16" s="12">
        <f t="shared" si="2"/>
        <v>0</v>
      </c>
      <c r="O16" s="12">
        <f t="shared" si="2"/>
        <v>0</v>
      </c>
      <c r="P16" s="67"/>
      <c r="Q16" s="68"/>
    </row>
    <row r="17" spans="1:31" ht="13.5" customHeight="1">
      <c r="A17" s="61"/>
      <c r="B17" s="62"/>
      <c r="C17" s="62"/>
      <c r="D17" s="16"/>
      <c r="E17" s="56" t="s">
        <v>127</v>
      </c>
      <c r="F17" s="12">
        <f t="shared" ref="F17:O17" si="3">F561</f>
        <v>143567.5</v>
      </c>
      <c r="G17" s="12">
        <f t="shared" si="3"/>
        <v>52284.4</v>
      </c>
      <c r="H17" s="12">
        <f t="shared" si="3"/>
        <v>143567.5</v>
      </c>
      <c r="I17" s="12">
        <f t="shared" si="3"/>
        <v>52284.4</v>
      </c>
      <c r="J17" s="12">
        <f t="shared" si="3"/>
        <v>0</v>
      </c>
      <c r="K17" s="12">
        <f t="shared" si="3"/>
        <v>0</v>
      </c>
      <c r="L17" s="12">
        <f t="shared" si="3"/>
        <v>0</v>
      </c>
      <c r="M17" s="12">
        <f t="shared" si="3"/>
        <v>0</v>
      </c>
      <c r="N17" s="12">
        <f t="shared" si="3"/>
        <v>0</v>
      </c>
      <c r="O17" s="12">
        <f t="shared" si="3"/>
        <v>0</v>
      </c>
      <c r="P17" s="67"/>
      <c r="Q17" s="68"/>
    </row>
    <row r="18" spans="1:31" ht="13.5" customHeight="1">
      <c r="A18" s="61"/>
      <c r="B18" s="62"/>
      <c r="C18" s="62"/>
      <c r="D18" s="16"/>
      <c r="E18" s="56" t="s">
        <v>128</v>
      </c>
      <c r="F18" s="12">
        <f t="shared" ref="F18:O18" si="4">F562</f>
        <v>143567.5</v>
      </c>
      <c r="G18" s="12">
        <f t="shared" si="4"/>
        <v>0</v>
      </c>
      <c r="H18" s="12">
        <f t="shared" si="4"/>
        <v>143567.5</v>
      </c>
      <c r="I18" s="12">
        <f t="shared" si="4"/>
        <v>0</v>
      </c>
      <c r="J18" s="12">
        <f t="shared" si="4"/>
        <v>0</v>
      </c>
      <c r="K18" s="12">
        <f t="shared" si="4"/>
        <v>0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67"/>
      <c r="Q18" s="68"/>
    </row>
    <row r="19" spans="1:31" ht="13.5" customHeight="1">
      <c r="A19" s="61"/>
      <c r="B19" s="62"/>
      <c r="C19" s="62"/>
      <c r="D19" s="16"/>
      <c r="E19" s="56" t="s">
        <v>129</v>
      </c>
      <c r="F19" s="12">
        <f t="shared" ref="F19:O19" si="5">F563</f>
        <v>143567.5</v>
      </c>
      <c r="G19" s="12">
        <f t="shared" si="5"/>
        <v>0</v>
      </c>
      <c r="H19" s="12">
        <f t="shared" si="5"/>
        <v>143567.5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2">
        <f t="shared" si="5"/>
        <v>0</v>
      </c>
      <c r="P19" s="67"/>
      <c r="Q19" s="68"/>
    </row>
    <row r="20" spans="1:31" ht="13.5" customHeight="1">
      <c r="A20" s="63"/>
      <c r="B20" s="64"/>
      <c r="C20" s="64"/>
      <c r="D20" s="16"/>
      <c r="E20" s="56" t="s">
        <v>84</v>
      </c>
      <c r="F20" s="12">
        <f t="shared" ref="F20:O20" si="6">F564</f>
        <v>143567.5</v>
      </c>
      <c r="G20" s="12">
        <f t="shared" si="6"/>
        <v>0</v>
      </c>
      <c r="H20" s="12">
        <f t="shared" si="6"/>
        <v>143567.5</v>
      </c>
      <c r="I20" s="12">
        <f t="shared" si="6"/>
        <v>0</v>
      </c>
      <c r="J20" s="12">
        <f t="shared" si="6"/>
        <v>0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</v>
      </c>
      <c r="P20" s="69"/>
      <c r="Q20" s="70"/>
    </row>
    <row r="21" spans="1:31" ht="13.5">
      <c r="A21" s="100" t="s">
        <v>47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</row>
    <row r="22" spans="1:31" ht="12.75" customHeight="1">
      <c r="A22" s="77">
        <v>1</v>
      </c>
      <c r="B22" s="97" t="s">
        <v>19</v>
      </c>
      <c r="C22" s="97" t="s">
        <v>56</v>
      </c>
      <c r="D22" s="7"/>
      <c r="E22" s="17" t="s">
        <v>10</v>
      </c>
      <c r="F22" s="9">
        <f>SUM(F23:F33)</f>
        <v>6722.9</v>
      </c>
      <c r="G22" s="9">
        <f t="shared" ref="G22" si="7">SUM(G23:G33)</f>
        <v>4522</v>
      </c>
      <c r="H22" s="9">
        <f t="shared" ref="H22" si="8">SUM(H23:H33)</f>
        <v>6722.9</v>
      </c>
      <c r="I22" s="9">
        <f t="shared" ref="I22" si="9">SUM(I23:I33)</f>
        <v>4522</v>
      </c>
      <c r="J22" s="9">
        <f t="shared" ref="J22" si="10">SUM(J23:J33)</f>
        <v>0</v>
      </c>
      <c r="K22" s="9">
        <f t="shared" ref="K22" si="11">SUM(K23:K33)</f>
        <v>0</v>
      </c>
      <c r="L22" s="9">
        <f t="shared" ref="L22" si="12">SUM(L23:L33)</f>
        <v>0</v>
      </c>
      <c r="M22" s="9">
        <f t="shared" ref="M22" si="13">SUM(M23:M33)</f>
        <v>0</v>
      </c>
      <c r="N22" s="9">
        <f t="shared" ref="N22" si="14">SUM(N23:N33)</f>
        <v>0</v>
      </c>
      <c r="O22" s="9">
        <f t="shared" ref="O22" si="15">SUM(O23:O33)</f>
        <v>0</v>
      </c>
      <c r="P22" s="106" t="s">
        <v>58</v>
      </c>
      <c r="Q22" s="107"/>
      <c r="R22" s="5"/>
      <c r="S22" s="18"/>
    </row>
    <row r="23" spans="1:31" ht="136.5">
      <c r="A23" s="78"/>
      <c r="B23" s="98"/>
      <c r="C23" s="98"/>
      <c r="D23" s="7" t="s">
        <v>20</v>
      </c>
      <c r="E23" s="8" t="s">
        <v>15</v>
      </c>
      <c r="F23" s="10">
        <f t="shared" ref="F23:G28" si="16">H23+J23+L23+N23</f>
        <v>360</v>
      </c>
      <c r="G23" s="10">
        <f t="shared" si="16"/>
        <v>360</v>
      </c>
      <c r="H23" s="10">
        <v>360</v>
      </c>
      <c r="I23" s="10">
        <v>360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8"/>
      <c r="Q23" s="109"/>
      <c r="R23" s="29" t="s">
        <v>86</v>
      </c>
      <c r="S23" s="29" t="s">
        <v>87</v>
      </c>
      <c r="T23" s="29" t="s">
        <v>88</v>
      </c>
      <c r="U23" s="29" t="s">
        <v>89</v>
      </c>
      <c r="V23" s="29" t="s">
        <v>90</v>
      </c>
      <c r="W23" s="29" t="s">
        <v>91</v>
      </c>
      <c r="X23" s="29" t="s">
        <v>92</v>
      </c>
      <c r="Y23" s="29" t="s">
        <v>93</v>
      </c>
      <c r="Z23" s="29" t="s">
        <v>94</v>
      </c>
      <c r="AA23" s="29" t="s">
        <v>95</v>
      </c>
      <c r="AB23" s="29" t="s">
        <v>96</v>
      </c>
      <c r="AC23" s="29" t="s">
        <v>97</v>
      </c>
      <c r="AD23" s="29" t="s">
        <v>98</v>
      </c>
      <c r="AE23" s="33" t="s">
        <v>114</v>
      </c>
    </row>
    <row r="24" spans="1:31">
      <c r="A24" s="78"/>
      <c r="B24" s="98"/>
      <c r="C24" s="98"/>
      <c r="D24" s="7"/>
      <c r="E24" s="8" t="s">
        <v>12</v>
      </c>
      <c r="F24" s="10">
        <f t="shared" si="16"/>
        <v>1800</v>
      </c>
      <c r="G24" s="10">
        <f t="shared" si="16"/>
        <v>1010</v>
      </c>
      <c r="H24" s="10">
        <v>1800</v>
      </c>
      <c r="I24" s="10">
        <v>1010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8"/>
      <c r="Q24" s="109"/>
      <c r="R24" s="35" t="s">
        <v>99</v>
      </c>
      <c r="S24" s="35" t="s">
        <v>100</v>
      </c>
      <c r="T24" s="35" t="s">
        <v>101</v>
      </c>
      <c r="U24" s="35" t="s">
        <v>102</v>
      </c>
      <c r="V24" s="35" t="s">
        <v>103</v>
      </c>
      <c r="W24" s="35" t="s">
        <v>104</v>
      </c>
      <c r="X24" s="35" t="s">
        <v>105</v>
      </c>
      <c r="Y24" s="35" t="s">
        <v>106</v>
      </c>
      <c r="Z24" s="35" t="s">
        <v>107</v>
      </c>
      <c r="AA24" s="35" t="s">
        <v>108</v>
      </c>
      <c r="AB24" s="36"/>
      <c r="AC24" s="36"/>
      <c r="AD24" s="36"/>
      <c r="AE24" s="30"/>
    </row>
    <row r="25" spans="1:31">
      <c r="A25" s="78"/>
      <c r="B25" s="98"/>
      <c r="C25" s="98"/>
      <c r="D25" s="7"/>
      <c r="E25" s="8" t="s">
        <v>13</v>
      </c>
      <c r="F25" s="10">
        <f t="shared" si="16"/>
        <v>2540.3000000000002</v>
      </c>
      <c r="G25" s="10">
        <f t="shared" si="16"/>
        <v>1592</v>
      </c>
      <c r="H25" s="10">
        <f>1917.5+622.8</f>
        <v>2540.3000000000002</v>
      </c>
      <c r="I25" s="10">
        <f>1600-8</f>
        <v>1592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8"/>
      <c r="Q25" s="109"/>
      <c r="R25" s="35" t="s">
        <v>99</v>
      </c>
      <c r="S25" s="35" t="s">
        <v>100</v>
      </c>
      <c r="T25" s="35" t="s">
        <v>101</v>
      </c>
      <c r="U25" s="35" t="s">
        <v>109</v>
      </c>
      <c r="V25" s="35" t="s">
        <v>103</v>
      </c>
      <c r="W25" s="35" t="s">
        <v>104</v>
      </c>
      <c r="X25" s="35" t="s">
        <v>110</v>
      </c>
      <c r="Y25" s="35" t="s">
        <v>106</v>
      </c>
      <c r="Z25" s="35" t="s">
        <v>107</v>
      </c>
      <c r="AA25" s="35" t="s">
        <v>108</v>
      </c>
      <c r="AB25" s="36">
        <v>1560000</v>
      </c>
      <c r="AC25" s="36">
        <v>1600000</v>
      </c>
      <c r="AD25" s="36">
        <v>1600000</v>
      </c>
      <c r="AE25" s="34">
        <v>1560000</v>
      </c>
    </row>
    <row r="26" spans="1:31">
      <c r="A26" s="78"/>
      <c r="B26" s="98"/>
      <c r="C26" s="98"/>
      <c r="D26" s="7"/>
      <c r="E26" s="8" t="s">
        <v>16</v>
      </c>
      <c r="F26" s="10">
        <f t="shared" si="16"/>
        <v>2022.6</v>
      </c>
      <c r="G26" s="10">
        <f t="shared" si="16"/>
        <v>1560</v>
      </c>
      <c r="H26" s="10">
        <v>2022.6</v>
      </c>
      <c r="I26" s="10">
        <f>1600-40</f>
        <v>1560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8"/>
      <c r="Q26" s="109"/>
      <c r="R26" s="35" t="s">
        <v>99</v>
      </c>
      <c r="S26" s="35" t="s">
        <v>100</v>
      </c>
      <c r="T26" s="35" t="s">
        <v>101</v>
      </c>
      <c r="U26" s="35" t="s">
        <v>109</v>
      </c>
      <c r="V26" s="35" t="s">
        <v>103</v>
      </c>
      <c r="W26" s="35" t="s">
        <v>111</v>
      </c>
      <c r="X26" s="35" t="s">
        <v>110</v>
      </c>
      <c r="Y26" s="35" t="s">
        <v>106</v>
      </c>
      <c r="Z26" s="35" t="s">
        <v>107</v>
      </c>
      <c r="AA26" s="35" t="s">
        <v>108</v>
      </c>
      <c r="AB26" s="36"/>
      <c r="AC26" s="36"/>
      <c r="AD26" s="36"/>
      <c r="AE26" s="30"/>
    </row>
    <row r="27" spans="1:31">
      <c r="A27" s="78"/>
      <c r="B27" s="98"/>
      <c r="C27" s="98"/>
      <c r="D27" s="7"/>
      <c r="E27" s="8" t="s">
        <v>17</v>
      </c>
      <c r="F27" s="10">
        <f t="shared" si="16"/>
        <v>0</v>
      </c>
      <c r="G27" s="10">
        <f t="shared" si="16"/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8"/>
      <c r="Q27" s="109"/>
      <c r="R27" s="35" t="s">
        <v>99</v>
      </c>
      <c r="S27" s="35" t="s">
        <v>100</v>
      </c>
      <c r="T27" s="35" t="s">
        <v>101</v>
      </c>
      <c r="U27" s="35" t="s">
        <v>112</v>
      </c>
      <c r="V27" s="35" t="s">
        <v>103</v>
      </c>
      <c r="W27" s="35" t="s">
        <v>104</v>
      </c>
      <c r="X27" s="35" t="s">
        <v>110</v>
      </c>
      <c r="Y27" s="35" t="s">
        <v>106</v>
      </c>
      <c r="Z27" s="35" t="s">
        <v>107</v>
      </c>
      <c r="AA27" s="35" t="s">
        <v>108</v>
      </c>
      <c r="AB27" s="36"/>
      <c r="AC27" s="36"/>
      <c r="AD27" s="36"/>
      <c r="AE27" s="30"/>
    </row>
    <row r="28" spans="1:31">
      <c r="A28" s="78"/>
      <c r="B28" s="98"/>
      <c r="C28" s="98"/>
      <c r="D28" s="7"/>
      <c r="E28" s="8" t="s">
        <v>70</v>
      </c>
      <c r="F28" s="10">
        <v>0</v>
      </c>
      <c r="G28" s="10">
        <f t="shared" si="16"/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8"/>
      <c r="Q28" s="109"/>
      <c r="R28" s="5"/>
      <c r="AE28" s="30"/>
    </row>
    <row r="29" spans="1:31">
      <c r="A29" s="78"/>
      <c r="B29" s="98"/>
      <c r="C29" s="98"/>
      <c r="D29" s="7"/>
      <c r="E29" s="8" t="s">
        <v>126</v>
      </c>
      <c r="F29" s="10">
        <v>0</v>
      </c>
      <c r="G29" s="10">
        <f t="shared" ref="G29:G33" si="17">I29+K29+M29+O29</f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8"/>
      <c r="Q29" s="109"/>
      <c r="R29" s="5"/>
      <c r="AE29" s="30"/>
    </row>
    <row r="30" spans="1:31">
      <c r="A30" s="78"/>
      <c r="B30" s="98"/>
      <c r="C30" s="98"/>
      <c r="D30" s="7"/>
      <c r="E30" s="8" t="s">
        <v>127</v>
      </c>
      <c r="F30" s="10">
        <v>0</v>
      </c>
      <c r="G30" s="10">
        <f t="shared" si="17"/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8"/>
      <c r="Q30" s="109"/>
      <c r="R30" s="5"/>
      <c r="AE30" s="30"/>
    </row>
    <row r="31" spans="1:31">
      <c r="A31" s="78"/>
      <c r="B31" s="98"/>
      <c r="C31" s="98"/>
      <c r="D31" s="7"/>
      <c r="E31" s="8" t="s">
        <v>128</v>
      </c>
      <c r="F31" s="10">
        <v>0</v>
      </c>
      <c r="G31" s="10">
        <f t="shared" si="17"/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8"/>
      <c r="Q31" s="109"/>
      <c r="R31" s="5"/>
      <c r="AE31" s="30"/>
    </row>
    <row r="32" spans="1:31">
      <c r="A32" s="78"/>
      <c r="B32" s="98"/>
      <c r="C32" s="98"/>
      <c r="D32" s="7"/>
      <c r="E32" s="8" t="s">
        <v>129</v>
      </c>
      <c r="F32" s="10">
        <v>0</v>
      </c>
      <c r="G32" s="10">
        <f t="shared" si="17"/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8"/>
      <c r="Q32" s="109"/>
      <c r="R32" s="5"/>
      <c r="AE32" s="30"/>
    </row>
    <row r="33" spans="1:34">
      <c r="A33" s="79"/>
      <c r="B33" s="99"/>
      <c r="C33" s="99"/>
      <c r="D33" s="7"/>
      <c r="E33" s="8" t="s">
        <v>84</v>
      </c>
      <c r="F33" s="10">
        <v>0</v>
      </c>
      <c r="G33" s="10">
        <f t="shared" si="17"/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10"/>
      <c r="Q33" s="111"/>
      <c r="R33" s="5"/>
      <c r="AE33" s="30"/>
    </row>
    <row r="34" spans="1:34" ht="20.25" customHeight="1">
      <c r="A34" s="77">
        <f>A22+1</f>
        <v>2</v>
      </c>
      <c r="B34" s="97" t="s">
        <v>53</v>
      </c>
      <c r="C34" s="97" t="s">
        <v>56</v>
      </c>
      <c r="D34" s="7"/>
      <c r="E34" s="17" t="s">
        <v>10</v>
      </c>
      <c r="F34" s="9">
        <f>SUM(F35:F45)</f>
        <v>128075.9</v>
      </c>
      <c r="G34" s="9">
        <f t="shared" ref="G34" si="18">SUM(G35:G45)</f>
        <v>19451.3</v>
      </c>
      <c r="H34" s="9">
        <f t="shared" ref="H34" si="19">SUM(H35:H45)</f>
        <v>128075.9</v>
      </c>
      <c r="I34" s="9">
        <f t="shared" ref="I34" si="20">SUM(I35:I45)</f>
        <v>19451.3</v>
      </c>
      <c r="J34" s="9">
        <f t="shared" ref="J34" si="21">SUM(J35:J45)</f>
        <v>0</v>
      </c>
      <c r="K34" s="9">
        <f t="shared" ref="K34" si="22">SUM(K35:K45)</f>
        <v>0</v>
      </c>
      <c r="L34" s="9">
        <f t="shared" ref="L34" si="23">SUM(L35:L45)</f>
        <v>0</v>
      </c>
      <c r="M34" s="9">
        <f t="shared" ref="M34" si="24">SUM(M35:M45)</f>
        <v>0</v>
      </c>
      <c r="N34" s="9">
        <f t="shared" ref="N34" si="25">SUM(N35:N45)</f>
        <v>0</v>
      </c>
      <c r="O34" s="9">
        <f t="shared" ref="O34" si="26">SUM(O35:O45)</f>
        <v>0</v>
      </c>
      <c r="P34" s="106" t="s">
        <v>58</v>
      </c>
      <c r="Q34" s="107"/>
      <c r="R34" s="5"/>
      <c r="AE34" s="30"/>
    </row>
    <row r="35" spans="1:34" ht="20.25" customHeight="1">
      <c r="A35" s="78"/>
      <c r="B35" s="98"/>
      <c r="C35" s="98"/>
      <c r="D35" s="7" t="s">
        <v>20</v>
      </c>
      <c r="E35" s="8" t="s">
        <v>15</v>
      </c>
      <c r="F35" s="10">
        <f t="shared" ref="F35:G40" si="27">H35+J35+L35+N35</f>
        <v>36058</v>
      </c>
      <c r="G35" s="10">
        <f t="shared" si="27"/>
        <v>74.2</v>
      </c>
      <c r="H35" s="10">
        <v>36058</v>
      </c>
      <c r="I35" s="10">
        <v>74.2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8"/>
      <c r="Q35" s="109"/>
      <c r="R35" s="29" t="s">
        <v>86</v>
      </c>
      <c r="S35" s="29" t="s">
        <v>87</v>
      </c>
      <c r="T35" s="29" t="s">
        <v>88</v>
      </c>
      <c r="U35" s="29" t="s">
        <v>89</v>
      </c>
      <c r="V35" s="29" t="s">
        <v>90</v>
      </c>
      <c r="W35" s="29" t="s">
        <v>91</v>
      </c>
      <c r="X35" s="29" t="s">
        <v>92</v>
      </c>
      <c r="Y35" s="29" t="s">
        <v>93</v>
      </c>
      <c r="Z35" s="29" t="s">
        <v>94</v>
      </c>
      <c r="AA35" s="29" t="s">
        <v>95</v>
      </c>
      <c r="AB35" s="29" t="s">
        <v>96</v>
      </c>
      <c r="AC35" s="29" t="s">
        <v>97</v>
      </c>
      <c r="AD35" s="29" t="s">
        <v>98</v>
      </c>
      <c r="AE35" s="30"/>
    </row>
    <row r="36" spans="1:34" ht="20.25" customHeight="1">
      <c r="A36" s="78"/>
      <c r="B36" s="98"/>
      <c r="C36" s="98"/>
      <c r="D36" s="7"/>
      <c r="E36" s="8" t="s">
        <v>12</v>
      </c>
      <c r="F36" s="10">
        <f t="shared" si="27"/>
        <v>37969</v>
      </c>
      <c r="G36" s="10">
        <f t="shared" si="27"/>
        <v>12082.9</v>
      </c>
      <c r="H36" s="10">
        <v>37969</v>
      </c>
      <c r="I36" s="20">
        <v>12082.9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8"/>
      <c r="Q36" s="109"/>
      <c r="R36" s="35" t="s">
        <v>99</v>
      </c>
      <c r="S36" s="35" t="s">
        <v>100</v>
      </c>
      <c r="T36" s="35" t="s">
        <v>101</v>
      </c>
      <c r="U36" s="35" t="s">
        <v>102</v>
      </c>
      <c r="V36" s="35" t="s">
        <v>103</v>
      </c>
      <c r="W36" s="35" t="s">
        <v>104</v>
      </c>
      <c r="X36" s="35" t="s">
        <v>105</v>
      </c>
      <c r="Y36" s="35" t="s">
        <v>106</v>
      </c>
      <c r="Z36" s="35" t="s">
        <v>107</v>
      </c>
      <c r="AA36" s="35" t="s">
        <v>108</v>
      </c>
      <c r="AB36" s="36">
        <v>263250</v>
      </c>
      <c r="AC36" s="36">
        <v>263250</v>
      </c>
      <c r="AD36" s="36">
        <v>263250</v>
      </c>
      <c r="AE36" s="30">
        <v>263250</v>
      </c>
    </row>
    <row r="37" spans="1:34" ht="20.25" customHeight="1">
      <c r="A37" s="78"/>
      <c r="B37" s="98"/>
      <c r="C37" s="98"/>
      <c r="D37" s="7"/>
      <c r="E37" s="8" t="s">
        <v>13</v>
      </c>
      <c r="F37" s="10">
        <f t="shared" si="27"/>
        <v>39981.4</v>
      </c>
      <c r="G37" s="10">
        <f t="shared" si="27"/>
        <v>2790.3999999999996</v>
      </c>
      <c r="H37" s="21">
        <v>39981.4</v>
      </c>
      <c r="I37" s="10">
        <f>3368.9-434.8-107.9-1.8-2-42+10</f>
        <v>2790.3999999999996</v>
      </c>
      <c r="J37" s="22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8"/>
      <c r="Q37" s="109"/>
      <c r="R37" s="38" t="s">
        <v>99</v>
      </c>
      <c r="S37" s="38" t="s">
        <v>100</v>
      </c>
      <c r="T37" s="38" t="s">
        <v>101</v>
      </c>
      <c r="U37" s="38" t="s">
        <v>109</v>
      </c>
      <c r="V37" s="38" t="s">
        <v>103</v>
      </c>
      <c r="W37" s="38" t="s">
        <v>104</v>
      </c>
      <c r="X37" s="38" t="s">
        <v>110</v>
      </c>
      <c r="Y37" s="38" t="s">
        <v>106</v>
      </c>
      <c r="Z37" s="38" t="s">
        <v>107</v>
      </c>
      <c r="AA37" s="38" t="s">
        <v>108</v>
      </c>
      <c r="AB37" s="39">
        <f>84150+847500+541352+316962+213000+562648+83075.49+1019.1+870</f>
        <v>2650576.5900000003</v>
      </c>
      <c r="AC37" s="39">
        <v>3355900</v>
      </c>
      <c r="AD37" s="39">
        <v>3355900</v>
      </c>
      <c r="AE37" s="40">
        <f>84150+847500+541352+316962+213000-49.9+870</f>
        <v>2003784.1</v>
      </c>
    </row>
    <row r="38" spans="1:34" ht="20.25" customHeight="1">
      <c r="A38" s="78"/>
      <c r="B38" s="98"/>
      <c r="C38" s="98"/>
      <c r="D38" s="7"/>
      <c r="E38" s="8" t="s">
        <v>16</v>
      </c>
      <c r="F38" s="10">
        <f t="shared" si="27"/>
        <v>14067.5</v>
      </c>
      <c r="G38" s="10">
        <f t="shared" si="27"/>
        <v>4503.8</v>
      </c>
      <c r="H38" s="21">
        <v>14067.5</v>
      </c>
      <c r="I38" s="10">
        <v>4503.8</v>
      </c>
      <c r="J38" s="22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8"/>
      <c r="Q38" s="109"/>
      <c r="R38" s="38" t="s">
        <v>99</v>
      </c>
      <c r="S38" s="38" t="s">
        <v>100</v>
      </c>
      <c r="T38" s="38" t="s">
        <v>101</v>
      </c>
      <c r="U38" s="38" t="s">
        <v>109</v>
      </c>
      <c r="V38" s="38" t="s">
        <v>103</v>
      </c>
      <c r="W38" s="38" t="s">
        <v>111</v>
      </c>
      <c r="X38" s="38" t="s">
        <v>110</v>
      </c>
      <c r="Y38" s="38" t="s">
        <v>106</v>
      </c>
      <c r="Z38" s="38" t="s">
        <v>107</v>
      </c>
      <c r="AA38" s="38" t="s">
        <v>108</v>
      </c>
      <c r="AB38" s="39">
        <f>179802.5+200000+99990+120700+11.98</f>
        <v>600504.48</v>
      </c>
      <c r="AC38" s="39">
        <v>600000</v>
      </c>
      <c r="AD38" s="39">
        <v>600000</v>
      </c>
      <c r="AE38" s="40">
        <f>179802.5+200000+99990+120700</f>
        <v>600492.5</v>
      </c>
    </row>
    <row r="39" spans="1:34" ht="20.25" customHeight="1">
      <c r="A39" s="78"/>
      <c r="B39" s="98"/>
      <c r="C39" s="98"/>
      <c r="D39" s="7"/>
      <c r="E39" s="8" t="s">
        <v>17</v>
      </c>
      <c r="F39" s="10">
        <v>0</v>
      </c>
      <c r="G39" s="10">
        <f t="shared" si="27"/>
        <v>0</v>
      </c>
      <c r="H39" s="21">
        <v>0</v>
      </c>
      <c r="I39" s="10">
        <v>0</v>
      </c>
      <c r="J39" s="22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8"/>
      <c r="Q39" s="109"/>
      <c r="R39" s="35" t="s">
        <v>99</v>
      </c>
      <c r="S39" s="35" t="s">
        <v>100</v>
      </c>
      <c r="T39" s="35" t="s">
        <v>101</v>
      </c>
      <c r="U39" s="35" t="s">
        <v>112</v>
      </c>
      <c r="V39" s="35" t="s">
        <v>103</v>
      </c>
      <c r="W39" s="35" t="s">
        <v>104</v>
      </c>
      <c r="X39" s="35" t="s">
        <v>110</v>
      </c>
      <c r="Y39" s="35" t="s">
        <v>106</v>
      </c>
      <c r="Z39" s="35" t="s">
        <v>107</v>
      </c>
      <c r="AA39" s="35" t="s">
        <v>108</v>
      </c>
      <c r="AB39" s="36">
        <f>836288+800000+470412</f>
        <v>2106700</v>
      </c>
      <c r="AC39" s="36">
        <v>2106700</v>
      </c>
      <c r="AD39" s="36">
        <v>2106700</v>
      </c>
      <c r="AE39" s="37">
        <f>836288+800000</f>
        <v>1636288</v>
      </c>
    </row>
    <row r="40" spans="1:34" ht="20.25" customHeight="1">
      <c r="A40" s="78"/>
      <c r="B40" s="98"/>
      <c r="C40" s="98"/>
      <c r="D40" s="7"/>
      <c r="E40" s="8" t="s">
        <v>70</v>
      </c>
      <c r="F40" s="10">
        <v>0</v>
      </c>
      <c r="G40" s="10">
        <f t="shared" si="27"/>
        <v>0</v>
      </c>
      <c r="H40" s="10">
        <v>0</v>
      </c>
      <c r="I40" s="10">
        <v>0</v>
      </c>
      <c r="J40" s="10">
        <f t="shared" ref="J40:O40" si="28">J39</f>
        <v>0</v>
      </c>
      <c r="K40" s="10">
        <f t="shared" si="28"/>
        <v>0</v>
      </c>
      <c r="L40" s="10">
        <f t="shared" si="28"/>
        <v>0</v>
      </c>
      <c r="M40" s="10">
        <f t="shared" si="28"/>
        <v>0</v>
      </c>
      <c r="N40" s="10">
        <f t="shared" si="28"/>
        <v>0</v>
      </c>
      <c r="O40" s="10">
        <f t="shared" si="28"/>
        <v>0</v>
      </c>
      <c r="P40" s="108"/>
      <c r="Q40" s="109"/>
      <c r="R40" s="5"/>
      <c r="AB40" s="5">
        <f>SUM(AB36:AB39)</f>
        <v>5621031.0700000003</v>
      </c>
      <c r="AE40" s="30">
        <f>SUM(AE36:AE39)</f>
        <v>4503814.5999999996</v>
      </c>
    </row>
    <row r="41" spans="1:34" ht="20.25" customHeight="1">
      <c r="A41" s="78"/>
      <c r="B41" s="98"/>
      <c r="C41" s="98"/>
      <c r="D41" s="7"/>
      <c r="E41" s="8" t="s">
        <v>126</v>
      </c>
      <c r="F41" s="10">
        <v>0</v>
      </c>
      <c r="G41" s="10">
        <f t="shared" ref="G41:G45" si="29">I41+K41+M41+O41</f>
        <v>0</v>
      </c>
      <c r="H41" s="10">
        <v>0</v>
      </c>
      <c r="I41" s="10">
        <v>0</v>
      </c>
      <c r="J41" s="10">
        <f t="shared" ref="J41:O41" si="30">J40</f>
        <v>0</v>
      </c>
      <c r="K41" s="10">
        <f t="shared" si="30"/>
        <v>0</v>
      </c>
      <c r="L41" s="10">
        <f t="shared" si="30"/>
        <v>0</v>
      </c>
      <c r="M41" s="10">
        <f t="shared" si="30"/>
        <v>0</v>
      </c>
      <c r="N41" s="10">
        <f t="shared" si="30"/>
        <v>0</v>
      </c>
      <c r="O41" s="10">
        <f t="shared" si="30"/>
        <v>0</v>
      </c>
      <c r="P41" s="108"/>
      <c r="Q41" s="109"/>
      <c r="R41" s="5"/>
      <c r="AB41" s="5"/>
      <c r="AE41" s="30"/>
    </row>
    <row r="42" spans="1:34" ht="20.25" customHeight="1">
      <c r="A42" s="78"/>
      <c r="B42" s="98"/>
      <c r="C42" s="98"/>
      <c r="D42" s="7"/>
      <c r="E42" s="8" t="s">
        <v>127</v>
      </c>
      <c r="F42" s="10">
        <v>0</v>
      </c>
      <c r="G42" s="10">
        <f t="shared" si="29"/>
        <v>0</v>
      </c>
      <c r="H42" s="10">
        <v>0</v>
      </c>
      <c r="I42" s="10">
        <v>0</v>
      </c>
      <c r="J42" s="10">
        <f t="shared" ref="J42:O42" si="31">J41</f>
        <v>0</v>
      </c>
      <c r="K42" s="10">
        <f t="shared" si="31"/>
        <v>0</v>
      </c>
      <c r="L42" s="10">
        <f t="shared" si="31"/>
        <v>0</v>
      </c>
      <c r="M42" s="10">
        <f t="shared" si="31"/>
        <v>0</v>
      </c>
      <c r="N42" s="10">
        <f t="shared" si="31"/>
        <v>0</v>
      </c>
      <c r="O42" s="10">
        <f t="shared" si="31"/>
        <v>0</v>
      </c>
      <c r="P42" s="108"/>
      <c r="Q42" s="109"/>
      <c r="R42" s="5"/>
      <c r="AB42" s="5"/>
      <c r="AE42" s="30"/>
    </row>
    <row r="43" spans="1:34" ht="20.25" customHeight="1">
      <c r="A43" s="78"/>
      <c r="B43" s="98"/>
      <c r="C43" s="98"/>
      <c r="D43" s="7"/>
      <c r="E43" s="8" t="s">
        <v>128</v>
      </c>
      <c r="F43" s="10">
        <v>0</v>
      </c>
      <c r="G43" s="10">
        <f t="shared" si="29"/>
        <v>0</v>
      </c>
      <c r="H43" s="10">
        <v>0</v>
      </c>
      <c r="I43" s="10">
        <v>0</v>
      </c>
      <c r="J43" s="10">
        <f t="shared" ref="J43:O43" si="32">J42</f>
        <v>0</v>
      </c>
      <c r="K43" s="10">
        <f t="shared" si="32"/>
        <v>0</v>
      </c>
      <c r="L43" s="10">
        <f t="shared" si="32"/>
        <v>0</v>
      </c>
      <c r="M43" s="10">
        <f t="shared" si="32"/>
        <v>0</v>
      </c>
      <c r="N43" s="10">
        <f t="shared" si="32"/>
        <v>0</v>
      </c>
      <c r="O43" s="10">
        <f t="shared" si="32"/>
        <v>0</v>
      </c>
      <c r="P43" s="108"/>
      <c r="Q43" s="109"/>
      <c r="R43" s="5"/>
      <c r="AB43" s="5"/>
      <c r="AE43" s="30"/>
    </row>
    <row r="44" spans="1:34" ht="20.25" customHeight="1">
      <c r="A44" s="78"/>
      <c r="B44" s="98"/>
      <c r="C44" s="98"/>
      <c r="D44" s="7"/>
      <c r="E44" s="8" t="s">
        <v>129</v>
      </c>
      <c r="F44" s="10">
        <v>0</v>
      </c>
      <c r="G44" s="10">
        <f t="shared" si="29"/>
        <v>0</v>
      </c>
      <c r="H44" s="10">
        <v>0</v>
      </c>
      <c r="I44" s="10">
        <v>0</v>
      </c>
      <c r="J44" s="10">
        <f t="shared" ref="J44:O44" si="33">J43</f>
        <v>0</v>
      </c>
      <c r="K44" s="10">
        <f t="shared" si="33"/>
        <v>0</v>
      </c>
      <c r="L44" s="10">
        <f t="shared" si="33"/>
        <v>0</v>
      </c>
      <c r="M44" s="10">
        <f t="shared" si="33"/>
        <v>0</v>
      </c>
      <c r="N44" s="10">
        <f t="shared" si="33"/>
        <v>0</v>
      </c>
      <c r="O44" s="10">
        <f t="shared" si="33"/>
        <v>0</v>
      </c>
      <c r="P44" s="108"/>
      <c r="Q44" s="109"/>
      <c r="R44" s="5"/>
      <c r="AB44" s="5"/>
      <c r="AE44" s="30"/>
    </row>
    <row r="45" spans="1:34" ht="20.25" customHeight="1">
      <c r="A45" s="79"/>
      <c r="B45" s="99"/>
      <c r="C45" s="99"/>
      <c r="D45" s="7"/>
      <c r="E45" s="8" t="s">
        <v>84</v>
      </c>
      <c r="F45" s="10">
        <v>0</v>
      </c>
      <c r="G45" s="10">
        <f t="shared" si="29"/>
        <v>0</v>
      </c>
      <c r="H45" s="10">
        <v>0</v>
      </c>
      <c r="I45" s="10">
        <v>0</v>
      </c>
      <c r="J45" s="10">
        <f t="shared" ref="J45:O45" si="34">J44</f>
        <v>0</v>
      </c>
      <c r="K45" s="10">
        <f t="shared" si="34"/>
        <v>0</v>
      </c>
      <c r="L45" s="10">
        <f t="shared" si="34"/>
        <v>0</v>
      </c>
      <c r="M45" s="10">
        <f t="shared" si="34"/>
        <v>0</v>
      </c>
      <c r="N45" s="10">
        <f t="shared" si="34"/>
        <v>0</v>
      </c>
      <c r="O45" s="10">
        <f t="shared" si="34"/>
        <v>0</v>
      </c>
      <c r="P45" s="110"/>
      <c r="Q45" s="111"/>
      <c r="R45" s="5"/>
      <c r="AB45" s="5"/>
      <c r="AE45" s="30"/>
    </row>
    <row r="46" spans="1:34" s="47" customFormat="1" ht="18" customHeight="1">
      <c r="A46" s="77">
        <f>A34+1</f>
        <v>3</v>
      </c>
      <c r="B46" s="97" t="s">
        <v>21</v>
      </c>
      <c r="C46" s="97" t="s">
        <v>56</v>
      </c>
      <c r="D46" s="7"/>
      <c r="E46" s="17" t="s">
        <v>10</v>
      </c>
      <c r="F46" s="9">
        <f>SUM(F47:F57)</f>
        <v>2568.3999999999996</v>
      </c>
      <c r="G46" s="9">
        <f t="shared" ref="G46" si="35">SUM(G47:G57)</f>
        <v>1266.5999999999999</v>
      </c>
      <c r="H46" s="9">
        <f t="shared" ref="H46" si="36">SUM(H47:H57)</f>
        <v>2568.3999999999996</v>
      </c>
      <c r="I46" s="9">
        <f t="shared" ref="I46" si="37">SUM(I47:I57)</f>
        <v>1266.5999999999999</v>
      </c>
      <c r="J46" s="9">
        <f t="shared" ref="J46" si="38">SUM(J47:J57)</f>
        <v>0</v>
      </c>
      <c r="K46" s="9">
        <f t="shared" ref="K46" si="39">SUM(K47:K57)</f>
        <v>0</v>
      </c>
      <c r="L46" s="9">
        <f t="shared" ref="L46" si="40">SUM(L47:L57)</f>
        <v>0</v>
      </c>
      <c r="M46" s="9">
        <f t="shared" ref="M46" si="41">SUM(M47:M57)</f>
        <v>0</v>
      </c>
      <c r="N46" s="9">
        <f t="shared" ref="N46" si="42">SUM(N47:N57)</f>
        <v>0</v>
      </c>
      <c r="O46" s="9">
        <f t="shared" ref="O46" si="43">SUM(O47:O57)</f>
        <v>0</v>
      </c>
      <c r="P46" s="106" t="s">
        <v>71</v>
      </c>
      <c r="Q46" s="107"/>
      <c r="R46" s="5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30"/>
      <c r="AF46" s="2"/>
      <c r="AG46" s="2"/>
      <c r="AH46" s="2"/>
    </row>
    <row r="47" spans="1:34" s="47" customFormat="1" ht="18" customHeight="1">
      <c r="A47" s="78"/>
      <c r="B47" s="98"/>
      <c r="C47" s="98"/>
      <c r="D47" s="7" t="s">
        <v>20</v>
      </c>
      <c r="E47" s="8" t="s">
        <v>15</v>
      </c>
      <c r="F47" s="10">
        <f>H47+J47+L47+N47</f>
        <v>193.9</v>
      </c>
      <c r="G47" s="10">
        <f t="shared" ref="F47:G52" si="44">I47+K47+M47+O47</f>
        <v>181.1</v>
      </c>
      <c r="H47" s="10">
        <v>193.9</v>
      </c>
      <c r="I47" s="10">
        <v>181.1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8"/>
      <c r="Q47" s="109"/>
      <c r="R47" s="5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30"/>
      <c r="AF47" s="2"/>
      <c r="AG47" s="2"/>
      <c r="AH47" s="2"/>
    </row>
    <row r="48" spans="1:34" s="47" customFormat="1" ht="18" customHeight="1">
      <c r="A48" s="78"/>
      <c r="B48" s="98"/>
      <c r="C48" s="98"/>
      <c r="D48" s="7"/>
      <c r="E48" s="8" t="s">
        <v>12</v>
      </c>
      <c r="F48" s="10">
        <f t="shared" si="44"/>
        <v>204.2</v>
      </c>
      <c r="G48" s="10">
        <f t="shared" si="44"/>
        <v>180.9</v>
      </c>
      <c r="H48" s="10">
        <v>204.2</v>
      </c>
      <c r="I48" s="10">
        <v>180.9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8"/>
      <c r="Q48" s="109"/>
      <c r="R48" s="29" t="s">
        <v>86</v>
      </c>
      <c r="S48" s="29" t="s">
        <v>87</v>
      </c>
      <c r="T48" s="29" t="s">
        <v>88</v>
      </c>
      <c r="U48" s="29" t="s">
        <v>89</v>
      </c>
      <c r="V48" s="29" t="s">
        <v>91</v>
      </c>
      <c r="W48" s="29" t="s">
        <v>92</v>
      </c>
      <c r="X48" s="29" t="s">
        <v>93</v>
      </c>
      <c r="Y48" s="2"/>
      <c r="Z48" s="2"/>
      <c r="AA48" s="2"/>
      <c r="AB48" s="2"/>
      <c r="AC48" s="2"/>
      <c r="AD48" s="2"/>
      <c r="AE48" s="30"/>
      <c r="AF48" s="2"/>
      <c r="AG48" s="2"/>
      <c r="AH48" s="2"/>
    </row>
    <row r="49" spans="1:34" s="47" customFormat="1" ht="18" customHeight="1">
      <c r="A49" s="78"/>
      <c r="B49" s="98"/>
      <c r="C49" s="98"/>
      <c r="D49" s="7"/>
      <c r="E49" s="8" t="s">
        <v>13</v>
      </c>
      <c r="F49" s="10">
        <f t="shared" si="44"/>
        <v>215</v>
      </c>
      <c r="G49" s="10">
        <f t="shared" si="44"/>
        <v>181</v>
      </c>
      <c r="H49" s="10">
        <v>215</v>
      </c>
      <c r="I49" s="10">
        <v>181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8"/>
      <c r="Q49" s="109"/>
      <c r="R49" s="35" t="s">
        <v>115</v>
      </c>
      <c r="S49" s="35" t="s">
        <v>100</v>
      </c>
      <c r="T49" s="35" t="s">
        <v>101</v>
      </c>
      <c r="U49" s="35" t="s">
        <v>109</v>
      </c>
      <c r="V49" s="35" t="s">
        <v>104</v>
      </c>
      <c r="W49" s="35" t="s">
        <v>110</v>
      </c>
      <c r="X49" s="35" t="s">
        <v>106</v>
      </c>
      <c r="Y49" s="2">
        <v>181000</v>
      </c>
      <c r="Z49" s="2"/>
      <c r="AA49" s="2"/>
      <c r="AB49" s="2"/>
      <c r="AC49" s="2"/>
      <c r="AD49" s="2"/>
      <c r="AE49" s="30"/>
      <c r="AF49" s="2"/>
      <c r="AG49" s="2"/>
      <c r="AH49" s="2"/>
    </row>
    <row r="50" spans="1:34" s="47" customFormat="1" ht="18" customHeight="1">
      <c r="A50" s="78"/>
      <c r="B50" s="98"/>
      <c r="C50" s="98"/>
      <c r="D50" s="7"/>
      <c r="E50" s="8" t="s">
        <v>16</v>
      </c>
      <c r="F50" s="10">
        <f t="shared" si="44"/>
        <v>226</v>
      </c>
      <c r="G50" s="10">
        <f>I50+K50+M50+O50</f>
        <v>180.6</v>
      </c>
      <c r="H50" s="10">
        <v>226</v>
      </c>
      <c r="I50" s="10">
        <v>180.6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8"/>
      <c r="Q50" s="109"/>
      <c r="R50" s="35" t="s">
        <v>115</v>
      </c>
      <c r="S50" s="35" t="s">
        <v>100</v>
      </c>
      <c r="T50" s="35" t="s">
        <v>101</v>
      </c>
      <c r="U50" s="35" t="s">
        <v>112</v>
      </c>
      <c r="V50" s="35" t="s">
        <v>116</v>
      </c>
      <c r="W50" s="35" t="s">
        <v>110</v>
      </c>
      <c r="X50" s="35" t="s">
        <v>106</v>
      </c>
      <c r="Y50" s="2"/>
      <c r="Z50" s="2"/>
      <c r="AA50" s="2"/>
      <c r="AB50" s="2"/>
      <c r="AC50" s="2"/>
      <c r="AD50" s="2"/>
      <c r="AE50" s="30"/>
      <c r="AF50" s="2"/>
      <c r="AG50" s="2"/>
      <c r="AH50" s="2"/>
    </row>
    <row r="51" spans="1:34" s="47" customFormat="1" ht="18" customHeight="1">
      <c r="A51" s="78"/>
      <c r="B51" s="98"/>
      <c r="C51" s="98"/>
      <c r="D51" s="7"/>
      <c r="E51" s="8" t="s">
        <v>17</v>
      </c>
      <c r="F51" s="10">
        <f t="shared" si="44"/>
        <v>237.1</v>
      </c>
      <c r="G51" s="10">
        <f t="shared" si="44"/>
        <v>181</v>
      </c>
      <c r="H51" s="10">
        <v>237.1</v>
      </c>
      <c r="I51" s="10">
        <v>181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8"/>
      <c r="Q51" s="109"/>
      <c r="R51" s="35" t="s">
        <v>115</v>
      </c>
      <c r="S51" s="35" t="s">
        <v>100</v>
      </c>
      <c r="T51" s="35" t="s">
        <v>101</v>
      </c>
      <c r="U51" s="35" t="s">
        <v>112</v>
      </c>
      <c r="V51" s="35" t="s">
        <v>117</v>
      </c>
      <c r="W51" s="35" t="s">
        <v>110</v>
      </c>
      <c r="X51" s="35" t="s">
        <v>106</v>
      </c>
      <c r="Y51" s="2"/>
      <c r="Z51" s="2"/>
      <c r="AA51" s="2"/>
      <c r="AB51" s="2"/>
      <c r="AC51" s="2"/>
      <c r="AD51" s="2"/>
      <c r="AE51" s="30"/>
      <c r="AF51" s="2"/>
      <c r="AG51" s="2"/>
      <c r="AH51" s="2"/>
    </row>
    <row r="52" spans="1:34" s="47" customFormat="1" ht="18" customHeight="1">
      <c r="A52" s="78"/>
      <c r="B52" s="98"/>
      <c r="C52" s="98"/>
      <c r="D52" s="7"/>
      <c r="E52" s="8" t="s">
        <v>70</v>
      </c>
      <c r="F52" s="10">
        <f t="shared" si="44"/>
        <v>248.7</v>
      </c>
      <c r="G52" s="10">
        <f t="shared" si="44"/>
        <v>181</v>
      </c>
      <c r="H52" s="10">
        <v>248.7</v>
      </c>
      <c r="I52" s="10">
        <v>181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8"/>
      <c r="Q52" s="109"/>
      <c r="R52" s="35" t="s">
        <v>115</v>
      </c>
      <c r="S52" s="35" t="s">
        <v>100</v>
      </c>
      <c r="T52" s="35" t="s">
        <v>118</v>
      </c>
      <c r="U52" s="35" t="s">
        <v>119</v>
      </c>
      <c r="V52" s="35" t="s">
        <v>120</v>
      </c>
      <c r="W52" s="35" t="s">
        <v>110</v>
      </c>
      <c r="X52" s="35" t="s">
        <v>106</v>
      </c>
      <c r="Y52" s="2"/>
      <c r="Z52" s="2"/>
      <c r="AA52" s="2"/>
      <c r="AB52" s="2"/>
      <c r="AC52" s="2"/>
      <c r="AD52" s="2"/>
      <c r="AE52" s="30"/>
      <c r="AF52" s="2"/>
      <c r="AG52" s="2"/>
      <c r="AH52" s="2"/>
    </row>
    <row r="53" spans="1:34" s="47" customFormat="1" ht="18" customHeight="1">
      <c r="A53" s="78"/>
      <c r="B53" s="98"/>
      <c r="C53" s="98"/>
      <c r="D53" s="7"/>
      <c r="E53" s="8" t="s">
        <v>126</v>
      </c>
      <c r="F53" s="10">
        <f t="shared" ref="F53:F57" si="45">H53+J53+L53+N53</f>
        <v>248.7</v>
      </c>
      <c r="G53" s="10">
        <f t="shared" ref="G53:G57" si="46">I53+K53+M53+O53</f>
        <v>181</v>
      </c>
      <c r="H53" s="10">
        <v>248.7</v>
      </c>
      <c r="I53" s="10">
        <v>181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8"/>
      <c r="Q53" s="109"/>
      <c r="R53" s="41"/>
      <c r="S53" s="41"/>
      <c r="T53" s="41"/>
      <c r="U53" s="41"/>
      <c r="V53" s="41"/>
      <c r="W53" s="41"/>
      <c r="X53" s="41"/>
      <c r="Y53" s="2"/>
      <c r="Z53" s="2"/>
      <c r="AA53" s="2"/>
      <c r="AB53" s="2"/>
      <c r="AC53" s="2"/>
      <c r="AD53" s="2"/>
      <c r="AE53" s="30"/>
      <c r="AF53" s="2"/>
      <c r="AG53" s="2"/>
      <c r="AH53" s="2"/>
    </row>
    <row r="54" spans="1:34" s="47" customFormat="1" ht="18" customHeight="1">
      <c r="A54" s="78"/>
      <c r="B54" s="98"/>
      <c r="C54" s="98"/>
      <c r="D54" s="7"/>
      <c r="E54" s="8" t="s">
        <v>127</v>
      </c>
      <c r="F54" s="10">
        <f t="shared" si="45"/>
        <v>248.7</v>
      </c>
      <c r="G54" s="10">
        <f t="shared" si="46"/>
        <v>0</v>
      </c>
      <c r="H54" s="10">
        <v>248.7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8"/>
      <c r="Q54" s="109"/>
      <c r="R54" s="41"/>
      <c r="S54" s="41"/>
      <c r="T54" s="41"/>
      <c r="U54" s="41"/>
      <c r="V54" s="41"/>
      <c r="W54" s="41"/>
      <c r="X54" s="41"/>
      <c r="Y54" s="2"/>
      <c r="Z54" s="2"/>
      <c r="AA54" s="2"/>
      <c r="AB54" s="2"/>
      <c r="AC54" s="2"/>
      <c r="AD54" s="2"/>
      <c r="AE54" s="30"/>
      <c r="AF54" s="2"/>
      <c r="AG54" s="2"/>
      <c r="AH54" s="2"/>
    </row>
    <row r="55" spans="1:34" s="47" customFormat="1" ht="18" customHeight="1">
      <c r="A55" s="78"/>
      <c r="B55" s="98"/>
      <c r="C55" s="98"/>
      <c r="D55" s="7"/>
      <c r="E55" s="8" t="s">
        <v>128</v>
      </c>
      <c r="F55" s="10">
        <f t="shared" si="45"/>
        <v>248.7</v>
      </c>
      <c r="G55" s="10">
        <f t="shared" si="46"/>
        <v>0</v>
      </c>
      <c r="H55" s="10">
        <v>248.7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8"/>
      <c r="Q55" s="109"/>
      <c r="R55" s="41"/>
      <c r="S55" s="41"/>
      <c r="T55" s="41"/>
      <c r="U55" s="41"/>
      <c r="V55" s="41"/>
      <c r="W55" s="41"/>
      <c r="X55" s="41"/>
      <c r="Y55" s="2"/>
      <c r="Z55" s="2"/>
      <c r="AA55" s="2"/>
      <c r="AB55" s="2"/>
      <c r="AC55" s="2"/>
      <c r="AD55" s="2"/>
      <c r="AE55" s="30"/>
      <c r="AF55" s="2"/>
      <c r="AG55" s="2"/>
      <c r="AH55" s="2"/>
    </row>
    <row r="56" spans="1:34" s="47" customFormat="1" ht="18" customHeight="1">
      <c r="A56" s="78"/>
      <c r="B56" s="98"/>
      <c r="C56" s="98"/>
      <c r="D56" s="7"/>
      <c r="E56" s="8" t="s">
        <v>129</v>
      </c>
      <c r="F56" s="10">
        <f t="shared" si="45"/>
        <v>248.7</v>
      </c>
      <c r="G56" s="10">
        <f t="shared" si="46"/>
        <v>0</v>
      </c>
      <c r="H56" s="10">
        <v>248.7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8"/>
      <c r="Q56" s="109"/>
      <c r="R56" s="41"/>
      <c r="S56" s="41"/>
      <c r="T56" s="41"/>
      <c r="U56" s="41"/>
      <c r="V56" s="41"/>
      <c r="W56" s="41"/>
      <c r="X56" s="41"/>
      <c r="Y56" s="2"/>
      <c r="Z56" s="2"/>
      <c r="AA56" s="2"/>
      <c r="AB56" s="2"/>
      <c r="AC56" s="2"/>
      <c r="AD56" s="2"/>
      <c r="AE56" s="30"/>
      <c r="AF56" s="2"/>
      <c r="AG56" s="2"/>
      <c r="AH56" s="2"/>
    </row>
    <row r="57" spans="1:34" s="47" customFormat="1" ht="18" customHeight="1">
      <c r="A57" s="79"/>
      <c r="B57" s="99"/>
      <c r="C57" s="99"/>
      <c r="D57" s="7"/>
      <c r="E57" s="8" t="s">
        <v>84</v>
      </c>
      <c r="F57" s="10">
        <f t="shared" si="45"/>
        <v>248.7</v>
      </c>
      <c r="G57" s="10">
        <f t="shared" si="46"/>
        <v>0</v>
      </c>
      <c r="H57" s="10">
        <v>248.7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10"/>
      <c r="Q57" s="111"/>
      <c r="R57" s="41"/>
      <c r="S57" s="41"/>
      <c r="T57" s="41"/>
      <c r="U57" s="41"/>
      <c r="V57" s="41"/>
      <c r="W57" s="41"/>
      <c r="X57" s="41"/>
      <c r="Y57" s="2"/>
      <c r="Z57" s="2"/>
      <c r="AA57" s="2"/>
      <c r="AB57" s="2"/>
      <c r="AC57" s="2"/>
      <c r="AD57" s="2"/>
      <c r="AE57" s="30"/>
      <c r="AF57" s="2"/>
      <c r="AG57" s="2"/>
      <c r="AH57" s="2"/>
    </row>
    <row r="58" spans="1:34" s="47" customFormat="1" ht="18" customHeight="1">
      <c r="A58" s="77">
        <f>A46+1</f>
        <v>4</v>
      </c>
      <c r="B58" s="97" t="s">
        <v>22</v>
      </c>
      <c r="C58" s="97" t="s">
        <v>56</v>
      </c>
      <c r="D58" s="7"/>
      <c r="E58" s="17" t="s">
        <v>10</v>
      </c>
      <c r="F58" s="9">
        <f>SUM(F59:F69)</f>
        <v>57764.499999999993</v>
      </c>
      <c r="G58" s="9">
        <f t="shared" ref="G58" si="47">SUM(G59:G69)</f>
        <v>25908.100000000002</v>
      </c>
      <c r="H58" s="9">
        <f t="shared" ref="H58" si="48">SUM(H59:H69)</f>
        <v>57764.499999999993</v>
      </c>
      <c r="I58" s="9">
        <f t="shared" ref="I58" si="49">SUM(I59:I69)</f>
        <v>25908.100000000002</v>
      </c>
      <c r="J58" s="9">
        <f t="shared" ref="J58" si="50">SUM(J59:J69)</f>
        <v>0</v>
      </c>
      <c r="K58" s="9">
        <f t="shared" ref="K58" si="51">SUM(K59:K69)</f>
        <v>0</v>
      </c>
      <c r="L58" s="9">
        <f t="shared" ref="L58" si="52">SUM(L59:L69)</f>
        <v>0</v>
      </c>
      <c r="M58" s="9">
        <f t="shared" ref="M58" si="53">SUM(M59:M69)</f>
        <v>0</v>
      </c>
      <c r="N58" s="9">
        <f t="shared" ref="N58" si="54">SUM(N59:N69)</f>
        <v>0</v>
      </c>
      <c r="O58" s="9">
        <f t="shared" ref="O58" si="55">SUM(O59:O69)</f>
        <v>0</v>
      </c>
      <c r="P58" s="106" t="s">
        <v>71</v>
      </c>
      <c r="Q58" s="107"/>
      <c r="R58" s="5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30"/>
      <c r="AF58" s="2"/>
      <c r="AG58" s="2"/>
      <c r="AH58" s="2"/>
    </row>
    <row r="59" spans="1:34" s="47" customFormat="1" ht="18" customHeight="1">
      <c r="A59" s="78"/>
      <c r="B59" s="98"/>
      <c r="C59" s="98"/>
      <c r="D59" s="7" t="s">
        <v>20</v>
      </c>
      <c r="E59" s="8" t="s">
        <v>15</v>
      </c>
      <c r="F59" s="10">
        <f t="shared" ref="F59:G64" si="56">H59+J59+L59+N59</f>
        <v>4361.6000000000004</v>
      </c>
      <c r="G59" s="10">
        <f t="shared" si="56"/>
        <v>4211.2</v>
      </c>
      <c r="H59" s="10">
        <v>4361.6000000000004</v>
      </c>
      <c r="I59" s="10">
        <v>4211.2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8"/>
      <c r="Q59" s="109"/>
      <c r="R59" s="29" t="s">
        <v>86</v>
      </c>
      <c r="S59" s="29" t="s">
        <v>87</v>
      </c>
      <c r="T59" s="29" t="s">
        <v>88</v>
      </c>
      <c r="U59" s="29" t="s">
        <v>89</v>
      </c>
      <c r="V59" s="29" t="s">
        <v>91</v>
      </c>
      <c r="W59" s="29" t="s">
        <v>92</v>
      </c>
      <c r="X59" s="29" t="s">
        <v>93</v>
      </c>
      <c r="Y59" s="2"/>
      <c r="Z59" s="2"/>
      <c r="AA59" s="2"/>
      <c r="AB59" s="2"/>
      <c r="AC59" s="2"/>
      <c r="AD59" s="2"/>
      <c r="AE59" s="30"/>
      <c r="AF59" s="2"/>
      <c r="AG59" s="2"/>
      <c r="AH59" s="2"/>
    </row>
    <row r="60" spans="1:34" s="47" customFormat="1" ht="18" customHeight="1">
      <c r="A60" s="78"/>
      <c r="B60" s="98"/>
      <c r="C60" s="98"/>
      <c r="D60" s="7"/>
      <c r="E60" s="8" t="s">
        <v>12</v>
      </c>
      <c r="F60" s="10">
        <f t="shared" si="56"/>
        <v>4592.8</v>
      </c>
      <c r="G60" s="10">
        <f>I60+K60+M60+O60</f>
        <v>4036.6</v>
      </c>
      <c r="H60" s="10">
        <v>4592.8</v>
      </c>
      <c r="I60" s="10">
        <v>4036.6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8"/>
      <c r="Q60" s="109"/>
      <c r="R60" s="35" t="s">
        <v>115</v>
      </c>
      <c r="S60" s="35" t="s">
        <v>100</v>
      </c>
      <c r="T60" s="35" t="s">
        <v>101</v>
      </c>
      <c r="U60" s="35" t="s">
        <v>109</v>
      </c>
      <c r="V60" s="35" t="s">
        <v>104</v>
      </c>
      <c r="W60" s="35" t="s">
        <v>110</v>
      </c>
      <c r="X60" s="35" t="s">
        <v>106</v>
      </c>
      <c r="Y60" s="2">
        <v>3397700</v>
      </c>
      <c r="Z60" s="2"/>
      <c r="AA60" s="2"/>
      <c r="AB60" s="2"/>
      <c r="AC60" s="2"/>
      <c r="AD60" s="2"/>
      <c r="AE60" s="30"/>
      <c r="AF60" s="2"/>
      <c r="AG60" s="2"/>
      <c r="AH60" s="2"/>
    </row>
    <row r="61" spans="1:34" s="47" customFormat="1" ht="18" customHeight="1">
      <c r="A61" s="78"/>
      <c r="B61" s="98"/>
      <c r="C61" s="98"/>
      <c r="D61" s="7"/>
      <c r="E61" s="8" t="s">
        <v>13</v>
      </c>
      <c r="F61" s="10">
        <f t="shared" si="56"/>
        <v>4836.2</v>
      </c>
      <c r="G61" s="10">
        <f t="shared" si="56"/>
        <v>3396</v>
      </c>
      <c r="H61" s="10">
        <v>4836.2</v>
      </c>
      <c r="I61" s="10">
        <v>3396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8"/>
      <c r="Q61" s="109"/>
      <c r="R61" s="35" t="s">
        <v>115</v>
      </c>
      <c r="S61" s="35" t="s">
        <v>100</v>
      </c>
      <c r="T61" s="35" t="s">
        <v>101</v>
      </c>
      <c r="U61" s="35" t="s">
        <v>112</v>
      </c>
      <c r="V61" s="35" t="s">
        <v>116</v>
      </c>
      <c r="W61" s="35" t="s">
        <v>110</v>
      </c>
      <c r="X61" s="35" t="s">
        <v>106</v>
      </c>
      <c r="Y61" s="2"/>
      <c r="Z61" s="2"/>
      <c r="AA61" s="2"/>
      <c r="AB61" s="2"/>
      <c r="AC61" s="2"/>
      <c r="AD61" s="2"/>
      <c r="AE61" s="30"/>
      <c r="AF61" s="2"/>
      <c r="AG61" s="2"/>
      <c r="AH61" s="2"/>
    </row>
    <row r="62" spans="1:34" s="47" customFormat="1" ht="18" customHeight="1">
      <c r="A62" s="78"/>
      <c r="B62" s="98"/>
      <c r="C62" s="98"/>
      <c r="D62" s="7"/>
      <c r="E62" s="8" t="s">
        <v>16</v>
      </c>
      <c r="F62" s="10">
        <f t="shared" si="56"/>
        <v>5082.8</v>
      </c>
      <c r="G62" s="10">
        <f t="shared" si="56"/>
        <v>3401.6</v>
      </c>
      <c r="H62" s="10">
        <v>5082.8</v>
      </c>
      <c r="I62" s="10">
        <v>3401.6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8"/>
      <c r="Q62" s="109"/>
      <c r="R62" s="35" t="s">
        <v>115</v>
      </c>
      <c r="S62" s="35" t="s">
        <v>100</v>
      </c>
      <c r="T62" s="35" t="s">
        <v>101</v>
      </c>
      <c r="U62" s="35" t="s">
        <v>112</v>
      </c>
      <c r="V62" s="35" t="s">
        <v>117</v>
      </c>
      <c r="W62" s="35" t="s">
        <v>110</v>
      </c>
      <c r="X62" s="35" t="s">
        <v>106</v>
      </c>
      <c r="Y62" s="2"/>
      <c r="Z62" s="2"/>
      <c r="AA62" s="2"/>
      <c r="AB62" s="2"/>
      <c r="AC62" s="2"/>
      <c r="AD62" s="2"/>
      <c r="AE62" s="30"/>
      <c r="AF62" s="2"/>
      <c r="AG62" s="2"/>
      <c r="AH62" s="2"/>
    </row>
    <row r="63" spans="1:34" s="47" customFormat="1" ht="18" customHeight="1">
      <c r="A63" s="78"/>
      <c r="B63" s="98"/>
      <c r="C63" s="98"/>
      <c r="D63" s="7"/>
      <c r="E63" s="8" t="s">
        <v>17</v>
      </c>
      <c r="F63" s="10">
        <f>H63+J63+L63+N63</f>
        <v>5331.9</v>
      </c>
      <c r="G63" s="10">
        <f t="shared" si="56"/>
        <v>3620.9</v>
      </c>
      <c r="H63" s="10">
        <v>5331.9</v>
      </c>
      <c r="I63" s="10">
        <v>3620.9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8"/>
      <c r="Q63" s="109"/>
      <c r="R63" s="35" t="s">
        <v>115</v>
      </c>
      <c r="S63" s="35" t="s">
        <v>100</v>
      </c>
      <c r="T63" s="35" t="s">
        <v>118</v>
      </c>
      <c r="U63" s="35" t="s">
        <v>119</v>
      </c>
      <c r="V63" s="35" t="s">
        <v>120</v>
      </c>
      <c r="W63" s="35" t="s">
        <v>110</v>
      </c>
      <c r="X63" s="35" t="s">
        <v>106</v>
      </c>
      <c r="Y63" s="2"/>
      <c r="Z63" s="2"/>
      <c r="AA63" s="2"/>
      <c r="AB63" s="2"/>
      <c r="AC63" s="2"/>
      <c r="AD63" s="2"/>
      <c r="AE63" s="30"/>
      <c r="AF63" s="2"/>
      <c r="AG63" s="2"/>
      <c r="AH63" s="2"/>
    </row>
    <row r="64" spans="1:34" s="47" customFormat="1" ht="18" customHeight="1">
      <c r="A64" s="78"/>
      <c r="B64" s="98"/>
      <c r="C64" s="98"/>
      <c r="D64" s="7"/>
      <c r="E64" s="8" t="s">
        <v>70</v>
      </c>
      <c r="F64" s="10">
        <f t="shared" ref="F64" si="57">H64+J64+L64+N64</f>
        <v>5593.2</v>
      </c>
      <c r="G64" s="10">
        <f t="shared" si="56"/>
        <v>3620.9</v>
      </c>
      <c r="H64" s="10">
        <v>5593.2</v>
      </c>
      <c r="I64" s="10">
        <v>3620.9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8"/>
      <c r="Q64" s="109"/>
      <c r="R64" s="5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30"/>
      <c r="AF64" s="2"/>
      <c r="AG64" s="2"/>
      <c r="AH64" s="2"/>
    </row>
    <row r="65" spans="1:34" s="47" customFormat="1" ht="18" customHeight="1">
      <c r="A65" s="78"/>
      <c r="B65" s="98"/>
      <c r="C65" s="98"/>
      <c r="D65" s="7"/>
      <c r="E65" s="8" t="s">
        <v>126</v>
      </c>
      <c r="F65" s="10">
        <f t="shared" ref="F65:F69" si="58">H65+J65+L65+N65</f>
        <v>5593.2</v>
      </c>
      <c r="G65" s="10">
        <f t="shared" ref="G65:G69" si="59">I65+K65+M65+O65</f>
        <v>3620.9</v>
      </c>
      <c r="H65" s="10">
        <v>5593.2</v>
      </c>
      <c r="I65" s="10">
        <v>3620.9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8"/>
      <c r="Q65" s="109"/>
      <c r="R65" s="5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30"/>
      <c r="AF65" s="2"/>
      <c r="AG65" s="2"/>
      <c r="AH65" s="2"/>
    </row>
    <row r="66" spans="1:34" s="47" customFormat="1" ht="18" customHeight="1">
      <c r="A66" s="78"/>
      <c r="B66" s="98"/>
      <c r="C66" s="98"/>
      <c r="D66" s="7"/>
      <c r="E66" s="8" t="s">
        <v>127</v>
      </c>
      <c r="F66" s="10">
        <f t="shared" si="58"/>
        <v>5593.2</v>
      </c>
      <c r="G66" s="10">
        <f t="shared" si="59"/>
        <v>0</v>
      </c>
      <c r="H66" s="10">
        <v>5593.2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8"/>
      <c r="Q66" s="109"/>
      <c r="R66" s="5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30"/>
      <c r="AF66" s="2"/>
      <c r="AG66" s="2"/>
      <c r="AH66" s="2"/>
    </row>
    <row r="67" spans="1:34" s="47" customFormat="1" ht="18" customHeight="1">
      <c r="A67" s="78"/>
      <c r="B67" s="98"/>
      <c r="C67" s="98"/>
      <c r="D67" s="7"/>
      <c r="E67" s="8" t="s">
        <v>128</v>
      </c>
      <c r="F67" s="10">
        <f t="shared" si="58"/>
        <v>5593.2</v>
      </c>
      <c r="G67" s="10">
        <f t="shared" si="59"/>
        <v>0</v>
      </c>
      <c r="H67" s="10">
        <v>5593.2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8"/>
      <c r="Q67" s="109"/>
      <c r="R67" s="5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30"/>
      <c r="AF67" s="2"/>
      <c r="AG67" s="2"/>
      <c r="AH67" s="2"/>
    </row>
    <row r="68" spans="1:34" s="47" customFormat="1" ht="18" customHeight="1">
      <c r="A68" s="78"/>
      <c r="B68" s="98"/>
      <c r="C68" s="98"/>
      <c r="D68" s="7"/>
      <c r="E68" s="8" t="s">
        <v>129</v>
      </c>
      <c r="F68" s="10">
        <f t="shared" si="58"/>
        <v>5593.2</v>
      </c>
      <c r="G68" s="10">
        <f t="shared" si="59"/>
        <v>0</v>
      </c>
      <c r="H68" s="10">
        <v>5593.2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8"/>
      <c r="Q68" s="109"/>
      <c r="R68" s="5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30"/>
      <c r="AF68" s="2"/>
      <c r="AG68" s="2"/>
      <c r="AH68" s="2"/>
    </row>
    <row r="69" spans="1:34" s="47" customFormat="1" ht="18" customHeight="1">
      <c r="A69" s="79"/>
      <c r="B69" s="99"/>
      <c r="C69" s="99"/>
      <c r="D69" s="7"/>
      <c r="E69" s="8" t="s">
        <v>84</v>
      </c>
      <c r="F69" s="10">
        <f t="shared" si="58"/>
        <v>5593.2</v>
      </c>
      <c r="G69" s="10">
        <f t="shared" si="59"/>
        <v>0</v>
      </c>
      <c r="H69" s="10">
        <v>5593.2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10"/>
      <c r="Q69" s="111"/>
      <c r="R69" s="5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30"/>
      <c r="AF69" s="2"/>
      <c r="AG69" s="2"/>
      <c r="AH69" s="2"/>
    </row>
    <row r="70" spans="1:34" ht="18" customHeight="1">
      <c r="A70" s="77">
        <f>A58+1</f>
        <v>5</v>
      </c>
      <c r="B70" s="97" t="s">
        <v>37</v>
      </c>
      <c r="C70" s="97"/>
      <c r="D70" s="7"/>
      <c r="E70" s="17" t="s">
        <v>10</v>
      </c>
      <c r="F70" s="9">
        <f>SUM(F71:F81)</f>
        <v>30304.799999999999</v>
      </c>
      <c r="G70" s="9">
        <f t="shared" ref="G70" si="60">SUM(G71:G81)</f>
        <v>0</v>
      </c>
      <c r="H70" s="9">
        <f t="shared" ref="H70" si="61">SUM(H71:H81)</f>
        <v>30304.799999999999</v>
      </c>
      <c r="I70" s="9">
        <f t="shared" ref="I70" si="62">SUM(I71:I81)</f>
        <v>0</v>
      </c>
      <c r="J70" s="9">
        <f t="shared" ref="J70" si="63">SUM(J71:J81)</f>
        <v>0</v>
      </c>
      <c r="K70" s="9">
        <f t="shared" ref="K70" si="64">SUM(K71:K81)</f>
        <v>0</v>
      </c>
      <c r="L70" s="9">
        <f t="shared" ref="L70" si="65">SUM(L71:L81)</f>
        <v>0</v>
      </c>
      <c r="M70" s="9">
        <f t="shared" ref="M70" si="66">SUM(M71:M81)</f>
        <v>0</v>
      </c>
      <c r="N70" s="9">
        <f t="shared" ref="N70" si="67">SUM(N71:N81)</f>
        <v>0</v>
      </c>
      <c r="O70" s="9">
        <f t="shared" ref="O70" si="68">SUM(O71:O81)</f>
        <v>0</v>
      </c>
      <c r="P70" s="106" t="s">
        <v>58</v>
      </c>
      <c r="Q70" s="107"/>
      <c r="R70" s="5"/>
      <c r="AE70" s="30"/>
    </row>
    <row r="71" spans="1:34" ht="18" customHeight="1">
      <c r="A71" s="78"/>
      <c r="B71" s="98"/>
      <c r="C71" s="98"/>
      <c r="D71" s="7" t="s">
        <v>25</v>
      </c>
      <c r="E71" s="8" t="s">
        <v>15</v>
      </c>
      <c r="F71" s="10">
        <f t="shared" ref="F71:G76" si="69">H71+J71+L71+N71</f>
        <v>10151.4</v>
      </c>
      <c r="G71" s="10">
        <f t="shared" si="69"/>
        <v>0</v>
      </c>
      <c r="H71" s="10">
        <v>10151.4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8"/>
      <c r="Q71" s="109"/>
      <c r="R71" s="29" t="s">
        <v>86</v>
      </c>
      <c r="S71" s="29" t="s">
        <v>87</v>
      </c>
      <c r="T71" s="29" t="s">
        <v>88</v>
      </c>
      <c r="U71" s="29" t="s">
        <v>89</v>
      </c>
      <c r="V71" s="29" t="s">
        <v>90</v>
      </c>
      <c r="W71" s="29" t="s">
        <v>91</v>
      </c>
      <c r="X71" s="29" t="s">
        <v>92</v>
      </c>
      <c r="Y71" s="29" t="s">
        <v>93</v>
      </c>
      <c r="Z71" s="29" t="s">
        <v>94</v>
      </c>
      <c r="AA71" s="29" t="s">
        <v>95</v>
      </c>
      <c r="AB71" s="29" t="s">
        <v>96</v>
      </c>
      <c r="AC71" s="29" t="s">
        <v>97</v>
      </c>
      <c r="AD71" s="29" t="s">
        <v>98</v>
      </c>
      <c r="AE71" s="30"/>
    </row>
    <row r="72" spans="1:34" ht="18" customHeight="1">
      <c r="A72" s="78"/>
      <c r="B72" s="98"/>
      <c r="C72" s="98"/>
      <c r="D72" s="7"/>
      <c r="E72" s="8" t="s">
        <v>12</v>
      </c>
      <c r="F72" s="10">
        <f t="shared" si="69"/>
        <v>10689.4</v>
      </c>
      <c r="G72" s="10">
        <f t="shared" si="69"/>
        <v>0</v>
      </c>
      <c r="H72" s="10">
        <v>10689.4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8"/>
      <c r="Q72" s="109"/>
      <c r="R72" s="35" t="s">
        <v>99</v>
      </c>
      <c r="S72" s="35" t="s">
        <v>100</v>
      </c>
      <c r="T72" s="35" t="s">
        <v>101</v>
      </c>
      <c r="U72" s="35" t="s">
        <v>102</v>
      </c>
      <c r="V72" s="35" t="s">
        <v>103</v>
      </c>
      <c r="W72" s="35" t="s">
        <v>104</v>
      </c>
      <c r="X72" s="35" t="s">
        <v>105</v>
      </c>
      <c r="Y72" s="35" t="s">
        <v>106</v>
      </c>
      <c r="Z72" s="35" t="s">
        <v>107</v>
      </c>
      <c r="AA72" s="35" t="s">
        <v>108</v>
      </c>
      <c r="AB72" s="36"/>
      <c r="AC72" s="36"/>
      <c r="AD72" s="36"/>
      <c r="AE72" s="30"/>
    </row>
    <row r="73" spans="1:34" ht="18" customHeight="1">
      <c r="A73" s="78"/>
      <c r="B73" s="98"/>
      <c r="C73" s="98"/>
      <c r="D73" s="7"/>
      <c r="E73" s="8" t="s">
        <v>13</v>
      </c>
      <c r="F73" s="10">
        <f t="shared" si="69"/>
        <v>4732</v>
      </c>
      <c r="G73" s="10">
        <f t="shared" si="69"/>
        <v>0</v>
      </c>
      <c r="H73" s="10">
        <v>4732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8"/>
      <c r="Q73" s="109"/>
      <c r="R73" s="35" t="s">
        <v>99</v>
      </c>
      <c r="S73" s="35" t="s">
        <v>100</v>
      </c>
      <c r="T73" s="35" t="s">
        <v>101</v>
      </c>
      <c r="U73" s="35" t="s">
        <v>109</v>
      </c>
      <c r="V73" s="35" t="s">
        <v>103</v>
      </c>
      <c r="W73" s="35" t="s">
        <v>104</v>
      </c>
      <c r="X73" s="35" t="s">
        <v>110</v>
      </c>
      <c r="Y73" s="35" t="s">
        <v>106</v>
      </c>
      <c r="Z73" s="35" t="s">
        <v>107</v>
      </c>
      <c r="AA73" s="35" t="s">
        <v>108</v>
      </c>
      <c r="AB73" s="36"/>
      <c r="AC73" s="36"/>
      <c r="AD73" s="36"/>
      <c r="AE73" s="30"/>
    </row>
    <row r="74" spans="1:34" ht="18" customHeight="1">
      <c r="A74" s="78"/>
      <c r="B74" s="98"/>
      <c r="C74" s="98"/>
      <c r="D74" s="7"/>
      <c r="E74" s="8" t="s">
        <v>16</v>
      </c>
      <c r="F74" s="10">
        <f t="shared" si="69"/>
        <v>4732</v>
      </c>
      <c r="G74" s="10">
        <f t="shared" si="69"/>
        <v>0</v>
      </c>
      <c r="H74" s="10">
        <v>4732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8"/>
      <c r="Q74" s="109"/>
      <c r="R74" s="35" t="s">
        <v>99</v>
      </c>
      <c r="S74" s="35" t="s">
        <v>100</v>
      </c>
      <c r="T74" s="35" t="s">
        <v>101</v>
      </c>
      <c r="U74" s="35" t="s">
        <v>109</v>
      </c>
      <c r="V74" s="35" t="s">
        <v>103</v>
      </c>
      <c r="W74" s="35" t="s">
        <v>111</v>
      </c>
      <c r="X74" s="35" t="s">
        <v>110</v>
      </c>
      <c r="Y74" s="35" t="s">
        <v>106</v>
      </c>
      <c r="Z74" s="35" t="s">
        <v>107</v>
      </c>
      <c r="AA74" s="35" t="s">
        <v>108</v>
      </c>
      <c r="AB74" s="36"/>
      <c r="AC74" s="36"/>
      <c r="AD74" s="36"/>
      <c r="AE74" s="30"/>
    </row>
    <row r="75" spans="1:34" ht="18" customHeight="1">
      <c r="A75" s="78"/>
      <c r="B75" s="98"/>
      <c r="C75" s="98"/>
      <c r="D75" s="7"/>
      <c r="E75" s="8" t="s">
        <v>17</v>
      </c>
      <c r="F75" s="10">
        <f t="shared" si="69"/>
        <v>0</v>
      </c>
      <c r="G75" s="10">
        <f t="shared" si="69"/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8"/>
      <c r="Q75" s="109"/>
      <c r="R75" s="35" t="s">
        <v>99</v>
      </c>
      <c r="S75" s="35" t="s">
        <v>100</v>
      </c>
      <c r="T75" s="35" t="s">
        <v>101</v>
      </c>
      <c r="U75" s="35" t="s">
        <v>112</v>
      </c>
      <c r="V75" s="35" t="s">
        <v>103</v>
      </c>
      <c r="W75" s="35" t="s">
        <v>104</v>
      </c>
      <c r="X75" s="35" t="s">
        <v>110</v>
      </c>
      <c r="Y75" s="35" t="s">
        <v>106</v>
      </c>
      <c r="Z75" s="35" t="s">
        <v>107</v>
      </c>
      <c r="AA75" s="35" t="s">
        <v>108</v>
      </c>
      <c r="AB75" s="36"/>
      <c r="AC75" s="36"/>
      <c r="AD75" s="36"/>
      <c r="AE75" s="30"/>
    </row>
    <row r="76" spans="1:34" ht="18" customHeight="1">
      <c r="A76" s="78"/>
      <c r="B76" s="98"/>
      <c r="C76" s="98"/>
      <c r="D76" s="7"/>
      <c r="E76" s="8" t="s">
        <v>70</v>
      </c>
      <c r="F76" s="10">
        <f t="shared" si="69"/>
        <v>0</v>
      </c>
      <c r="G76" s="10">
        <f t="shared" si="69"/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8"/>
      <c r="Q76" s="109"/>
      <c r="R76" s="5"/>
      <c r="AE76" s="30"/>
    </row>
    <row r="77" spans="1:34" ht="18" customHeight="1">
      <c r="A77" s="78"/>
      <c r="B77" s="98"/>
      <c r="C77" s="98"/>
      <c r="D77" s="7"/>
      <c r="E77" s="8" t="s">
        <v>126</v>
      </c>
      <c r="F77" s="10">
        <f t="shared" ref="F77:F81" si="70">H77+J77+L77+N77</f>
        <v>0</v>
      </c>
      <c r="G77" s="10">
        <f t="shared" ref="G77:G81" si="71">I77+K77+M77+O77</f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8"/>
      <c r="Q77" s="109"/>
      <c r="R77" s="5"/>
      <c r="AE77" s="30"/>
    </row>
    <row r="78" spans="1:34" ht="18" customHeight="1">
      <c r="A78" s="78"/>
      <c r="B78" s="98"/>
      <c r="C78" s="98"/>
      <c r="D78" s="7"/>
      <c r="E78" s="8" t="s">
        <v>127</v>
      </c>
      <c r="F78" s="10">
        <f t="shared" si="70"/>
        <v>0</v>
      </c>
      <c r="G78" s="10">
        <f t="shared" si="71"/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8"/>
      <c r="Q78" s="109"/>
      <c r="R78" s="5"/>
      <c r="AE78" s="30"/>
    </row>
    <row r="79" spans="1:34" ht="18" customHeight="1">
      <c r="A79" s="78"/>
      <c r="B79" s="98"/>
      <c r="C79" s="98"/>
      <c r="D79" s="7"/>
      <c r="E79" s="8" t="s">
        <v>128</v>
      </c>
      <c r="F79" s="10">
        <f t="shared" si="70"/>
        <v>0</v>
      </c>
      <c r="G79" s="10">
        <f t="shared" si="71"/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8"/>
      <c r="Q79" s="109"/>
      <c r="R79" s="5"/>
      <c r="AE79" s="30"/>
    </row>
    <row r="80" spans="1:34" ht="18" customHeight="1">
      <c r="A80" s="78"/>
      <c r="B80" s="98"/>
      <c r="C80" s="98"/>
      <c r="D80" s="7"/>
      <c r="E80" s="8" t="s">
        <v>129</v>
      </c>
      <c r="F80" s="10">
        <f t="shared" si="70"/>
        <v>0</v>
      </c>
      <c r="G80" s="10">
        <f t="shared" si="71"/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8"/>
      <c r="Q80" s="109"/>
      <c r="R80" s="5"/>
      <c r="AE80" s="30"/>
    </row>
    <row r="81" spans="1:31" ht="18" customHeight="1">
      <c r="A81" s="79"/>
      <c r="B81" s="99"/>
      <c r="C81" s="99"/>
      <c r="D81" s="7"/>
      <c r="E81" s="8" t="s">
        <v>84</v>
      </c>
      <c r="F81" s="10">
        <f t="shared" si="70"/>
        <v>0</v>
      </c>
      <c r="G81" s="10">
        <f t="shared" si="71"/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10"/>
      <c r="Q81" s="111"/>
      <c r="R81" s="5"/>
      <c r="AE81" s="30"/>
    </row>
    <row r="82" spans="1:31" ht="18" customHeight="1">
      <c r="A82" s="77">
        <f>A70+1</f>
        <v>6</v>
      </c>
      <c r="B82" s="97" t="s">
        <v>26</v>
      </c>
      <c r="C82" s="97" t="s">
        <v>56</v>
      </c>
      <c r="D82" s="7"/>
      <c r="E82" s="17" t="s">
        <v>10</v>
      </c>
      <c r="F82" s="9">
        <f>SUM(F83:F93)</f>
        <v>10077.200000000001</v>
      </c>
      <c r="G82" s="9">
        <f t="shared" ref="G82" si="72">SUM(G83:G93)</f>
        <v>6620.4</v>
      </c>
      <c r="H82" s="9">
        <f t="shared" ref="H82" si="73">SUM(H83:H93)</f>
        <v>10077.200000000001</v>
      </c>
      <c r="I82" s="9">
        <f t="shared" ref="I82" si="74">SUM(I83:I93)</f>
        <v>6620.4</v>
      </c>
      <c r="J82" s="9">
        <f t="shared" ref="J82" si="75">SUM(J83:J93)</f>
        <v>0</v>
      </c>
      <c r="K82" s="9">
        <f t="shared" ref="K82" si="76">SUM(K83:K93)</f>
        <v>0</v>
      </c>
      <c r="L82" s="9">
        <f t="shared" ref="L82" si="77">SUM(L83:L93)</f>
        <v>0</v>
      </c>
      <c r="M82" s="9">
        <f t="shared" ref="M82" si="78">SUM(M83:M93)</f>
        <v>0</v>
      </c>
      <c r="N82" s="9">
        <f t="shared" ref="N82" si="79">SUM(N83:N93)</f>
        <v>0</v>
      </c>
      <c r="O82" s="9">
        <f t="shared" ref="O82" si="80">SUM(O83:O93)</f>
        <v>0</v>
      </c>
      <c r="P82" s="106" t="s">
        <v>58</v>
      </c>
      <c r="Q82" s="107"/>
      <c r="R82" s="5"/>
      <c r="AE82" s="30"/>
    </row>
    <row r="83" spans="1:31" ht="18" customHeight="1">
      <c r="A83" s="78"/>
      <c r="B83" s="98"/>
      <c r="C83" s="98"/>
      <c r="D83" s="7" t="s">
        <v>20</v>
      </c>
      <c r="E83" s="8" t="s">
        <v>15</v>
      </c>
      <c r="F83" s="10">
        <f t="shared" ref="F83:G88" si="81">H83+J83+L83+N83</f>
        <v>1234.8</v>
      </c>
      <c r="G83" s="10">
        <f t="shared" si="81"/>
        <v>774</v>
      </c>
      <c r="H83" s="10">
        <v>1234.8</v>
      </c>
      <c r="I83" s="10">
        <v>774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8"/>
      <c r="Q83" s="109"/>
      <c r="R83" s="29" t="s">
        <v>86</v>
      </c>
      <c r="S83" s="29" t="s">
        <v>87</v>
      </c>
      <c r="T83" s="29" t="s">
        <v>88</v>
      </c>
      <c r="U83" s="29" t="s">
        <v>89</v>
      </c>
      <c r="V83" s="29" t="s">
        <v>90</v>
      </c>
      <c r="W83" s="29" t="s">
        <v>91</v>
      </c>
      <c r="X83" s="29" t="s">
        <v>92</v>
      </c>
      <c r="Y83" s="29" t="s">
        <v>93</v>
      </c>
      <c r="Z83" s="29" t="s">
        <v>94</v>
      </c>
      <c r="AA83" s="29" t="s">
        <v>95</v>
      </c>
      <c r="AB83" s="29" t="s">
        <v>96</v>
      </c>
      <c r="AC83" s="29" t="s">
        <v>97</v>
      </c>
      <c r="AD83" s="29" t="s">
        <v>98</v>
      </c>
      <c r="AE83" s="30"/>
    </row>
    <row r="84" spans="1:31" ht="18" customHeight="1">
      <c r="A84" s="78"/>
      <c r="B84" s="98"/>
      <c r="C84" s="98"/>
      <c r="D84" s="7"/>
      <c r="E84" s="8" t="s">
        <v>12</v>
      </c>
      <c r="F84" s="10">
        <f t="shared" si="81"/>
        <v>3000.3</v>
      </c>
      <c r="G84" s="10">
        <f t="shared" si="81"/>
        <v>1185.0999999999999</v>
      </c>
      <c r="H84" s="10">
        <v>3000.3</v>
      </c>
      <c r="I84" s="10">
        <v>1185.0999999999999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8"/>
      <c r="Q84" s="109"/>
      <c r="R84" s="35" t="s">
        <v>99</v>
      </c>
      <c r="S84" s="35" t="s">
        <v>100</v>
      </c>
      <c r="T84" s="35" t="s">
        <v>101</v>
      </c>
      <c r="U84" s="35" t="s">
        <v>102</v>
      </c>
      <c r="V84" s="35" t="s">
        <v>103</v>
      </c>
      <c r="W84" s="35" t="s">
        <v>104</v>
      </c>
      <c r="X84" s="35" t="s">
        <v>105</v>
      </c>
      <c r="Y84" s="35" t="s">
        <v>106</v>
      </c>
      <c r="Z84" s="35" t="s">
        <v>107</v>
      </c>
      <c r="AA84" s="35" t="s">
        <v>108</v>
      </c>
      <c r="AB84" s="36"/>
      <c r="AC84" s="36"/>
      <c r="AD84" s="36"/>
      <c r="AE84" s="30"/>
    </row>
    <row r="85" spans="1:31" ht="18" customHeight="1">
      <c r="A85" s="78"/>
      <c r="B85" s="98"/>
      <c r="C85" s="98"/>
      <c r="D85" s="7"/>
      <c r="E85" s="8" t="s">
        <v>13</v>
      </c>
      <c r="F85" s="10">
        <f t="shared" si="81"/>
        <v>3000.3</v>
      </c>
      <c r="G85" s="10">
        <f t="shared" si="81"/>
        <v>2671.3</v>
      </c>
      <c r="H85" s="10">
        <v>3000.3</v>
      </c>
      <c r="I85" s="10">
        <f>2841.8-170.5</f>
        <v>2671.3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8"/>
      <c r="Q85" s="109"/>
      <c r="R85" s="35" t="s">
        <v>99</v>
      </c>
      <c r="S85" s="35" t="s">
        <v>100</v>
      </c>
      <c r="T85" s="35" t="s">
        <v>101</v>
      </c>
      <c r="U85" s="35" t="s">
        <v>109</v>
      </c>
      <c r="V85" s="35" t="s">
        <v>103</v>
      </c>
      <c r="W85" s="35" t="s">
        <v>104</v>
      </c>
      <c r="X85" s="35" t="s">
        <v>110</v>
      </c>
      <c r="Y85" s="35" t="s">
        <v>106</v>
      </c>
      <c r="Z85" s="35" t="s">
        <v>107</v>
      </c>
      <c r="AA85" s="35" t="s">
        <v>108</v>
      </c>
      <c r="AB85" s="36">
        <f>1990000+10000</f>
        <v>2000000</v>
      </c>
      <c r="AC85" s="36">
        <v>2800000</v>
      </c>
      <c r="AD85" s="36">
        <v>2800000</v>
      </c>
      <c r="AE85" s="37">
        <f>1990000</f>
        <v>1990000</v>
      </c>
    </row>
    <row r="86" spans="1:31" ht="18" customHeight="1">
      <c r="A86" s="78"/>
      <c r="B86" s="98"/>
      <c r="C86" s="98"/>
      <c r="D86" s="7"/>
      <c r="E86" s="8" t="s">
        <v>16</v>
      </c>
      <c r="F86" s="10">
        <f t="shared" si="81"/>
        <v>2841.8</v>
      </c>
      <c r="G86" s="10">
        <f t="shared" si="81"/>
        <v>1990</v>
      </c>
      <c r="H86" s="10">
        <v>2841.8</v>
      </c>
      <c r="I86" s="10">
        <v>1990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8"/>
      <c r="Q86" s="109"/>
      <c r="R86" s="35" t="s">
        <v>99</v>
      </c>
      <c r="S86" s="35" t="s">
        <v>100</v>
      </c>
      <c r="T86" s="35" t="s">
        <v>101</v>
      </c>
      <c r="U86" s="35" t="s">
        <v>109</v>
      </c>
      <c r="V86" s="35" t="s">
        <v>103</v>
      </c>
      <c r="W86" s="35" t="s">
        <v>111</v>
      </c>
      <c r="X86" s="35" t="s">
        <v>110</v>
      </c>
      <c r="Y86" s="35" t="s">
        <v>106</v>
      </c>
      <c r="Z86" s="35" t="s">
        <v>107</v>
      </c>
      <c r="AA86" s="35" t="s">
        <v>108</v>
      </c>
      <c r="AB86" s="36"/>
      <c r="AC86" s="36"/>
      <c r="AD86" s="36"/>
      <c r="AE86" s="30"/>
    </row>
    <row r="87" spans="1:31" ht="18" customHeight="1">
      <c r="A87" s="78"/>
      <c r="B87" s="98"/>
      <c r="C87" s="98"/>
      <c r="D87" s="7"/>
      <c r="E87" s="8" t="s">
        <v>17</v>
      </c>
      <c r="F87" s="10">
        <f t="shared" si="81"/>
        <v>0</v>
      </c>
      <c r="G87" s="10">
        <f t="shared" si="81"/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8"/>
      <c r="Q87" s="109"/>
      <c r="R87" s="35" t="s">
        <v>99</v>
      </c>
      <c r="S87" s="35" t="s">
        <v>100</v>
      </c>
      <c r="T87" s="35" t="s">
        <v>101</v>
      </c>
      <c r="U87" s="35" t="s">
        <v>112</v>
      </c>
      <c r="V87" s="35" t="s">
        <v>103</v>
      </c>
      <c r="W87" s="35" t="s">
        <v>104</v>
      </c>
      <c r="X87" s="35" t="s">
        <v>110</v>
      </c>
      <c r="Y87" s="35" t="s">
        <v>106</v>
      </c>
      <c r="Z87" s="35" t="s">
        <v>107</v>
      </c>
      <c r="AA87" s="35" t="s">
        <v>108</v>
      </c>
      <c r="AB87" s="36"/>
      <c r="AC87" s="36"/>
      <c r="AD87" s="36"/>
      <c r="AE87" s="30"/>
    </row>
    <row r="88" spans="1:31" ht="18" customHeight="1">
      <c r="A88" s="78"/>
      <c r="B88" s="98"/>
      <c r="C88" s="98"/>
      <c r="D88" s="7"/>
      <c r="E88" s="8" t="s">
        <v>70</v>
      </c>
      <c r="F88" s="10">
        <f t="shared" si="81"/>
        <v>0</v>
      </c>
      <c r="G88" s="10">
        <f t="shared" si="81"/>
        <v>0</v>
      </c>
      <c r="H88" s="10">
        <f>H87</f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8"/>
      <c r="Q88" s="109"/>
      <c r="R88" s="5"/>
      <c r="AE88" s="30"/>
    </row>
    <row r="89" spans="1:31" ht="18" customHeight="1">
      <c r="A89" s="78"/>
      <c r="B89" s="98"/>
      <c r="C89" s="98"/>
      <c r="D89" s="7"/>
      <c r="E89" s="8" t="s">
        <v>126</v>
      </c>
      <c r="F89" s="10">
        <f t="shared" ref="F89:F93" si="82">H89+J89+L89+N89</f>
        <v>0</v>
      </c>
      <c r="G89" s="10">
        <f t="shared" ref="G89:G93" si="83">I89+K89+M89+O89</f>
        <v>0</v>
      </c>
      <c r="H89" s="10">
        <f t="shared" ref="H89:H93" si="84">H88</f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8"/>
      <c r="Q89" s="109"/>
      <c r="R89" s="5"/>
      <c r="AE89" s="30"/>
    </row>
    <row r="90" spans="1:31" ht="18" customHeight="1">
      <c r="A90" s="78"/>
      <c r="B90" s="98"/>
      <c r="C90" s="98"/>
      <c r="D90" s="7"/>
      <c r="E90" s="8" t="s">
        <v>127</v>
      </c>
      <c r="F90" s="10">
        <f t="shared" si="82"/>
        <v>0</v>
      </c>
      <c r="G90" s="10">
        <f t="shared" si="83"/>
        <v>0</v>
      </c>
      <c r="H90" s="10">
        <f t="shared" si="84"/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8"/>
      <c r="Q90" s="109"/>
      <c r="R90" s="5"/>
      <c r="AE90" s="30"/>
    </row>
    <row r="91" spans="1:31" ht="18" customHeight="1">
      <c r="A91" s="78"/>
      <c r="B91" s="98"/>
      <c r="C91" s="98"/>
      <c r="D91" s="7"/>
      <c r="E91" s="8" t="s">
        <v>128</v>
      </c>
      <c r="F91" s="10">
        <f t="shared" si="82"/>
        <v>0</v>
      </c>
      <c r="G91" s="10">
        <f t="shared" si="83"/>
        <v>0</v>
      </c>
      <c r="H91" s="10">
        <f t="shared" si="84"/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8"/>
      <c r="Q91" s="109"/>
      <c r="R91" s="5"/>
      <c r="AE91" s="30"/>
    </row>
    <row r="92" spans="1:31" ht="18" customHeight="1">
      <c r="A92" s="78"/>
      <c r="B92" s="98"/>
      <c r="C92" s="98"/>
      <c r="D92" s="7"/>
      <c r="E92" s="8" t="s">
        <v>129</v>
      </c>
      <c r="F92" s="10">
        <f t="shared" si="82"/>
        <v>0</v>
      </c>
      <c r="G92" s="10">
        <f t="shared" si="83"/>
        <v>0</v>
      </c>
      <c r="H92" s="10">
        <f t="shared" si="84"/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8"/>
      <c r="Q92" s="109"/>
      <c r="R92" s="5"/>
      <c r="AE92" s="30"/>
    </row>
    <row r="93" spans="1:31" ht="18" customHeight="1">
      <c r="A93" s="79"/>
      <c r="B93" s="99"/>
      <c r="C93" s="99"/>
      <c r="D93" s="7"/>
      <c r="E93" s="8" t="s">
        <v>84</v>
      </c>
      <c r="F93" s="10">
        <f t="shared" si="82"/>
        <v>0</v>
      </c>
      <c r="G93" s="10">
        <f t="shared" si="83"/>
        <v>0</v>
      </c>
      <c r="H93" s="10">
        <f t="shared" si="84"/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10"/>
      <c r="Q93" s="111"/>
      <c r="R93" s="5"/>
      <c r="AE93" s="30"/>
    </row>
    <row r="94" spans="1:31" ht="18" customHeight="1">
      <c r="A94" s="77">
        <f>A82+1</f>
        <v>7</v>
      </c>
      <c r="B94" s="97" t="s">
        <v>52</v>
      </c>
      <c r="C94" s="97" t="s">
        <v>56</v>
      </c>
      <c r="D94" s="7"/>
      <c r="E94" s="17" t="s">
        <v>10</v>
      </c>
      <c r="F94" s="9">
        <f>SUM(F95:F105)</f>
        <v>19814</v>
      </c>
      <c r="G94" s="9">
        <f t="shared" ref="G94" si="85">SUM(G95:G105)</f>
        <v>6318.3</v>
      </c>
      <c r="H94" s="9">
        <f t="shared" ref="H94" si="86">SUM(H95:H105)</f>
        <v>19814</v>
      </c>
      <c r="I94" s="9">
        <f t="shared" ref="I94" si="87">SUM(I95:I105)</f>
        <v>6318.3</v>
      </c>
      <c r="J94" s="9">
        <f t="shared" ref="J94" si="88">SUM(J95:J105)</f>
        <v>0</v>
      </c>
      <c r="K94" s="9">
        <f t="shared" ref="K94" si="89">SUM(K95:K105)</f>
        <v>0</v>
      </c>
      <c r="L94" s="9">
        <f t="shared" ref="L94" si="90">SUM(L95:L105)</f>
        <v>0</v>
      </c>
      <c r="M94" s="9">
        <f t="shared" ref="M94" si="91">SUM(M95:M105)</f>
        <v>0</v>
      </c>
      <c r="N94" s="9">
        <f t="shared" ref="N94" si="92">SUM(N95:N105)</f>
        <v>0</v>
      </c>
      <c r="O94" s="9">
        <f t="shared" ref="O94" si="93">SUM(O95:O105)</f>
        <v>0</v>
      </c>
      <c r="P94" s="106" t="s">
        <v>58</v>
      </c>
      <c r="Q94" s="107"/>
      <c r="R94" s="5"/>
      <c r="AE94" s="30"/>
    </row>
    <row r="95" spans="1:31" ht="18" customHeight="1">
      <c r="A95" s="78"/>
      <c r="B95" s="98"/>
      <c r="C95" s="98"/>
      <c r="D95" s="7" t="s">
        <v>29</v>
      </c>
      <c r="E95" s="8" t="s">
        <v>15</v>
      </c>
      <c r="F95" s="10">
        <f t="shared" ref="F95:G100" si="94">H95+J95+L95+N95</f>
        <v>2500</v>
      </c>
      <c r="G95" s="10">
        <f t="shared" si="94"/>
        <v>1284.4000000000001</v>
      </c>
      <c r="H95" s="10">
        <v>2500</v>
      </c>
      <c r="I95" s="10">
        <v>1284.4000000000001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8"/>
      <c r="Q95" s="109"/>
      <c r="R95" s="29" t="s">
        <v>86</v>
      </c>
      <c r="S95" s="29" t="s">
        <v>87</v>
      </c>
      <c r="T95" s="29" t="s">
        <v>88</v>
      </c>
      <c r="U95" s="29" t="s">
        <v>89</v>
      </c>
      <c r="V95" s="29" t="s">
        <v>90</v>
      </c>
      <c r="W95" s="29" t="s">
        <v>91</v>
      </c>
      <c r="X95" s="29" t="s">
        <v>92</v>
      </c>
      <c r="Y95" s="29" t="s">
        <v>93</v>
      </c>
      <c r="Z95" s="29" t="s">
        <v>94</v>
      </c>
      <c r="AA95" s="29" t="s">
        <v>95</v>
      </c>
      <c r="AB95" s="29" t="s">
        <v>96</v>
      </c>
      <c r="AC95" s="29" t="s">
        <v>97</v>
      </c>
      <c r="AD95" s="29" t="s">
        <v>98</v>
      </c>
      <c r="AE95" s="30"/>
    </row>
    <row r="96" spans="1:31" ht="18" customHeight="1">
      <c r="A96" s="78"/>
      <c r="B96" s="98"/>
      <c r="C96" s="98"/>
      <c r="D96" s="7"/>
      <c r="E96" s="8" t="s">
        <v>12</v>
      </c>
      <c r="F96" s="10">
        <f t="shared" si="94"/>
        <v>2632.5</v>
      </c>
      <c r="G96" s="10">
        <f t="shared" si="94"/>
        <v>0</v>
      </c>
      <c r="H96" s="10">
        <v>2632.5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8"/>
      <c r="Q96" s="109"/>
      <c r="R96" s="35" t="s">
        <v>99</v>
      </c>
      <c r="S96" s="35" t="s">
        <v>100</v>
      </c>
      <c r="T96" s="35" t="s">
        <v>101</v>
      </c>
      <c r="U96" s="35" t="s">
        <v>102</v>
      </c>
      <c r="V96" s="35" t="s">
        <v>103</v>
      </c>
      <c r="W96" s="35" t="s">
        <v>104</v>
      </c>
      <c r="X96" s="35" t="s">
        <v>105</v>
      </c>
      <c r="Y96" s="35" t="s">
        <v>106</v>
      </c>
      <c r="Z96" s="35" t="s">
        <v>107</v>
      </c>
      <c r="AA96" s="35" t="s">
        <v>108</v>
      </c>
      <c r="AB96" s="36"/>
      <c r="AC96" s="36"/>
      <c r="AD96" s="36"/>
      <c r="AE96" s="30"/>
    </row>
    <row r="97" spans="1:34" ht="18" customHeight="1">
      <c r="A97" s="78"/>
      <c r="B97" s="98"/>
      <c r="C97" s="98"/>
      <c r="D97" s="7"/>
      <c r="E97" s="8" t="s">
        <v>13</v>
      </c>
      <c r="F97" s="10">
        <f t="shared" si="94"/>
        <v>3657.8</v>
      </c>
      <c r="G97" s="10">
        <f t="shared" si="94"/>
        <v>3168.7000000000003</v>
      </c>
      <c r="H97" s="10">
        <v>3657.8</v>
      </c>
      <c r="I97" s="10">
        <f>3657.8-180-63-249.1+3</f>
        <v>3168.7000000000003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8"/>
      <c r="Q97" s="109"/>
      <c r="R97" s="35" t="s">
        <v>99</v>
      </c>
      <c r="S97" s="35" t="s">
        <v>100</v>
      </c>
      <c r="T97" s="35" t="s">
        <v>101</v>
      </c>
      <c r="U97" s="35" t="s">
        <v>109</v>
      </c>
      <c r="V97" s="35" t="s">
        <v>103</v>
      </c>
      <c r="W97" s="35" t="s">
        <v>104</v>
      </c>
      <c r="X97" s="35" t="s">
        <v>110</v>
      </c>
      <c r="Y97" s="35" t="s">
        <v>106</v>
      </c>
      <c r="Z97" s="35" t="s">
        <v>107</v>
      </c>
      <c r="AA97" s="35" t="s">
        <v>108</v>
      </c>
      <c r="AB97" s="36"/>
      <c r="AC97" s="36"/>
      <c r="AD97" s="36"/>
      <c r="AE97" s="30"/>
    </row>
    <row r="98" spans="1:34" ht="18" customHeight="1">
      <c r="A98" s="78"/>
      <c r="B98" s="98"/>
      <c r="C98" s="98"/>
      <c r="D98" s="7"/>
      <c r="E98" s="8" t="s">
        <v>16</v>
      </c>
      <c r="F98" s="10">
        <f t="shared" si="94"/>
        <v>11023.7</v>
      </c>
      <c r="G98" s="10">
        <f t="shared" si="94"/>
        <v>1865.2</v>
      </c>
      <c r="H98" s="10">
        <v>11023.7</v>
      </c>
      <c r="I98" s="10">
        <f>1900-34.8</f>
        <v>1865.2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8"/>
      <c r="Q98" s="109"/>
      <c r="R98" s="35" t="s">
        <v>99</v>
      </c>
      <c r="S98" s="35" t="s">
        <v>100</v>
      </c>
      <c r="T98" s="35" t="s">
        <v>101</v>
      </c>
      <c r="U98" s="35" t="s">
        <v>109</v>
      </c>
      <c r="V98" s="35" t="s">
        <v>103</v>
      </c>
      <c r="W98" s="35" t="s">
        <v>111</v>
      </c>
      <c r="X98" s="35" t="s">
        <v>110</v>
      </c>
      <c r="Y98" s="35" t="s">
        <v>106</v>
      </c>
      <c r="Z98" s="35" t="s">
        <v>107</v>
      </c>
      <c r="AA98" s="35" t="s">
        <v>108</v>
      </c>
      <c r="AB98" s="30">
        <f>830803.72+955371.16+79000</f>
        <v>1865174.88</v>
      </c>
      <c r="AC98" s="36">
        <v>1900000</v>
      </c>
      <c r="AD98" s="36">
        <v>1900000</v>
      </c>
      <c r="AE98" s="30">
        <f>830803.72+955371.16+79000</f>
        <v>1865174.88</v>
      </c>
    </row>
    <row r="99" spans="1:34" ht="18" customHeight="1">
      <c r="A99" s="78"/>
      <c r="B99" s="98"/>
      <c r="C99" s="98"/>
      <c r="D99" s="7"/>
      <c r="E99" s="8" t="s">
        <v>17</v>
      </c>
      <c r="F99" s="10">
        <f t="shared" si="94"/>
        <v>0</v>
      </c>
      <c r="G99" s="10">
        <f t="shared" si="94"/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8"/>
      <c r="Q99" s="109"/>
      <c r="R99" s="35" t="s">
        <v>99</v>
      </c>
      <c r="S99" s="35" t="s">
        <v>100</v>
      </c>
      <c r="T99" s="35" t="s">
        <v>101</v>
      </c>
      <c r="U99" s="35" t="s">
        <v>112</v>
      </c>
      <c r="V99" s="35" t="s">
        <v>103</v>
      </c>
      <c r="W99" s="35" t="s">
        <v>104</v>
      </c>
      <c r="X99" s="35" t="s">
        <v>110</v>
      </c>
      <c r="Y99" s="35" t="s">
        <v>106</v>
      </c>
      <c r="Z99" s="35" t="s">
        <v>107</v>
      </c>
      <c r="AA99" s="35" t="s">
        <v>108</v>
      </c>
      <c r="AB99" s="36"/>
      <c r="AC99" s="36"/>
      <c r="AD99" s="36"/>
      <c r="AE99" s="30"/>
    </row>
    <row r="100" spans="1:34" ht="18" customHeight="1">
      <c r="A100" s="78"/>
      <c r="B100" s="98"/>
      <c r="C100" s="98"/>
      <c r="D100" s="7"/>
      <c r="E100" s="8" t="s">
        <v>70</v>
      </c>
      <c r="F100" s="10">
        <f t="shared" si="94"/>
        <v>0</v>
      </c>
      <c r="G100" s="10">
        <f t="shared" si="94"/>
        <v>0</v>
      </c>
      <c r="H100" s="10">
        <f>H99</f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8"/>
      <c r="Q100" s="109"/>
      <c r="R100" s="5"/>
      <c r="AE100" s="30"/>
    </row>
    <row r="101" spans="1:34" ht="18" customHeight="1">
      <c r="A101" s="78"/>
      <c r="B101" s="98"/>
      <c r="C101" s="98"/>
      <c r="D101" s="7"/>
      <c r="E101" s="8" t="s">
        <v>126</v>
      </c>
      <c r="F101" s="10">
        <f t="shared" ref="F101:F105" si="95">H101+J101+L101+N101</f>
        <v>0</v>
      </c>
      <c r="G101" s="10">
        <f t="shared" ref="G101:G105" si="96">I101+K101+M101+O101</f>
        <v>0</v>
      </c>
      <c r="H101" s="10">
        <f t="shared" ref="H101:H105" si="97">H100</f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8"/>
      <c r="Q101" s="109"/>
      <c r="R101" s="5"/>
      <c r="AE101" s="30"/>
    </row>
    <row r="102" spans="1:34" ht="18" customHeight="1">
      <c r="A102" s="78"/>
      <c r="B102" s="98"/>
      <c r="C102" s="98"/>
      <c r="D102" s="7"/>
      <c r="E102" s="8" t="s">
        <v>127</v>
      </c>
      <c r="F102" s="10">
        <f t="shared" si="95"/>
        <v>0</v>
      </c>
      <c r="G102" s="10">
        <f t="shared" si="96"/>
        <v>0</v>
      </c>
      <c r="H102" s="10">
        <f t="shared" si="97"/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8"/>
      <c r="Q102" s="109"/>
      <c r="R102" s="5"/>
      <c r="AE102" s="30"/>
    </row>
    <row r="103" spans="1:34" ht="18" customHeight="1">
      <c r="A103" s="78"/>
      <c r="B103" s="98"/>
      <c r="C103" s="98"/>
      <c r="D103" s="7"/>
      <c r="E103" s="8" t="s">
        <v>128</v>
      </c>
      <c r="F103" s="10">
        <f t="shared" si="95"/>
        <v>0</v>
      </c>
      <c r="G103" s="10">
        <f t="shared" si="96"/>
        <v>0</v>
      </c>
      <c r="H103" s="10">
        <f t="shared" si="97"/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8"/>
      <c r="Q103" s="109"/>
      <c r="R103" s="5"/>
      <c r="AE103" s="30"/>
    </row>
    <row r="104" spans="1:34" ht="18" customHeight="1">
      <c r="A104" s="78"/>
      <c r="B104" s="98"/>
      <c r="C104" s="98"/>
      <c r="D104" s="7"/>
      <c r="E104" s="8" t="s">
        <v>129</v>
      </c>
      <c r="F104" s="10">
        <f t="shared" si="95"/>
        <v>0</v>
      </c>
      <c r="G104" s="10">
        <f t="shared" si="96"/>
        <v>0</v>
      </c>
      <c r="H104" s="10">
        <f t="shared" si="97"/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8"/>
      <c r="Q104" s="109"/>
      <c r="R104" s="5"/>
      <c r="AE104" s="30"/>
    </row>
    <row r="105" spans="1:34" ht="18" customHeight="1">
      <c r="A105" s="79"/>
      <c r="B105" s="99"/>
      <c r="C105" s="99"/>
      <c r="D105" s="7"/>
      <c r="E105" s="8" t="s">
        <v>84</v>
      </c>
      <c r="F105" s="10">
        <f t="shared" si="95"/>
        <v>0</v>
      </c>
      <c r="G105" s="10">
        <f t="shared" si="96"/>
        <v>0</v>
      </c>
      <c r="H105" s="10">
        <f t="shared" si="97"/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10"/>
      <c r="Q105" s="111"/>
      <c r="R105" s="5"/>
      <c r="AE105" s="30"/>
    </row>
    <row r="106" spans="1:34" s="47" customFormat="1" ht="18" customHeight="1">
      <c r="A106" s="77">
        <f>A94+1</f>
        <v>8</v>
      </c>
      <c r="B106" s="97" t="s">
        <v>30</v>
      </c>
      <c r="C106" s="97"/>
      <c r="D106" s="7"/>
      <c r="E106" s="17" t="s">
        <v>10</v>
      </c>
      <c r="F106" s="9">
        <f>SUM(F107:F117)</f>
        <v>2649</v>
      </c>
      <c r="G106" s="9">
        <f t="shared" ref="G106" si="98">SUM(G107:G117)</f>
        <v>0</v>
      </c>
      <c r="H106" s="9">
        <f t="shared" ref="H106" si="99">SUM(H107:H117)</f>
        <v>2649</v>
      </c>
      <c r="I106" s="9">
        <f t="shared" ref="I106" si="100">SUM(I107:I117)</f>
        <v>0</v>
      </c>
      <c r="J106" s="9">
        <f t="shared" ref="J106" si="101">SUM(J107:J117)</f>
        <v>0</v>
      </c>
      <c r="K106" s="9">
        <f t="shared" ref="K106" si="102">SUM(K107:K117)</f>
        <v>0</v>
      </c>
      <c r="L106" s="9">
        <f t="shared" ref="L106" si="103">SUM(L107:L117)</f>
        <v>0</v>
      </c>
      <c r="M106" s="9">
        <f t="shared" ref="M106" si="104">SUM(M107:M117)</f>
        <v>0</v>
      </c>
      <c r="N106" s="9">
        <f t="shared" ref="N106" si="105">SUM(N107:N117)</f>
        <v>0</v>
      </c>
      <c r="O106" s="9">
        <f t="shared" ref="O106" si="106">SUM(O107:O117)</f>
        <v>0</v>
      </c>
      <c r="P106" s="106" t="s">
        <v>71</v>
      </c>
      <c r="Q106" s="107"/>
      <c r="R106" s="5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30"/>
      <c r="AF106" s="2"/>
      <c r="AG106" s="2"/>
      <c r="AH106" s="2"/>
    </row>
    <row r="107" spans="1:34" s="47" customFormat="1" ht="18" customHeight="1">
      <c r="A107" s="78"/>
      <c r="B107" s="98"/>
      <c r="C107" s="98"/>
      <c r="D107" s="7" t="s">
        <v>29</v>
      </c>
      <c r="E107" s="8" t="s">
        <v>15</v>
      </c>
      <c r="F107" s="10">
        <f t="shared" ref="F107:G112" si="107">H107+J107+L107+N107</f>
        <v>200</v>
      </c>
      <c r="G107" s="10">
        <f t="shared" si="107"/>
        <v>0</v>
      </c>
      <c r="H107" s="10">
        <v>200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8"/>
      <c r="Q107" s="109"/>
      <c r="R107" s="29" t="s">
        <v>86</v>
      </c>
      <c r="S107" s="29" t="s">
        <v>87</v>
      </c>
      <c r="T107" s="29" t="s">
        <v>88</v>
      </c>
      <c r="U107" s="29" t="s">
        <v>89</v>
      </c>
      <c r="V107" s="29" t="s">
        <v>91</v>
      </c>
      <c r="W107" s="29" t="s">
        <v>92</v>
      </c>
      <c r="X107" s="29" t="s">
        <v>93</v>
      </c>
      <c r="Y107" s="2"/>
      <c r="Z107" s="2"/>
      <c r="AA107" s="2"/>
      <c r="AB107" s="2"/>
      <c r="AC107" s="2"/>
      <c r="AD107" s="2"/>
      <c r="AE107" s="30"/>
      <c r="AF107" s="2"/>
      <c r="AG107" s="2"/>
      <c r="AH107" s="2"/>
    </row>
    <row r="108" spans="1:34" s="47" customFormat="1" ht="18" customHeight="1">
      <c r="A108" s="78"/>
      <c r="B108" s="98"/>
      <c r="C108" s="98"/>
      <c r="D108" s="7"/>
      <c r="E108" s="8" t="s">
        <v>12</v>
      </c>
      <c r="F108" s="10">
        <f t="shared" si="107"/>
        <v>210.6</v>
      </c>
      <c r="G108" s="10">
        <f t="shared" si="107"/>
        <v>0</v>
      </c>
      <c r="H108" s="10">
        <v>210.6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8"/>
      <c r="Q108" s="109"/>
      <c r="R108" s="35" t="s">
        <v>115</v>
      </c>
      <c r="S108" s="35" t="s">
        <v>100</v>
      </c>
      <c r="T108" s="35" t="s">
        <v>101</v>
      </c>
      <c r="U108" s="35" t="s">
        <v>109</v>
      </c>
      <c r="V108" s="35" t="s">
        <v>104</v>
      </c>
      <c r="W108" s="35" t="s">
        <v>110</v>
      </c>
      <c r="X108" s="35" t="s">
        <v>106</v>
      </c>
      <c r="Y108" s="2"/>
      <c r="Z108" s="2"/>
      <c r="AA108" s="2"/>
      <c r="AB108" s="2"/>
      <c r="AC108" s="2"/>
      <c r="AD108" s="2"/>
      <c r="AE108" s="30"/>
      <c r="AF108" s="2"/>
      <c r="AG108" s="2"/>
      <c r="AH108" s="2"/>
    </row>
    <row r="109" spans="1:34" s="47" customFormat="1" ht="18" customHeight="1">
      <c r="A109" s="78"/>
      <c r="B109" s="98"/>
      <c r="C109" s="98"/>
      <c r="D109" s="7"/>
      <c r="E109" s="8" t="s">
        <v>13</v>
      </c>
      <c r="F109" s="10">
        <f t="shared" si="107"/>
        <v>221.8</v>
      </c>
      <c r="G109" s="10">
        <f t="shared" si="107"/>
        <v>0</v>
      </c>
      <c r="H109" s="10">
        <v>221.8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8"/>
      <c r="Q109" s="109"/>
      <c r="R109" s="35" t="s">
        <v>115</v>
      </c>
      <c r="S109" s="35" t="s">
        <v>100</v>
      </c>
      <c r="T109" s="35" t="s">
        <v>101</v>
      </c>
      <c r="U109" s="35" t="s">
        <v>112</v>
      </c>
      <c r="V109" s="35" t="s">
        <v>116</v>
      </c>
      <c r="W109" s="35" t="s">
        <v>110</v>
      </c>
      <c r="X109" s="35" t="s">
        <v>106</v>
      </c>
      <c r="Y109" s="2"/>
      <c r="Z109" s="2"/>
      <c r="AA109" s="2"/>
      <c r="AB109" s="2"/>
      <c r="AC109" s="2"/>
      <c r="AD109" s="2"/>
      <c r="AE109" s="30"/>
      <c r="AF109" s="2"/>
      <c r="AG109" s="2"/>
      <c r="AH109" s="2"/>
    </row>
    <row r="110" spans="1:34" s="47" customFormat="1" ht="18" customHeight="1">
      <c r="A110" s="78"/>
      <c r="B110" s="98"/>
      <c r="C110" s="98"/>
      <c r="D110" s="7"/>
      <c r="E110" s="8" t="s">
        <v>16</v>
      </c>
      <c r="F110" s="10">
        <f t="shared" si="107"/>
        <v>233.1</v>
      </c>
      <c r="G110" s="10">
        <f t="shared" si="107"/>
        <v>0</v>
      </c>
      <c r="H110" s="10">
        <v>233.1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8"/>
      <c r="Q110" s="109"/>
      <c r="R110" s="35" t="s">
        <v>115</v>
      </c>
      <c r="S110" s="35" t="s">
        <v>100</v>
      </c>
      <c r="T110" s="35" t="s">
        <v>101</v>
      </c>
      <c r="U110" s="35" t="s">
        <v>112</v>
      </c>
      <c r="V110" s="35" t="s">
        <v>117</v>
      </c>
      <c r="W110" s="35" t="s">
        <v>110</v>
      </c>
      <c r="X110" s="35" t="s">
        <v>106</v>
      </c>
      <c r="Y110" s="2"/>
      <c r="Z110" s="2"/>
      <c r="AA110" s="2"/>
      <c r="AB110" s="2"/>
      <c r="AC110" s="2"/>
      <c r="AD110" s="2"/>
      <c r="AE110" s="30"/>
      <c r="AF110" s="2"/>
      <c r="AG110" s="2"/>
      <c r="AH110" s="2"/>
    </row>
    <row r="111" spans="1:34" s="47" customFormat="1" ht="18" customHeight="1">
      <c r="A111" s="78"/>
      <c r="B111" s="98"/>
      <c r="C111" s="98"/>
      <c r="D111" s="7"/>
      <c r="E111" s="8" t="s">
        <v>17</v>
      </c>
      <c r="F111" s="10">
        <f t="shared" si="107"/>
        <v>244.5</v>
      </c>
      <c r="G111" s="10">
        <f t="shared" si="107"/>
        <v>0</v>
      </c>
      <c r="H111" s="10">
        <v>244.5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8"/>
      <c r="Q111" s="109"/>
      <c r="R111" s="35" t="s">
        <v>115</v>
      </c>
      <c r="S111" s="35" t="s">
        <v>100</v>
      </c>
      <c r="T111" s="35" t="s">
        <v>118</v>
      </c>
      <c r="U111" s="35" t="s">
        <v>119</v>
      </c>
      <c r="V111" s="35" t="s">
        <v>120</v>
      </c>
      <c r="W111" s="35" t="s">
        <v>110</v>
      </c>
      <c r="X111" s="35" t="s">
        <v>106</v>
      </c>
      <c r="Y111" s="2"/>
      <c r="Z111" s="2"/>
      <c r="AA111" s="2"/>
      <c r="AB111" s="2"/>
      <c r="AC111" s="2"/>
      <c r="AD111" s="2"/>
      <c r="AE111" s="30"/>
      <c r="AF111" s="2"/>
      <c r="AG111" s="2"/>
      <c r="AH111" s="2"/>
    </row>
    <row r="112" spans="1:34" s="47" customFormat="1" ht="18" customHeight="1">
      <c r="A112" s="78"/>
      <c r="B112" s="98"/>
      <c r="C112" s="98"/>
      <c r="D112" s="7"/>
      <c r="E112" s="8" t="s">
        <v>70</v>
      </c>
      <c r="F112" s="10">
        <f t="shared" si="107"/>
        <v>256.5</v>
      </c>
      <c r="G112" s="10">
        <f t="shared" si="107"/>
        <v>0</v>
      </c>
      <c r="H112" s="10">
        <v>256.5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8"/>
      <c r="Q112" s="109"/>
      <c r="R112" s="5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30"/>
      <c r="AF112" s="2"/>
      <c r="AG112" s="2"/>
      <c r="AH112" s="2"/>
    </row>
    <row r="113" spans="1:34" s="47" customFormat="1" ht="18" customHeight="1">
      <c r="A113" s="78"/>
      <c r="B113" s="98"/>
      <c r="C113" s="98"/>
      <c r="D113" s="7"/>
      <c r="E113" s="8" t="s">
        <v>126</v>
      </c>
      <c r="F113" s="10">
        <f t="shared" ref="F113:F117" si="108">H113+J113+L113+N113</f>
        <v>256.5</v>
      </c>
      <c r="G113" s="10">
        <f t="shared" ref="G113:G117" si="109">I113+K113+M113+O113</f>
        <v>0</v>
      </c>
      <c r="H113" s="10">
        <v>256.5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8"/>
      <c r="Q113" s="109"/>
      <c r="R113" s="5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30"/>
      <c r="AF113" s="2"/>
      <c r="AG113" s="2"/>
      <c r="AH113" s="2"/>
    </row>
    <row r="114" spans="1:34" s="47" customFormat="1" ht="18" customHeight="1">
      <c r="A114" s="78"/>
      <c r="B114" s="98"/>
      <c r="C114" s="98"/>
      <c r="D114" s="7"/>
      <c r="E114" s="8" t="s">
        <v>127</v>
      </c>
      <c r="F114" s="10">
        <f t="shared" si="108"/>
        <v>256.5</v>
      </c>
      <c r="G114" s="10">
        <f t="shared" si="109"/>
        <v>0</v>
      </c>
      <c r="H114" s="10">
        <v>256.5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8"/>
      <c r="Q114" s="109"/>
      <c r="R114" s="5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30"/>
      <c r="AF114" s="2"/>
      <c r="AG114" s="2"/>
      <c r="AH114" s="2"/>
    </row>
    <row r="115" spans="1:34" s="47" customFormat="1" ht="18" customHeight="1">
      <c r="A115" s="78"/>
      <c r="B115" s="98"/>
      <c r="C115" s="98"/>
      <c r="D115" s="7"/>
      <c r="E115" s="8" t="s">
        <v>128</v>
      </c>
      <c r="F115" s="10">
        <f t="shared" si="108"/>
        <v>256.5</v>
      </c>
      <c r="G115" s="10">
        <f t="shared" si="109"/>
        <v>0</v>
      </c>
      <c r="H115" s="10">
        <v>256.5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8"/>
      <c r="Q115" s="109"/>
      <c r="R115" s="5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30"/>
      <c r="AF115" s="2"/>
      <c r="AG115" s="2"/>
      <c r="AH115" s="2"/>
    </row>
    <row r="116" spans="1:34" s="47" customFormat="1" ht="18" customHeight="1">
      <c r="A116" s="78"/>
      <c r="B116" s="98"/>
      <c r="C116" s="98"/>
      <c r="D116" s="7"/>
      <c r="E116" s="8" t="s">
        <v>129</v>
      </c>
      <c r="F116" s="10">
        <f t="shared" si="108"/>
        <v>256.5</v>
      </c>
      <c r="G116" s="10">
        <f t="shared" si="109"/>
        <v>0</v>
      </c>
      <c r="H116" s="10">
        <v>256.5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8"/>
      <c r="Q116" s="109"/>
      <c r="R116" s="5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30"/>
      <c r="AF116" s="2"/>
      <c r="AG116" s="2"/>
      <c r="AH116" s="2"/>
    </row>
    <row r="117" spans="1:34" s="47" customFormat="1" ht="18" customHeight="1">
      <c r="A117" s="79"/>
      <c r="B117" s="99"/>
      <c r="C117" s="99"/>
      <c r="D117" s="7"/>
      <c r="E117" s="8" t="s">
        <v>84</v>
      </c>
      <c r="F117" s="10">
        <f t="shared" si="108"/>
        <v>256.5</v>
      </c>
      <c r="G117" s="10">
        <f t="shared" si="109"/>
        <v>0</v>
      </c>
      <c r="H117" s="10">
        <v>256.5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10"/>
      <c r="Q117" s="111"/>
      <c r="R117" s="5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30"/>
      <c r="AF117" s="2"/>
      <c r="AG117" s="2"/>
      <c r="AH117" s="2"/>
    </row>
    <row r="118" spans="1:34" ht="18" customHeight="1">
      <c r="A118" s="77">
        <v>9</v>
      </c>
      <c r="B118" s="97" t="s">
        <v>73</v>
      </c>
      <c r="C118" s="97"/>
      <c r="D118" s="7"/>
      <c r="E118" s="17" t="s">
        <v>10</v>
      </c>
      <c r="F118" s="9">
        <f>SUM(F119:F129)</f>
        <v>1580.5</v>
      </c>
      <c r="G118" s="9">
        <f t="shared" ref="G118" si="110">SUM(G119:G129)</f>
        <v>0</v>
      </c>
      <c r="H118" s="9">
        <f t="shared" ref="H118" si="111">SUM(H119:H129)</f>
        <v>1580.5</v>
      </c>
      <c r="I118" s="9">
        <f t="shared" ref="I118" si="112">SUM(I119:I129)</f>
        <v>0</v>
      </c>
      <c r="J118" s="9">
        <f t="shared" ref="J118" si="113">SUM(J119:J129)</f>
        <v>0</v>
      </c>
      <c r="K118" s="9">
        <f t="shared" ref="K118" si="114">SUM(K119:K129)</f>
        <v>0</v>
      </c>
      <c r="L118" s="9">
        <f t="shared" ref="L118" si="115">SUM(L119:L129)</f>
        <v>0</v>
      </c>
      <c r="M118" s="9">
        <f t="shared" ref="M118" si="116">SUM(M119:M129)</f>
        <v>0</v>
      </c>
      <c r="N118" s="9">
        <f t="shared" ref="N118" si="117">SUM(N119:N129)</f>
        <v>0</v>
      </c>
      <c r="O118" s="9">
        <f t="shared" ref="O118" si="118">SUM(O119:O129)</f>
        <v>0</v>
      </c>
      <c r="P118" s="106" t="s">
        <v>80</v>
      </c>
      <c r="Q118" s="107"/>
      <c r="R118" s="5"/>
      <c r="AE118" s="30"/>
    </row>
    <row r="119" spans="1:34" ht="18" customHeight="1">
      <c r="A119" s="78"/>
      <c r="B119" s="98"/>
      <c r="C119" s="98"/>
      <c r="D119" s="7" t="s">
        <v>32</v>
      </c>
      <c r="E119" s="8" t="s">
        <v>15</v>
      </c>
      <c r="F119" s="10">
        <f t="shared" ref="F119:G124" si="119">H119+J119+L119+N119</f>
        <v>500</v>
      </c>
      <c r="G119" s="10">
        <f t="shared" si="119"/>
        <v>0</v>
      </c>
      <c r="H119" s="10">
        <v>500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8"/>
      <c r="Q119" s="109"/>
      <c r="R119" s="29" t="s">
        <v>86</v>
      </c>
      <c r="S119" s="29" t="s">
        <v>87</v>
      </c>
      <c r="T119" s="29" t="s">
        <v>88</v>
      </c>
      <c r="U119" s="29" t="s">
        <v>89</v>
      </c>
      <c r="V119" s="29" t="s">
        <v>90</v>
      </c>
      <c r="W119" s="29" t="s">
        <v>91</v>
      </c>
      <c r="X119" s="29" t="s">
        <v>92</v>
      </c>
      <c r="Y119" s="29" t="s">
        <v>93</v>
      </c>
      <c r="Z119" s="29" t="s">
        <v>94</v>
      </c>
      <c r="AA119" s="29" t="s">
        <v>95</v>
      </c>
      <c r="AB119" s="29" t="s">
        <v>96</v>
      </c>
      <c r="AC119" s="29" t="s">
        <v>97</v>
      </c>
      <c r="AD119" s="29" t="s">
        <v>98</v>
      </c>
      <c r="AE119" s="30"/>
    </row>
    <row r="120" spans="1:34" ht="18" customHeight="1">
      <c r="A120" s="78"/>
      <c r="B120" s="98"/>
      <c r="C120" s="98"/>
      <c r="D120" s="7"/>
      <c r="E120" s="8" t="s">
        <v>12</v>
      </c>
      <c r="F120" s="10">
        <f t="shared" si="119"/>
        <v>526.5</v>
      </c>
      <c r="G120" s="10">
        <f t="shared" si="119"/>
        <v>0</v>
      </c>
      <c r="H120" s="10">
        <v>526.5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8"/>
      <c r="Q120" s="109"/>
      <c r="R120" s="35" t="s">
        <v>99</v>
      </c>
      <c r="S120" s="35" t="s">
        <v>100</v>
      </c>
      <c r="T120" s="35" t="s">
        <v>101</v>
      </c>
      <c r="U120" s="35" t="s">
        <v>102</v>
      </c>
      <c r="V120" s="35" t="s">
        <v>103</v>
      </c>
      <c r="W120" s="35" t="s">
        <v>104</v>
      </c>
      <c r="X120" s="35" t="s">
        <v>105</v>
      </c>
      <c r="Y120" s="35" t="s">
        <v>106</v>
      </c>
      <c r="Z120" s="35" t="s">
        <v>107</v>
      </c>
      <c r="AA120" s="35" t="s">
        <v>108</v>
      </c>
      <c r="AB120" s="36"/>
      <c r="AC120" s="36"/>
      <c r="AD120" s="36"/>
      <c r="AE120" s="30"/>
    </row>
    <row r="121" spans="1:34" ht="18" customHeight="1">
      <c r="A121" s="78"/>
      <c r="B121" s="98"/>
      <c r="C121" s="98"/>
      <c r="D121" s="7"/>
      <c r="E121" s="8" t="s">
        <v>13</v>
      </c>
      <c r="F121" s="10">
        <f t="shared" si="119"/>
        <v>554</v>
      </c>
      <c r="G121" s="10">
        <f t="shared" si="119"/>
        <v>0</v>
      </c>
      <c r="H121" s="10">
        <v>554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8"/>
      <c r="Q121" s="109"/>
      <c r="R121" s="35" t="s">
        <v>99</v>
      </c>
      <c r="S121" s="35" t="s">
        <v>100</v>
      </c>
      <c r="T121" s="35" t="s">
        <v>101</v>
      </c>
      <c r="U121" s="35" t="s">
        <v>109</v>
      </c>
      <c r="V121" s="35" t="s">
        <v>103</v>
      </c>
      <c r="W121" s="35" t="s">
        <v>104</v>
      </c>
      <c r="X121" s="35" t="s">
        <v>110</v>
      </c>
      <c r="Y121" s="35" t="s">
        <v>106</v>
      </c>
      <c r="Z121" s="35" t="s">
        <v>107</v>
      </c>
      <c r="AA121" s="35" t="s">
        <v>108</v>
      </c>
      <c r="AB121" s="36"/>
      <c r="AC121" s="36"/>
      <c r="AD121" s="36"/>
      <c r="AE121" s="30"/>
    </row>
    <row r="122" spans="1:34" ht="18" customHeight="1">
      <c r="A122" s="78"/>
      <c r="B122" s="98"/>
      <c r="C122" s="98"/>
      <c r="D122" s="7"/>
      <c r="E122" s="8" t="s">
        <v>16</v>
      </c>
      <c r="F122" s="10">
        <f t="shared" si="119"/>
        <v>0</v>
      </c>
      <c r="G122" s="10">
        <f t="shared" si="119"/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8"/>
      <c r="Q122" s="109"/>
      <c r="R122" s="35" t="s">
        <v>99</v>
      </c>
      <c r="S122" s="35" t="s">
        <v>100</v>
      </c>
      <c r="T122" s="35" t="s">
        <v>101</v>
      </c>
      <c r="U122" s="35" t="s">
        <v>109</v>
      </c>
      <c r="V122" s="35" t="s">
        <v>103</v>
      </c>
      <c r="W122" s="35" t="s">
        <v>111</v>
      </c>
      <c r="X122" s="35" t="s">
        <v>110</v>
      </c>
      <c r="Y122" s="35" t="s">
        <v>106</v>
      </c>
      <c r="Z122" s="35" t="s">
        <v>107</v>
      </c>
      <c r="AA122" s="35" t="s">
        <v>108</v>
      </c>
      <c r="AB122" s="36"/>
      <c r="AC122" s="36"/>
      <c r="AD122" s="36"/>
      <c r="AE122" s="30"/>
    </row>
    <row r="123" spans="1:34" ht="18" customHeight="1">
      <c r="A123" s="78"/>
      <c r="B123" s="98"/>
      <c r="C123" s="98"/>
      <c r="D123" s="7"/>
      <c r="E123" s="8" t="s">
        <v>17</v>
      </c>
      <c r="F123" s="10">
        <f t="shared" si="119"/>
        <v>0</v>
      </c>
      <c r="G123" s="10">
        <f t="shared" si="119"/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8"/>
      <c r="Q123" s="109"/>
      <c r="R123" s="35" t="s">
        <v>99</v>
      </c>
      <c r="S123" s="35" t="s">
        <v>100</v>
      </c>
      <c r="T123" s="35" t="s">
        <v>101</v>
      </c>
      <c r="U123" s="35" t="s">
        <v>112</v>
      </c>
      <c r="V123" s="35" t="s">
        <v>103</v>
      </c>
      <c r="W123" s="35" t="s">
        <v>104</v>
      </c>
      <c r="X123" s="35" t="s">
        <v>110</v>
      </c>
      <c r="Y123" s="35" t="s">
        <v>106</v>
      </c>
      <c r="Z123" s="35" t="s">
        <v>107</v>
      </c>
      <c r="AA123" s="35" t="s">
        <v>108</v>
      </c>
      <c r="AB123" s="36"/>
      <c r="AC123" s="36"/>
      <c r="AD123" s="36"/>
      <c r="AE123" s="30"/>
    </row>
    <row r="124" spans="1:34" ht="18" customHeight="1">
      <c r="A124" s="78"/>
      <c r="B124" s="98"/>
      <c r="C124" s="98"/>
      <c r="D124" s="7"/>
      <c r="E124" s="8" t="s">
        <v>70</v>
      </c>
      <c r="F124" s="10">
        <f t="shared" si="119"/>
        <v>0</v>
      </c>
      <c r="G124" s="10">
        <f t="shared" si="119"/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8"/>
      <c r="Q124" s="109"/>
      <c r="R124" s="5"/>
      <c r="AE124" s="30"/>
    </row>
    <row r="125" spans="1:34" ht="18" customHeight="1">
      <c r="A125" s="78"/>
      <c r="B125" s="98"/>
      <c r="C125" s="98"/>
      <c r="D125" s="7"/>
      <c r="E125" s="8" t="s">
        <v>126</v>
      </c>
      <c r="F125" s="10">
        <f t="shared" ref="F125:F129" si="120">H125+J125+L125+N125</f>
        <v>0</v>
      </c>
      <c r="G125" s="10">
        <f t="shared" ref="G125:G129" si="121">I125+K125+M125+O125</f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8"/>
      <c r="Q125" s="109"/>
      <c r="R125" s="5"/>
      <c r="AE125" s="30"/>
    </row>
    <row r="126" spans="1:34" ht="18" customHeight="1">
      <c r="A126" s="78"/>
      <c r="B126" s="98"/>
      <c r="C126" s="98"/>
      <c r="D126" s="7"/>
      <c r="E126" s="8" t="s">
        <v>127</v>
      </c>
      <c r="F126" s="10">
        <f t="shared" si="120"/>
        <v>0</v>
      </c>
      <c r="G126" s="10">
        <f t="shared" si="121"/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8"/>
      <c r="Q126" s="109"/>
      <c r="R126" s="5"/>
      <c r="AE126" s="30"/>
    </row>
    <row r="127" spans="1:34" ht="18" customHeight="1">
      <c r="A127" s="78"/>
      <c r="B127" s="98"/>
      <c r="C127" s="98"/>
      <c r="D127" s="7"/>
      <c r="E127" s="8" t="s">
        <v>128</v>
      </c>
      <c r="F127" s="10">
        <f t="shared" si="120"/>
        <v>0</v>
      </c>
      <c r="G127" s="10">
        <f t="shared" si="121"/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8"/>
      <c r="Q127" s="109"/>
      <c r="R127" s="5"/>
      <c r="AE127" s="30"/>
    </row>
    <row r="128" spans="1:34" ht="18" customHeight="1">
      <c r="A128" s="78"/>
      <c r="B128" s="98"/>
      <c r="C128" s="98"/>
      <c r="D128" s="7"/>
      <c r="E128" s="8" t="s">
        <v>129</v>
      </c>
      <c r="F128" s="10">
        <f t="shared" si="120"/>
        <v>0</v>
      </c>
      <c r="G128" s="10">
        <f t="shared" si="121"/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8"/>
      <c r="Q128" s="109"/>
      <c r="R128" s="5"/>
      <c r="AE128" s="30"/>
    </row>
    <row r="129" spans="1:34" ht="18" customHeight="1">
      <c r="A129" s="79"/>
      <c r="B129" s="99"/>
      <c r="C129" s="99"/>
      <c r="D129" s="7"/>
      <c r="E129" s="8" t="s">
        <v>84</v>
      </c>
      <c r="F129" s="10">
        <f t="shared" si="120"/>
        <v>0</v>
      </c>
      <c r="G129" s="10">
        <f t="shared" si="121"/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10"/>
      <c r="Q129" s="111"/>
      <c r="R129" s="5"/>
      <c r="AE129" s="30"/>
    </row>
    <row r="130" spans="1:34" s="47" customFormat="1" ht="18" customHeight="1">
      <c r="A130" s="77">
        <v>10</v>
      </c>
      <c r="B130" s="97" t="s">
        <v>31</v>
      </c>
      <c r="C130" s="97" t="s">
        <v>125</v>
      </c>
      <c r="D130" s="7"/>
      <c r="E130" s="17" t="s">
        <v>10</v>
      </c>
      <c r="F130" s="9">
        <f>SUM(F131:F141)</f>
        <v>19951.599999999999</v>
      </c>
      <c r="G130" s="9">
        <f t="shared" ref="G130" si="122">SUM(G131:G141)</f>
        <v>8790.5</v>
      </c>
      <c r="H130" s="9">
        <f t="shared" ref="H130" si="123">SUM(H131:H141)</f>
        <v>19951.599999999999</v>
      </c>
      <c r="I130" s="9">
        <f t="shared" ref="I130" si="124">SUM(I131:I141)</f>
        <v>8790.5</v>
      </c>
      <c r="J130" s="9">
        <f t="shared" ref="J130" si="125">SUM(J131:J141)</f>
        <v>0</v>
      </c>
      <c r="K130" s="9">
        <f t="shared" ref="K130" si="126">SUM(K131:K141)</f>
        <v>0</v>
      </c>
      <c r="L130" s="9">
        <f t="shared" ref="L130" si="127">SUM(L131:L141)</f>
        <v>0</v>
      </c>
      <c r="M130" s="9">
        <f t="shared" ref="M130" si="128">SUM(M131:M141)</f>
        <v>0</v>
      </c>
      <c r="N130" s="9">
        <f t="shared" ref="N130" si="129">SUM(N131:N141)</f>
        <v>0</v>
      </c>
      <c r="O130" s="9">
        <f t="shared" ref="O130" si="130">SUM(O131:O141)</f>
        <v>0</v>
      </c>
      <c r="P130" s="106" t="s">
        <v>71</v>
      </c>
      <c r="Q130" s="107"/>
      <c r="R130" s="5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30"/>
      <c r="AF130" s="2"/>
      <c r="AG130" s="2"/>
      <c r="AH130" s="2"/>
    </row>
    <row r="131" spans="1:34" s="47" customFormat="1" ht="25.5">
      <c r="A131" s="78"/>
      <c r="B131" s="98"/>
      <c r="C131" s="98"/>
      <c r="D131" s="7" t="s">
        <v>32</v>
      </c>
      <c r="E131" s="8" t="s">
        <v>15</v>
      </c>
      <c r="F131" s="10">
        <f t="shared" ref="F131:G136" si="131">H131+J131+L131+N131</f>
        <v>1485.2</v>
      </c>
      <c r="G131" s="10">
        <f t="shared" si="131"/>
        <v>0</v>
      </c>
      <c r="H131" s="10">
        <v>1485.2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8"/>
      <c r="Q131" s="109"/>
      <c r="R131" s="29" t="s">
        <v>86</v>
      </c>
      <c r="S131" s="29" t="s">
        <v>87</v>
      </c>
      <c r="T131" s="29" t="s">
        <v>88</v>
      </c>
      <c r="U131" s="29" t="s">
        <v>89</v>
      </c>
      <c r="V131" s="29" t="s">
        <v>91</v>
      </c>
      <c r="W131" s="29" t="s">
        <v>92</v>
      </c>
      <c r="X131" s="29" t="s">
        <v>93</v>
      </c>
      <c r="Y131" s="2"/>
      <c r="Z131" s="2"/>
      <c r="AA131" s="2"/>
      <c r="AB131" s="2"/>
      <c r="AC131" s="2"/>
      <c r="AD131" s="2"/>
      <c r="AE131" s="30"/>
      <c r="AF131" s="2"/>
      <c r="AG131" s="2"/>
      <c r="AH131" s="2"/>
    </row>
    <row r="132" spans="1:34" s="47" customFormat="1">
      <c r="A132" s="78"/>
      <c r="B132" s="98"/>
      <c r="C132" s="98"/>
      <c r="D132" s="7"/>
      <c r="E132" s="8" t="s">
        <v>12</v>
      </c>
      <c r="F132" s="10">
        <f t="shared" si="131"/>
        <v>1845.6</v>
      </c>
      <c r="G132" s="10">
        <f t="shared" si="131"/>
        <v>1845.6</v>
      </c>
      <c r="H132" s="10">
        <v>1845.6</v>
      </c>
      <c r="I132" s="10">
        <v>1845.6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8"/>
      <c r="Q132" s="109"/>
      <c r="R132" s="35" t="s">
        <v>115</v>
      </c>
      <c r="S132" s="35" t="s">
        <v>100</v>
      </c>
      <c r="T132" s="35" t="s">
        <v>101</v>
      </c>
      <c r="U132" s="35" t="s">
        <v>109</v>
      </c>
      <c r="V132" s="35" t="s">
        <v>104</v>
      </c>
      <c r="W132" s="35" t="s">
        <v>110</v>
      </c>
      <c r="X132" s="35" t="s">
        <v>106</v>
      </c>
      <c r="Y132" s="2"/>
      <c r="Z132" s="2"/>
      <c r="AA132" s="2"/>
      <c r="AB132" s="2"/>
      <c r="AC132" s="2"/>
      <c r="AD132" s="2"/>
      <c r="AE132" s="30"/>
      <c r="AF132" s="2"/>
      <c r="AG132" s="2"/>
      <c r="AH132" s="2"/>
    </row>
    <row r="133" spans="1:34" s="47" customFormat="1">
      <c r="A133" s="78"/>
      <c r="B133" s="98"/>
      <c r="C133" s="98"/>
      <c r="D133" s="7"/>
      <c r="E133" s="8" t="s">
        <v>13</v>
      </c>
      <c r="F133" s="10">
        <f t="shared" si="131"/>
        <v>1646.8</v>
      </c>
      <c r="G133" s="10">
        <f t="shared" si="131"/>
        <v>680.59999999999991</v>
      </c>
      <c r="H133" s="10">
        <v>1646.8</v>
      </c>
      <c r="I133" s="10">
        <f>1646.8-966.2</f>
        <v>680.59999999999991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8"/>
      <c r="Q133" s="109"/>
      <c r="R133" s="35" t="s">
        <v>115</v>
      </c>
      <c r="S133" s="35" t="s">
        <v>100</v>
      </c>
      <c r="T133" s="35" t="s">
        <v>101</v>
      </c>
      <c r="U133" s="35" t="s">
        <v>112</v>
      </c>
      <c r="V133" s="35" t="s">
        <v>116</v>
      </c>
      <c r="W133" s="35" t="s">
        <v>110</v>
      </c>
      <c r="X133" s="35" t="s">
        <v>106</v>
      </c>
      <c r="Y133" s="2"/>
      <c r="Z133" s="2"/>
      <c r="AA133" s="2"/>
      <c r="AB133" s="2"/>
      <c r="AC133" s="2"/>
      <c r="AD133" s="2"/>
      <c r="AE133" s="30"/>
      <c r="AF133" s="2"/>
      <c r="AG133" s="2"/>
      <c r="AH133" s="2"/>
    </row>
    <row r="134" spans="1:34" s="47" customFormat="1">
      <c r="A134" s="78"/>
      <c r="B134" s="98"/>
      <c r="C134" s="98"/>
      <c r="D134" s="7"/>
      <c r="E134" s="8" t="s">
        <v>16</v>
      </c>
      <c r="F134" s="10">
        <f t="shared" si="131"/>
        <v>1730.8</v>
      </c>
      <c r="G134" s="10">
        <f t="shared" si="131"/>
        <v>1431</v>
      </c>
      <c r="H134" s="10">
        <v>1730.8</v>
      </c>
      <c r="I134" s="10">
        <f>1612-181</f>
        <v>1431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8"/>
      <c r="Q134" s="109"/>
      <c r="R134" s="35" t="s">
        <v>115</v>
      </c>
      <c r="S134" s="35" t="s">
        <v>100</v>
      </c>
      <c r="T134" s="35" t="s">
        <v>101</v>
      </c>
      <c r="U134" s="35" t="s">
        <v>112</v>
      </c>
      <c r="V134" s="35" t="s">
        <v>117</v>
      </c>
      <c r="W134" s="35" t="s">
        <v>110</v>
      </c>
      <c r="X134" s="35" t="s">
        <v>106</v>
      </c>
      <c r="Y134" s="2"/>
      <c r="Z134" s="2"/>
      <c r="AA134" s="2"/>
      <c r="AB134" s="2"/>
      <c r="AC134" s="2"/>
      <c r="AD134" s="2"/>
      <c r="AE134" s="30"/>
      <c r="AF134" s="2"/>
      <c r="AG134" s="2"/>
      <c r="AH134" s="2"/>
    </row>
    <row r="135" spans="1:34" s="47" customFormat="1">
      <c r="A135" s="78"/>
      <c r="B135" s="98"/>
      <c r="C135" s="98"/>
      <c r="D135" s="7"/>
      <c r="E135" s="8" t="s">
        <v>17</v>
      </c>
      <c r="F135" s="10">
        <f t="shared" si="131"/>
        <v>1815.6</v>
      </c>
      <c r="G135" s="10">
        <f t="shared" si="131"/>
        <v>1611.1</v>
      </c>
      <c r="H135" s="10">
        <v>1815.6</v>
      </c>
      <c r="I135" s="10">
        <v>1611.1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8"/>
      <c r="Q135" s="109"/>
      <c r="R135" s="35" t="s">
        <v>115</v>
      </c>
      <c r="S135" s="35" t="s">
        <v>100</v>
      </c>
      <c r="T135" s="35" t="s">
        <v>118</v>
      </c>
      <c r="U135" s="35" t="s">
        <v>119</v>
      </c>
      <c r="V135" s="35" t="s">
        <v>120</v>
      </c>
      <c r="W135" s="35" t="s">
        <v>110</v>
      </c>
      <c r="X135" s="35" t="s">
        <v>106</v>
      </c>
      <c r="Y135" s="2">
        <v>1431000</v>
      </c>
      <c r="Z135" s="2"/>
      <c r="AA135" s="2"/>
      <c r="AB135" s="2"/>
      <c r="AC135" s="2"/>
      <c r="AD135" s="2"/>
      <c r="AE135" s="30"/>
      <c r="AF135" s="2"/>
      <c r="AG135" s="2"/>
      <c r="AH135" s="2"/>
    </row>
    <row r="136" spans="1:34" s="47" customFormat="1">
      <c r="A136" s="78"/>
      <c r="B136" s="98"/>
      <c r="C136" s="98"/>
      <c r="D136" s="7"/>
      <c r="E136" s="8" t="s">
        <v>70</v>
      </c>
      <c r="F136" s="10">
        <f t="shared" si="131"/>
        <v>1904.6</v>
      </c>
      <c r="G136" s="10">
        <f t="shared" si="131"/>
        <v>1611.1</v>
      </c>
      <c r="H136" s="10">
        <v>1904.6</v>
      </c>
      <c r="I136" s="10">
        <v>1611.1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8"/>
      <c r="Q136" s="109"/>
      <c r="R136" s="5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30"/>
      <c r="AF136" s="2"/>
      <c r="AG136" s="2"/>
      <c r="AH136" s="2"/>
    </row>
    <row r="137" spans="1:34" s="47" customFormat="1">
      <c r="A137" s="78"/>
      <c r="B137" s="98"/>
      <c r="C137" s="98"/>
      <c r="D137" s="7"/>
      <c r="E137" s="8" t="s">
        <v>126</v>
      </c>
      <c r="F137" s="10">
        <f t="shared" ref="F137:F141" si="132">H137+J137+L137+N137</f>
        <v>1904.6</v>
      </c>
      <c r="G137" s="10">
        <f t="shared" ref="G137:G141" si="133">I137+K137+M137+O137</f>
        <v>1611.1</v>
      </c>
      <c r="H137" s="10">
        <v>1904.6</v>
      </c>
      <c r="I137" s="10">
        <v>1611.1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8"/>
      <c r="Q137" s="109"/>
      <c r="R137" s="5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30"/>
      <c r="AF137" s="2"/>
      <c r="AG137" s="2"/>
      <c r="AH137" s="2"/>
    </row>
    <row r="138" spans="1:34" s="47" customFormat="1">
      <c r="A138" s="78"/>
      <c r="B138" s="98"/>
      <c r="C138" s="98"/>
      <c r="D138" s="7"/>
      <c r="E138" s="8" t="s">
        <v>127</v>
      </c>
      <c r="F138" s="10">
        <f t="shared" si="132"/>
        <v>1904.6</v>
      </c>
      <c r="G138" s="10">
        <f t="shared" si="133"/>
        <v>0</v>
      </c>
      <c r="H138" s="10">
        <v>1904.6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8"/>
      <c r="Q138" s="109"/>
      <c r="R138" s="5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30"/>
      <c r="AF138" s="2"/>
      <c r="AG138" s="2"/>
      <c r="AH138" s="2"/>
    </row>
    <row r="139" spans="1:34" s="47" customFormat="1">
      <c r="A139" s="78"/>
      <c r="B139" s="98"/>
      <c r="C139" s="98"/>
      <c r="D139" s="7"/>
      <c r="E139" s="8" t="s">
        <v>128</v>
      </c>
      <c r="F139" s="10">
        <f t="shared" si="132"/>
        <v>1904.6</v>
      </c>
      <c r="G139" s="10">
        <f t="shared" si="133"/>
        <v>0</v>
      </c>
      <c r="H139" s="10">
        <v>1904.6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8"/>
      <c r="Q139" s="109"/>
      <c r="R139" s="5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30"/>
      <c r="AF139" s="2"/>
      <c r="AG139" s="2"/>
      <c r="AH139" s="2"/>
    </row>
    <row r="140" spans="1:34" s="47" customFormat="1">
      <c r="A140" s="78"/>
      <c r="B140" s="98"/>
      <c r="C140" s="98"/>
      <c r="D140" s="7"/>
      <c r="E140" s="8" t="s">
        <v>129</v>
      </c>
      <c r="F140" s="10">
        <f t="shared" si="132"/>
        <v>1904.6</v>
      </c>
      <c r="G140" s="10">
        <f t="shared" si="133"/>
        <v>0</v>
      </c>
      <c r="H140" s="10">
        <v>1904.6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8"/>
      <c r="Q140" s="109"/>
      <c r="R140" s="5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30"/>
      <c r="AF140" s="2"/>
      <c r="AG140" s="2"/>
      <c r="AH140" s="2"/>
    </row>
    <row r="141" spans="1:34" s="47" customFormat="1">
      <c r="A141" s="79"/>
      <c r="B141" s="99"/>
      <c r="C141" s="99"/>
      <c r="D141" s="7"/>
      <c r="E141" s="8" t="s">
        <v>84</v>
      </c>
      <c r="F141" s="10">
        <f t="shared" si="132"/>
        <v>1904.6</v>
      </c>
      <c r="G141" s="10">
        <f t="shared" si="133"/>
        <v>0</v>
      </c>
      <c r="H141" s="10">
        <v>1904.6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10"/>
      <c r="Q141" s="111"/>
      <c r="R141" s="5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30"/>
      <c r="AF141" s="2"/>
      <c r="AG141" s="2"/>
      <c r="AH141" s="2"/>
    </row>
    <row r="142" spans="1:34" ht="12.75" customHeight="1">
      <c r="A142" s="77">
        <v>11</v>
      </c>
      <c r="B142" s="97" t="s">
        <v>68</v>
      </c>
      <c r="C142" s="97" t="s">
        <v>56</v>
      </c>
      <c r="D142" s="11"/>
      <c r="E142" s="17" t="s">
        <v>10</v>
      </c>
      <c r="F142" s="9">
        <f>SUM(F143:F153)</f>
        <v>5786.7999999999993</v>
      </c>
      <c r="G142" s="9">
        <f t="shared" ref="G142" si="134">SUM(G143:G153)</f>
        <v>341.4</v>
      </c>
      <c r="H142" s="9">
        <f t="shared" ref="H142" si="135">SUM(H143:H153)</f>
        <v>5786.7999999999993</v>
      </c>
      <c r="I142" s="9">
        <f t="shared" ref="I142" si="136">SUM(I143:I153)</f>
        <v>341.4</v>
      </c>
      <c r="J142" s="9">
        <f t="shared" ref="J142" si="137">SUM(J143:J153)</f>
        <v>0</v>
      </c>
      <c r="K142" s="9">
        <f t="shared" ref="K142" si="138">SUM(K143:K153)</f>
        <v>0</v>
      </c>
      <c r="L142" s="9">
        <f t="shared" ref="L142" si="139">SUM(L143:L153)</f>
        <v>0</v>
      </c>
      <c r="M142" s="9">
        <f t="shared" ref="M142" si="140">SUM(M143:M153)</f>
        <v>0</v>
      </c>
      <c r="N142" s="9">
        <f t="shared" ref="N142" si="141">SUM(N143:N153)</f>
        <v>0</v>
      </c>
      <c r="O142" s="9">
        <f t="shared" ref="O142" si="142">SUM(O143:O153)</f>
        <v>0</v>
      </c>
      <c r="P142" s="106" t="s">
        <v>39</v>
      </c>
      <c r="Q142" s="107"/>
      <c r="R142" s="5"/>
      <c r="AE142" s="30"/>
    </row>
    <row r="143" spans="1:34" ht="25.5">
      <c r="A143" s="78"/>
      <c r="B143" s="98"/>
      <c r="C143" s="98"/>
      <c r="D143" s="7" t="s">
        <v>20</v>
      </c>
      <c r="E143" s="8" t="s">
        <v>15</v>
      </c>
      <c r="F143" s="10">
        <f t="shared" ref="F143:G148" si="143">H143+J143+L143+N143</f>
        <v>0</v>
      </c>
      <c r="G143" s="10">
        <f t="shared" si="143"/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8"/>
      <c r="Q143" s="109"/>
      <c r="R143" s="5"/>
      <c r="AE143" s="30"/>
    </row>
    <row r="144" spans="1:34">
      <c r="A144" s="78"/>
      <c r="B144" s="98"/>
      <c r="C144" s="98"/>
      <c r="D144" s="7"/>
      <c r="E144" s="8" t="s">
        <v>12</v>
      </c>
      <c r="F144" s="10">
        <f t="shared" si="143"/>
        <v>450.4</v>
      </c>
      <c r="G144" s="10">
        <f t="shared" si="143"/>
        <v>341.4</v>
      </c>
      <c r="H144" s="10">
        <v>450.4</v>
      </c>
      <c r="I144" s="20">
        <v>341.4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8"/>
      <c r="Q144" s="109"/>
      <c r="R144" s="5"/>
      <c r="AE144" s="30"/>
    </row>
    <row r="145" spans="1:34">
      <c r="A145" s="78"/>
      <c r="B145" s="98"/>
      <c r="C145" s="98"/>
      <c r="D145" s="7"/>
      <c r="E145" s="8" t="s">
        <v>13</v>
      </c>
      <c r="F145" s="10">
        <f t="shared" si="143"/>
        <v>527.6</v>
      </c>
      <c r="G145" s="10">
        <f t="shared" si="143"/>
        <v>0</v>
      </c>
      <c r="H145" s="21">
        <v>527.6</v>
      </c>
      <c r="I145" s="10">
        <v>0</v>
      </c>
      <c r="J145" s="22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8"/>
      <c r="Q145" s="109"/>
      <c r="R145" s="5"/>
      <c r="AE145" s="30"/>
    </row>
    <row r="146" spans="1:34">
      <c r="A146" s="78"/>
      <c r="B146" s="98"/>
      <c r="C146" s="98"/>
      <c r="D146" s="7"/>
      <c r="E146" s="8" t="s">
        <v>16</v>
      </c>
      <c r="F146" s="10">
        <f t="shared" si="143"/>
        <v>553.5</v>
      </c>
      <c r="G146" s="10">
        <f t="shared" si="143"/>
        <v>0</v>
      </c>
      <c r="H146" s="21">
        <v>553.5</v>
      </c>
      <c r="I146" s="10">
        <v>0</v>
      </c>
      <c r="J146" s="22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8"/>
      <c r="Q146" s="109"/>
      <c r="R146" s="5"/>
      <c r="AE146" s="30"/>
    </row>
    <row r="147" spans="1:34">
      <c r="A147" s="78"/>
      <c r="B147" s="98"/>
      <c r="C147" s="98"/>
      <c r="D147" s="7"/>
      <c r="E147" s="8" t="s">
        <v>17</v>
      </c>
      <c r="F147" s="10">
        <f t="shared" si="143"/>
        <v>582.1</v>
      </c>
      <c r="G147" s="10">
        <f t="shared" si="143"/>
        <v>0</v>
      </c>
      <c r="H147" s="21">
        <v>582.1</v>
      </c>
      <c r="I147" s="10">
        <v>0</v>
      </c>
      <c r="J147" s="22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8"/>
      <c r="Q147" s="109"/>
      <c r="R147" s="5"/>
      <c r="AE147" s="30"/>
    </row>
    <row r="148" spans="1:34">
      <c r="A148" s="78"/>
      <c r="B148" s="98"/>
      <c r="C148" s="98"/>
      <c r="D148" s="7"/>
      <c r="E148" s="8" t="s">
        <v>70</v>
      </c>
      <c r="F148" s="10">
        <f t="shared" si="143"/>
        <v>612.20000000000005</v>
      </c>
      <c r="G148" s="10">
        <f t="shared" si="143"/>
        <v>0</v>
      </c>
      <c r="H148" s="21">
        <v>612.20000000000005</v>
      </c>
      <c r="I148" s="10">
        <v>0</v>
      </c>
      <c r="J148" s="22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8"/>
      <c r="Q148" s="109"/>
      <c r="R148" s="5"/>
      <c r="AE148" s="30"/>
    </row>
    <row r="149" spans="1:34">
      <c r="A149" s="78"/>
      <c r="B149" s="98"/>
      <c r="C149" s="98"/>
      <c r="D149" s="7"/>
      <c r="E149" s="8" t="s">
        <v>126</v>
      </c>
      <c r="F149" s="10">
        <f t="shared" ref="F149:F153" si="144">H149+J149+L149+N149</f>
        <v>612.20000000000005</v>
      </c>
      <c r="G149" s="10">
        <f t="shared" ref="G149:G153" si="145">I149+K149+M149+O149</f>
        <v>0</v>
      </c>
      <c r="H149" s="21">
        <v>612.20000000000005</v>
      </c>
      <c r="I149" s="10">
        <v>0</v>
      </c>
      <c r="J149" s="22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8"/>
      <c r="Q149" s="109"/>
      <c r="R149" s="5"/>
      <c r="AE149" s="30"/>
    </row>
    <row r="150" spans="1:34">
      <c r="A150" s="78"/>
      <c r="B150" s="98"/>
      <c r="C150" s="98"/>
      <c r="D150" s="7"/>
      <c r="E150" s="8" t="s">
        <v>127</v>
      </c>
      <c r="F150" s="10">
        <f t="shared" si="144"/>
        <v>612.20000000000005</v>
      </c>
      <c r="G150" s="10">
        <f t="shared" si="145"/>
        <v>0</v>
      </c>
      <c r="H150" s="21">
        <v>612.20000000000005</v>
      </c>
      <c r="I150" s="10">
        <v>0</v>
      </c>
      <c r="J150" s="22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8"/>
      <c r="Q150" s="109"/>
      <c r="R150" s="5"/>
      <c r="AE150" s="30"/>
    </row>
    <row r="151" spans="1:34">
      <c r="A151" s="78"/>
      <c r="B151" s="98"/>
      <c r="C151" s="98"/>
      <c r="D151" s="7"/>
      <c r="E151" s="8" t="s">
        <v>128</v>
      </c>
      <c r="F151" s="10">
        <f t="shared" si="144"/>
        <v>612.20000000000005</v>
      </c>
      <c r="G151" s="10">
        <f t="shared" si="145"/>
        <v>0</v>
      </c>
      <c r="H151" s="21">
        <v>612.20000000000005</v>
      </c>
      <c r="I151" s="10">
        <v>0</v>
      </c>
      <c r="J151" s="22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8"/>
      <c r="Q151" s="109"/>
      <c r="R151" s="5"/>
      <c r="AE151" s="30"/>
    </row>
    <row r="152" spans="1:34">
      <c r="A152" s="78"/>
      <c r="B152" s="98"/>
      <c r="C152" s="98"/>
      <c r="D152" s="7"/>
      <c r="E152" s="8" t="s">
        <v>129</v>
      </c>
      <c r="F152" s="10">
        <f t="shared" si="144"/>
        <v>612.20000000000005</v>
      </c>
      <c r="G152" s="10">
        <f t="shared" si="145"/>
        <v>0</v>
      </c>
      <c r="H152" s="21">
        <v>612.20000000000005</v>
      </c>
      <c r="I152" s="10">
        <v>0</v>
      </c>
      <c r="J152" s="22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8"/>
      <c r="Q152" s="109"/>
      <c r="R152" s="5"/>
      <c r="AE152" s="30"/>
    </row>
    <row r="153" spans="1:34">
      <c r="A153" s="79"/>
      <c r="B153" s="99"/>
      <c r="C153" s="99"/>
      <c r="D153" s="7"/>
      <c r="E153" s="8" t="s">
        <v>84</v>
      </c>
      <c r="F153" s="10">
        <f t="shared" si="144"/>
        <v>612.20000000000005</v>
      </c>
      <c r="G153" s="10">
        <f t="shared" si="145"/>
        <v>0</v>
      </c>
      <c r="H153" s="21">
        <v>612.20000000000005</v>
      </c>
      <c r="I153" s="10">
        <v>0</v>
      </c>
      <c r="J153" s="22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10"/>
      <c r="Q153" s="111"/>
      <c r="R153" s="5"/>
      <c r="AE153" s="30"/>
    </row>
    <row r="154" spans="1:34" s="47" customFormat="1" ht="27.75" customHeight="1">
      <c r="A154" s="77">
        <f>A142+1</f>
        <v>12</v>
      </c>
      <c r="B154" s="97" t="s">
        <v>64</v>
      </c>
      <c r="C154" s="97" t="s">
        <v>56</v>
      </c>
      <c r="D154" s="7"/>
      <c r="E154" s="17" t="s">
        <v>10</v>
      </c>
      <c r="F154" s="9">
        <f>SUM(F155:F165)</f>
        <v>6926.3000000000011</v>
      </c>
      <c r="G154" s="9">
        <f t="shared" ref="G154" si="146">SUM(G155:G165)</f>
        <v>3566.6</v>
      </c>
      <c r="H154" s="9">
        <f t="shared" ref="H154" si="147">SUM(H155:H165)</f>
        <v>6926.3000000000011</v>
      </c>
      <c r="I154" s="9">
        <f t="shared" ref="I154" si="148">SUM(I155:I165)</f>
        <v>3566.6</v>
      </c>
      <c r="J154" s="9">
        <f t="shared" ref="J154" si="149">SUM(J155:J165)</f>
        <v>0</v>
      </c>
      <c r="K154" s="9">
        <f t="shared" ref="K154" si="150">SUM(K155:K165)</f>
        <v>0</v>
      </c>
      <c r="L154" s="9">
        <f t="shared" ref="L154" si="151">SUM(L155:L165)</f>
        <v>0</v>
      </c>
      <c r="M154" s="9">
        <f t="shared" ref="M154" si="152">SUM(M155:M165)</f>
        <v>0</v>
      </c>
      <c r="N154" s="9">
        <f t="shared" ref="N154" si="153">SUM(N155:N165)</f>
        <v>0</v>
      </c>
      <c r="O154" s="9">
        <f t="shared" ref="O154" si="154">SUM(O155:O165)</f>
        <v>0</v>
      </c>
      <c r="P154" s="106" t="s">
        <v>71</v>
      </c>
      <c r="Q154" s="107"/>
      <c r="R154" s="5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30"/>
      <c r="AF154" s="2"/>
      <c r="AG154" s="2"/>
      <c r="AH154" s="2"/>
    </row>
    <row r="155" spans="1:34" s="47" customFormat="1" ht="27.75" customHeight="1">
      <c r="A155" s="78"/>
      <c r="B155" s="98"/>
      <c r="C155" s="98"/>
      <c r="D155" s="7"/>
      <c r="E155" s="8" t="s">
        <v>15</v>
      </c>
      <c r="F155" s="10">
        <f t="shared" ref="F155:G160" si="155">H155+J155+L155+N155</f>
        <v>950</v>
      </c>
      <c r="G155" s="10">
        <f t="shared" si="155"/>
        <v>392.7</v>
      </c>
      <c r="H155" s="10">
        <v>950</v>
      </c>
      <c r="I155" s="10">
        <v>392.7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8"/>
      <c r="Q155" s="109"/>
      <c r="R155" s="5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30"/>
      <c r="AF155" s="2"/>
      <c r="AG155" s="2"/>
      <c r="AH155" s="2"/>
    </row>
    <row r="156" spans="1:34" s="47" customFormat="1" ht="27.75" customHeight="1">
      <c r="A156" s="78"/>
      <c r="B156" s="98"/>
      <c r="C156" s="98"/>
      <c r="D156" s="7"/>
      <c r="E156" s="8" t="s">
        <v>12</v>
      </c>
      <c r="F156" s="10">
        <f t="shared" si="155"/>
        <v>550</v>
      </c>
      <c r="G156" s="10">
        <f t="shared" si="155"/>
        <v>324.10000000000002</v>
      </c>
      <c r="H156" s="10">
        <v>550</v>
      </c>
      <c r="I156" s="10">
        <v>324.10000000000002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8"/>
      <c r="Q156" s="109"/>
      <c r="R156" s="29" t="s">
        <v>86</v>
      </c>
      <c r="S156" s="29" t="s">
        <v>87</v>
      </c>
      <c r="T156" s="29" t="s">
        <v>88</v>
      </c>
      <c r="U156" s="29" t="s">
        <v>89</v>
      </c>
      <c r="V156" s="29" t="s">
        <v>91</v>
      </c>
      <c r="W156" s="29" t="s">
        <v>92</v>
      </c>
      <c r="X156" s="29" t="s">
        <v>93</v>
      </c>
      <c r="Y156" s="2"/>
      <c r="Z156" s="2"/>
      <c r="AA156" s="2"/>
      <c r="AB156" s="2"/>
      <c r="AC156" s="2"/>
      <c r="AD156" s="2"/>
      <c r="AE156" s="30"/>
      <c r="AF156" s="2"/>
      <c r="AG156" s="2"/>
      <c r="AH156" s="2"/>
    </row>
    <row r="157" spans="1:34" s="47" customFormat="1" ht="27.75" customHeight="1">
      <c r="A157" s="78"/>
      <c r="B157" s="98"/>
      <c r="C157" s="98"/>
      <c r="D157" s="7"/>
      <c r="E157" s="8" t="s">
        <v>13</v>
      </c>
      <c r="F157" s="10">
        <f t="shared" si="155"/>
        <v>550</v>
      </c>
      <c r="G157" s="10">
        <f t="shared" si="155"/>
        <v>426.3</v>
      </c>
      <c r="H157" s="10">
        <v>550</v>
      </c>
      <c r="I157" s="10">
        <f>550-123.7</f>
        <v>426.3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8"/>
      <c r="Q157" s="109"/>
      <c r="R157" s="35" t="s">
        <v>115</v>
      </c>
      <c r="S157" s="35" t="s">
        <v>100</v>
      </c>
      <c r="T157" s="35" t="s">
        <v>101</v>
      </c>
      <c r="U157" s="35" t="s">
        <v>109</v>
      </c>
      <c r="V157" s="35" t="s">
        <v>104</v>
      </c>
      <c r="W157" s="35" t="s">
        <v>110</v>
      </c>
      <c r="X157" s="35" t="s">
        <v>106</v>
      </c>
      <c r="Y157" s="2"/>
      <c r="Z157" s="2"/>
      <c r="AA157" s="2"/>
      <c r="AB157" s="2"/>
      <c r="AC157" s="2"/>
      <c r="AD157" s="2"/>
      <c r="AE157" s="30"/>
      <c r="AF157" s="2"/>
      <c r="AG157" s="2"/>
      <c r="AH157" s="2"/>
    </row>
    <row r="158" spans="1:34" s="47" customFormat="1" ht="27.75" customHeight="1">
      <c r="A158" s="78"/>
      <c r="B158" s="98"/>
      <c r="C158" s="98"/>
      <c r="D158" s="7"/>
      <c r="E158" s="8" t="s">
        <v>16</v>
      </c>
      <c r="F158" s="10">
        <f t="shared" si="155"/>
        <v>553.6</v>
      </c>
      <c r="G158" s="10">
        <f t="shared" si="155"/>
        <v>550</v>
      </c>
      <c r="H158" s="10">
        <v>553.6</v>
      </c>
      <c r="I158" s="10">
        <v>550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8"/>
      <c r="Q158" s="109"/>
      <c r="R158" s="35" t="s">
        <v>115</v>
      </c>
      <c r="S158" s="35" t="s">
        <v>100</v>
      </c>
      <c r="T158" s="35" t="s">
        <v>101</v>
      </c>
      <c r="U158" s="35" t="s">
        <v>112</v>
      </c>
      <c r="V158" s="35" t="s">
        <v>116</v>
      </c>
      <c r="W158" s="35" t="s">
        <v>110</v>
      </c>
      <c r="X158" s="35" t="s">
        <v>106</v>
      </c>
      <c r="Y158" s="2">
        <v>550000</v>
      </c>
      <c r="Z158" s="2"/>
      <c r="AA158" s="2"/>
      <c r="AB158" s="2"/>
      <c r="AC158" s="2"/>
      <c r="AD158" s="2"/>
      <c r="AE158" s="30"/>
      <c r="AF158" s="2"/>
      <c r="AG158" s="2"/>
      <c r="AH158" s="2"/>
    </row>
    <row r="159" spans="1:34" s="47" customFormat="1" ht="27.75" customHeight="1">
      <c r="A159" s="78"/>
      <c r="B159" s="98"/>
      <c r="C159" s="98"/>
      <c r="D159" s="7"/>
      <c r="E159" s="8" t="s">
        <v>17</v>
      </c>
      <c r="F159" s="10">
        <f t="shared" si="155"/>
        <v>624.5</v>
      </c>
      <c r="G159" s="10">
        <f t="shared" si="155"/>
        <v>624.5</v>
      </c>
      <c r="H159" s="10">
        <v>624.5</v>
      </c>
      <c r="I159" s="10">
        <v>624.5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8"/>
      <c r="Q159" s="109"/>
      <c r="R159" s="35" t="s">
        <v>115</v>
      </c>
      <c r="S159" s="35" t="s">
        <v>100</v>
      </c>
      <c r="T159" s="35" t="s">
        <v>101</v>
      </c>
      <c r="U159" s="35" t="s">
        <v>112</v>
      </c>
      <c r="V159" s="35" t="s">
        <v>117</v>
      </c>
      <c r="W159" s="35" t="s">
        <v>110</v>
      </c>
      <c r="X159" s="35" t="s">
        <v>106</v>
      </c>
      <c r="Y159" s="2"/>
      <c r="Z159" s="2"/>
      <c r="AA159" s="2"/>
      <c r="AB159" s="2"/>
      <c r="AC159" s="2"/>
      <c r="AD159" s="2"/>
      <c r="AE159" s="30"/>
      <c r="AF159" s="2"/>
      <c r="AG159" s="2"/>
      <c r="AH159" s="2"/>
    </row>
    <row r="160" spans="1:34" s="47" customFormat="1" ht="27.75" customHeight="1">
      <c r="A160" s="78"/>
      <c r="B160" s="98"/>
      <c r="C160" s="98"/>
      <c r="D160" s="7"/>
      <c r="E160" s="8" t="s">
        <v>70</v>
      </c>
      <c r="F160" s="10">
        <f t="shared" si="155"/>
        <v>624.5</v>
      </c>
      <c r="G160" s="10">
        <f t="shared" si="155"/>
        <v>624.5</v>
      </c>
      <c r="H160" s="10">
        <v>624.5</v>
      </c>
      <c r="I160" s="10">
        <v>624.5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8"/>
      <c r="Q160" s="109"/>
      <c r="R160" s="35" t="s">
        <v>115</v>
      </c>
      <c r="S160" s="35" t="s">
        <v>100</v>
      </c>
      <c r="T160" s="35" t="s">
        <v>118</v>
      </c>
      <c r="U160" s="35" t="s">
        <v>119</v>
      </c>
      <c r="V160" s="35" t="s">
        <v>120</v>
      </c>
      <c r="W160" s="35" t="s">
        <v>110</v>
      </c>
      <c r="X160" s="35" t="s">
        <v>106</v>
      </c>
      <c r="Y160" s="2"/>
      <c r="Z160" s="2"/>
      <c r="AA160" s="2"/>
      <c r="AB160" s="2"/>
      <c r="AC160" s="2"/>
      <c r="AD160" s="2"/>
      <c r="AE160" s="30"/>
      <c r="AF160" s="2"/>
      <c r="AG160" s="2"/>
      <c r="AH160" s="2"/>
    </row>
    <row r="161" spans="1:34" s="47" customFormat="1" ht="27.75" customHeight="1">
      <c r="A161" s="78"/>
      <c r="B161" s="98"/>
      <c r="C161" s="98"/>
      <c r="D161" s="7"/>
      <c r="E161" s="8" t="s">
        <v>126</v>
      </c>
      <c r="F161" s="10">
        <f t="shared" ref="F161:F165" si="156">H161+J161+L161+N161</f>
        <v>624.5</v>
      </c>
      <c r="G161" s="10">
        <f t="shared" ref="G161:G165" si="157">I161+K161+M161+O161</f>
        <v>624.5</v>
      </c>
      <c r="H161" s="10">
        <v>624.5</v>
      </c>
      <c r="I161" s="10">
        <v>624.5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8"/>
      <c r="Q161" s="109"/>
      <c r="R161" s="41"/>
      <c r="S161" s="41"/>
      <c r="T161" s="41"/>
      <c r="U161" s="41"/>
      <c r="V161" s="41"/>
      <c r="W161" s="41"/>
      <c r="X161" s="41"/>
      <c r="Y161" s="2"/>
      <c r="Z161" s="2"/>
      <c r="AA161" s="2"/>
      <c r="AB161" s="2"/>
      <c r="AC161" s="2"/>
      <c r="AD161" s="2"/>
      <c r="AE161" s="30"/>
      <c r="AF161" s="2"/>
      <c r="AG161" s="2"/>
      <c r="AH161" s="2"/>
    </row>
    <row r="162" spans="1:34" s="47" customFormat="1" ht="27.75" customHeight="1">
      <c r="A162" s="78"/>
      <c r="B162" s="98"/>
      <c r="C162" s="98"/>
      <c r="D162" s="7"/>
      <c r="E162" s="8" t="s">
        <v>127</v>
      </c>
      <c r="F162" s="10">
        <f t="shared" si="156"/>
        <v>612.29999999999995</v>
      </c>
      <c r="G162" s="10">
        <f t="shared" si="157"/>
        <v>0</v>
      </c>
      <c r="H162" s="10">
        <v>612.29999999999995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8"/>
      <c r="Q162" s="109"/>
      <c r="R162" s="41"/>
      <c r="S162" s="41"/>
      <c r="T162" s="41"/>
      <c r="U162" s="41"/>
      <c r="V162" s="41"/>
      <c r="W162" s="41"/>
      <c r="X162" s="41"/>
      <c r="Y162" s="2"/>
      <c r="Z162" s="2"/>
      <c r="AA162" s="2"/>
      <c r="AB162" s="2"/>
      <c r="AC162" s="2"/>
      <c r="AD162" s="2"/>
      <c r="AE162" s="30"/>
      <c r="AF162" s="2"/>
      <c r="AG162" s="2"/>
      <c r="AH162" s="2"/>
    </row>
    <row r="163" spans="1:34" s="47" customFormat="1" ht="27.75" customHeight="1">
      <c r="A163" s="78"/>
      <c r="B163" s="98"/>
      <c r="C163" s="98"/>
      <c r="D163" s="7"/>
      <c r="E163" s="8" t="s">
        <v>128</v>
      </c>
      <c r="F163" s="10">
        <f t="shared" si="156"/>
        <v>612.29999999999995</v>
      </c>
      <c r="G163" s="10">
        <f t="shared" si="157"/>
        <v>0</v>
      </c>
      <c r="H163" s="10">
        <v>612.29999999999995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8"/>
      <c r="Q163" s="109"/>
      <c r="R163" s="41"/>
      <c r="S163" s="41"/>
      <c r="T163" s="41"/>
      <c r="U163" s="41"/>
      <c r="V163" s="41"/>
      <c r="W163" s="41"/>
      <c r="X163" s="41"/>
      <c r="Y163" s="2"/>
      <c r="Z163" s="2"/>
      <c r="AA163" s="2"/>
      <c r="AB163" s="2"/>
      <c r="AC163" s="2"/>
      <c r="AD163" s="2"/>
      <c r="AE163" s="30"/>
      <c r="AF163" s="2"/>
      <c r="AG163" s="2"/>
      <c r="AH163" s="2"/>
    </row>
    <row r="164" spans="1:34" s="47" customFormat="1" ht="27.75" customHeight="1">
      <c r="A164" s="78"/>
      <c r="B164" s="98"/>
      <c r="C164" s="98"/>
      <c r="D164" s="7"/>
      <c r="E164" s="8" t="s">
        <v>129</v>
      </c>
      <c r="F164" s="10">
        <f t="shared" si="156"/>
        <v>612.29999999999995</v>
      </c>
      <c r="G164" s="10">
        <f t="shared" si="157"/>
        <v>0</v>
      </c>
      <c r="H164" s="10">
        <v>612.29999999999995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8"/>
      <c r="Q164" s="109"/>
      <c r="R164" s="41"/>
      <c r="S164" s="41"/>
      <c r="T164" s="41"/>
      <c r="U164" s="41"/>
      <c r="V164" s="41"/>
      <c r="W164" s="41"/>
      <c r="X164" s="41"/>
      <c r="Y164" s="2"/>
      <c r="Z164" s="2"/>
      <c r="AA164" s="2"/>
      <c r="AB164" s="2"/>
      <c r="AC164" s="2"/>
      <c r="AD164" s="2"/>
      <c r="AE164" s="30"/>
      <c r="AF164" s="2"/>
      <c r="AG164" s="2"/>
      <c r="AH164" s="2"/>
    </row>
    <row r="165" spans="1:34" s="47" customFormat="1" ht="27.75" customHeight="1">
      <c r="A165" s="79"/>
      <c r="B165" s="99"/>
      <c r="C165" s="99"/>
      <c r="D165" s="7"/>
      <c r="E165" s="8" t="s">
        <v>84</v>
      </c>
      <c r="F165" s="10">
        <f t="shared" si="156"/>
        <v>612.29999999999995</v>
      </c>
      <c r="G165" s="10">
        <f t="shared" si="157"/>
        <v>0</v>
      </c>
      <c r="H165" s="10">
        <v>612.29999999999995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10"/>
      <c r="Q165" s="111"/>
      <c r="R165" s="41"/>
      <c r="S165" s="41"/>
      <c r="T165" s="41"/>
      <c r="U165" s="41"/>
      <c r="V165" s="41"/>
      <c r="W165" s="41"/>
      <c r="X165" s="41"/>
      <c r="Y165" s="2"/>
      <c r="Z165" s="2"/>
      <c r="AA165" s="2"/>
      <c r="AB165" s="2"/>
      <c r="AC165" s="2"/>
      <c r="AD165" s="2"/>
      <c r="AE165" s="30"/>
      <c r="AF165" s="2"/>
      <c r="AG165" s="2"/>
      <c r="AH165" s="2"/>
    </row>
    <row r="166" spans="1:34" ht="18" customHeight="1">
      <c r="A166" s="77">
        <f>A154+1</f>
        <v>13</v>
      </c>
      <c r="B166" s="97" t="s">
        <v>33</v>
      </c>
      <c r="C166" s="97" t="s">
        <v>56</v>
      </c>
      <c r="D166" s="7"/>
      <c r="E166" s="17" t="s">
        <v>10</v>
      </c>
      <c r="F166" s="9">
        <f>SUM(F167:F177)</f>
        <v>601.60000000000014</v>
      </c>
      <c r="G166" s="9">
        <f t="shared" ref="G166" si="158">SUM(G167:G177)</f>
        <v>329.6</v>
      </c>
      <c r="H166" s="9">
        <f t="shared" ref="H166" si="159">SUM(H167:H177)</f>
        <v>601.60000000000014</v>
      </c>
      <c r="I166" s="9">
        <f t="shared" ref="I166" si="160">SUM(I167:I177)</f>
        <v>329.6</v>
      </c>
      <c r="J166" s="9">
        <f t="shared" ref="J166" si="161">SUM(J167:J177)</f>
        <v>0</v>
      </c>
      <c r="K166" s="9">
        <f t="shared" ref="K166" si="162">SUM(K167:K177)</f>
        <v>0</v>
      </c>
      <c r="L166" s="9">
        <f t="shared" ref="L166" si="163">SUM(L167:L177)</f>
        <v>0</v>
      </c>
      <c r="M166" s="9">
        <f t="shared" ref="M166" si="164">SUM(M167:M177)</f>
        <v>0</v>
      </c>
      <c r="N166" s="9">
        <f t="shared" ref="N166" si="165">SUM(N167:N177)</f>
        <v>0</v>
      </c>
      <c r="O166" s="9">
        <f t="shared" ref="O166" si="166">SUM(O167:O177)</f>
        <v>0</v>
      </c>
      <c r="P166" s="106" t="s">
        <v>39</v>
      </c>
      <c r="Q166" s="107"/>
      <c r="R166" s="5"/>
      <c r="AE166" s="30"/>
    </row>
    <row r="167" spans="1:34" ht="18" customHeight="1">
      <c r="A167" s="78"/>
      <c r="B167" s="98"/>
      <c r="C167" s="98"/>
      <c r="D167" s="7" t="s">
        <v>32</v>
      </c>
      <c r="E167" s="8" t="s">
        <v>15</v>
      </c>
      <c r="F167" s="10">
        <f t="shared" ref="F167:G171" si="167">H167+J167+L167+N167</f>
        <v>40</v>
      </c>
      <c r="G167" s="10">
        <f t="shared" si="167"/>
        <v>30</v>
      </c>
      <c r="H167" s="10">
        <v>40</v>
      </c>
      <c r="I167" s="10">
        <v>30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8"/>
      <c r="Q167" s="109"/>
      <c r="R167" s="5"/>
      <c r="AE167" s="30"/>
    </row>
    <row r="168" spans="1:34" ht="18" customHeight="1">
      <c r="A168" s="78"/>
      <c r="B168" s="98"/>
      <c r="C168" s="98"/>
      <c r="D168" s="7"/>
      <c r="E168" s="8" t="s">
        <v>12</v>
      </c>
      <c r="F168" s="10">
        <f t="shared" si="167"/>
        <v>43.2</v>
      </c>
      <c r="G168" s="10">
        <f t="shared" si="167"/>
        <v>43.2</v>
      </c>
      <c r="H168" s="10">
        <v>43.2</v>
      </c>
      <c r="I168" s="20">
        <v>43.2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8"/>
      <c r="Q168" s="109"/>
      <c r="R168" s="5"/>
      <c r="AE168" s="30"/>
    </row>
    <row r="169" spans="1:34" ht="18" customHeight="1">
      <c r="A169" s="78"/>
      <c r="B169" s="98"/>
      <c r="C169" s="98"/>
      <c r="D169" s="7"/>
      <c r="E169" s="8" t="s">
        <v>13</v>
      </c>
      <c r="F169" s="10">
        <f t="shared" si="167"/>
        <v>57.6</v>
      </c>
      <c r="G169" s="10">
        <f t="shared" si="167"/>
        <v>41.8</v>
      </c>
      <c r="H169" s="21">
        <v>57.6</v>
      </c>
      <c r="I169" s="10">
        <v>41.8</v>
      </c>
      <c r="J169" s="22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8"/>
      <c r="Q169" s="109"/>
      <c r="R169" s="5"/>
      <c r="AE169" s="30"/>
    </row>
    <row r="170" spans="1:34" ht="18" customHeight="1">
      <c r="A170" s="78"/>
      <c r="B170" s="98"/>
      <c r="C170" s="98"/>
      <c r="D170" s="7"/>
      <c r="E170" s="8" t="s">
        <v>16</v>
      </c>
      <c r="F170" s="10">
        <f t="shared" si="167"/>
        <v>57.6</v>
      </c>
      <c r="G170" s="10">
        <f>I170</f>
        <v>41.8</v>
      </c>
      <c r="H170" s="21">
        <v>57.6</v>
      </c>
      <c r="I170" s="10">
        <f>57.6-15.8</f>
        <v>41.8</v>
      </c>
      <c r="J170" s="22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8"/>
      <c r="Q170" s="109"/>
      <c r="R170" s="5"/>
      <c r="AE170" s="30"/>
    </row>
    <row r="171" spans="1:34" ht="18" customHeight="1">
      <c r="A171" s="78"/>
      <c r="B171" s="98"/>
      <c r="C171" s="98"/>
      <c r="D171" s="7"/>
      <c r="E171" s="8" t="s">
        <v>17</v>
      </c>
      <c r="F171" s="10">
        <f t="shared" si="167"/>
        <v>57.6</v>
      </c>
      <c r="G171" s="10">
        <f t="shared" si="167"/>
        <v>57.6</v>
      </c>
      <c r="H171" s="21">
        <v>57.6</v>
      </c>
      <c r="I171" s="10">
        <v>57.6</v>
      </c>
      <c r="J171" s="22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8"/>
      <c r="Q171" s="109"/>
      <c r="R171" s="5"/>
      <c r="AE171" s="30"/>
    </row>
    <row r="172" spans="1:34" ht="18" customHeight="1">
      <c r="A172" s="78"/>
      <c r="B172" s="98"/>
      <c r="C172" s="98"/>
      <c r="D172" s="7"/>
      <c r="E172" s="8" t="s">
        <v>70</v>
      </c>
      <c r="F172" s="10">
        <f t="shared" ref="F172:F177" si="168">H172+J172+L172+N172</f>
        <v>57.6</v>
      </c>
      <c r="G172" s="10">
        <f t="shared" ref="G172:G177" si="169">I172+K172+M172+O172</f>
        <v>57.6</v>
      </c>
      <c r="H172" s="21">
        <v>57.6</v>
      </c>
      <c r="I172" s="10">
        <v>57.6</v>
      </c>
      <c r="J172" s="22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8"/>
      <c r="Q172" s="109"/>
      <c r="R172" s="5"/>
      <c r="AE172" s="30"/>
    </row>
    <row r="173" spans="1:34" ht="18" customHeight="1">
      <c r="A173" s="78"/>
      <c r="B173" s="98"/>
      <c r="C173" s="98"/>
      <c r="D173" s="7"/>
      <c r="E173" s="8" t="s">
        <v>126</v>
      </c>
      <c r="F173" s="10">
        <f t="shared" si="168"/>
        <v>57.6</v>
      </c>
      <c r="G173" s="10">
        <f t="shared" si="169"/>
        <v>57.6</v>
      </c>
      <c r="H173" s="21">
        <v>57.6</v>
      </c>
      <c r="I173" s="10">
        <v>57.6</v>
      </c>
      <c r="J173" s="22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8"/>
      <c r="Q173" s="109"/>
      <c r="R173" s="5"/>
      <c r="AE173" s="30"/>
    </row>
    <row r="174" spans="1:34" ht="18" customHeight="1">
      <c r="A174" s="78"/>
      <c r="B174" s="98"/>
      <c r="C174" s="98"/>
      <c r="D174" s="7"/>
      <c r="E174" s="8" t="s">
        <v>127</v>
      </c>
      <c r="F174" s="10">
        <f t="shared" si="168"/>
        <v>57.6</v>
      </c>
      <c r="G174" s="10">
        <f t="shared" si="169"/>
        <v>0</v>
      </c>
      <c r="H174" s="21">
        <v>57.6</v>
      </c>
      <c r="I174" s="10">
        <v>0</v>
      </c>
      <c r="J174" s="22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8"/>
      <c r="Q174" s="109"/>
      <c r="R174" s="5"/>
      <c r="AE174" s="30"/>
    </row>
    <row r="175" spans="1:34" ht="18" customHeight="1">
      <c r="A175" s="78"/>
      <c r="B175" s="98"/>
      <c r="C175" s="98"/>
      <c r="D175" s="7"/>
      <c r="E175" s="8" t="s">
        <v>128</v>
      </c>
      <c r="F175" s="10">
        <f t="shared" si="168"/>
        <v>57.6</v>
      </c>
      <c r="G175" s="10">
        <f t="shared" si="169"/>
        <v>0</v>
      </c>
      <c r="H175" s="21">
        <v>57.6</v>
      </c>
      <c r="I175" s="10">
        <v>0</v>
      </c>
      <c r="J175" s="22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8"/>
      <c r="Q175" s="109"/>
      <c r="R175" s="5"/>
      <c r="AE175" s="30"/>
    </row>
    <row r="176" spans="1:34" ht="18" customHeight="1">
      <c r="A176" s="78"/>
      <c r="B176" s="98"/>
      <c r="C176" s="98"/>
      <c r="D176" s="7"/>
      <c r="E176" s="8" t="s">
        <v>129</v>
      </c>
      <c r="F176" s="10">
        <f t="shared" si="168"/>
        <v>57.6</v>
      </c>
      <c r="G176" s="10">
        <f t="shared" si="169"/>
        <v>0</v>
      </c>
      <c r="H176" s="21">
        <v>57.6</v>
      </c>
      <c r="I176" s="10">
        <v>0</v>
      </c>
      <c r="J176" s="22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8"/>
      <c r="Q176" s="109"/>
      <c r="R176" s="5"/>
      <c r="AE176" s="30"/>
    </row>
    <row r="177" spans="1:31" ht="18" customHeight="1">
      <c r="A177" s="79"/>
      <c r="B177" s="99"/>
      <c r="C177" s="99"/>
      <c r="D177" s="7"/>
      <c r="E177" s="8" t="s">
        <v>84</v>
      </c>
      <c r="F177" s="10">
        <f t="shared" si="168"/>
        <v>57.6</v>
      </c>
      <c r="G177" s="10">
        <f t="shared" si="169"/>
        <v>0</v>
      </c>
      <c r="H177" s="21">
        <v>57.6</v>
      </c>
      <c r="I177" s="10">
        <v>0</v>
      </c>
      <c r="J177" s="22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10"/>
      <c r="Q177" s="111"/>
      <c r="R177" s="5"/>
      <c r="AE177" s="30"/>
    </row>
    <row r="178" spans="1:31" ht="18" customHeight="1">
      <c r="A178" s="77">
        <f>A166+1</f>
        <v>14</v>
      </c>
      <c r="B178" s="97" t="s">
        <v>40</v>
      </c>
      <c r="C178" s="97" t="s">
        <v>56</v>
      </c>
      <c r="D178" s="7"/>
      <c r="E178" s="17" t="s">
        <v>10</v>
      </c>
      <c r="F178" s="9">
        <f>SUM(F179:F189)</f>
        <v>8930.2000000000007</v>
      </c>
      <c r="G178" s="9">
        <f t="shared" ref="G178" si="170">SUM(G179:G189)</f>
        <v>3105.5</v>
      </c>
      <c r="H178" s="9">
        <f t="shared" ref="H178" si="171">SUM(H179:H189)</f>
        <v>8930.2000000000007</v>
      </c>
      <c r="I178" s="9">
        <f t="shared" ref="I178" si="172">SUM(I179:I189)</f>
        <v>3105.5</v>
      </c>
      <c r="J178" s="9">
        <f t="shared" ref="J178" si="173">SUM(J179:J189)</f>
        <v>0</v>
      </c>
      <c r="K178" s="9">
        <f t="shared" ref="K178" si="174">SUM(K179:K189)</f>
        <v>0</v>
      </c>
      <c r="L178" s="9">
        <f t="shared" ref="L178" si="175">SUM(L179:L189)</f>
        <v>0</v>
      </c>
      <c r="M178" s="9">
        <f t="shared" ref="M178" si="176">SUM(M179:M189)</f>
        <v>0</v>
      </c>
      <c r="N178" s="9">
        <f t="shared" ref="N178" si="177">SUM(N179:N189)</f>
        <v>0</v>
      </c>
      <c r="O178" s="9">
        <f t="shared" ref="O178" si="178">SUM(O179:O189)</f>
        <v>0</v>
      </c>
      <c r="P178" s="106" t="s">
        <v>65</v>
      </c>
      <c r="Q178" s="107"/>
      <c r="R178" s="5"/>
      <c r="AE178" s="30"/>
    </row>
    <row r="179" spans="1:31" ht="18" customHeight="1">
      <c r="A179" s="78"/>
      <c r="B179" s="98"/>
      <c r="C179" s="98"/>
      <c r="D179" s="7" t="s">
        <v>32</v>
      </c>
      <c r="E179" s="8" t="s">
        <v>15</v>
      </c>
      <c r="F179" s="10">
        <f t="shared" ref="F179:G184" si="179">H179+J179+L179+N179</f>
        <v>2000</v>
      </c>
      <c r="G179" s="10">
        <f t="shared" si="179"/>
        <v>0</v>
      </c>
      <c r="H179" s="10">
        <v>2000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8"/>
      <c r="Q179" s="109"/>
      <c r="R179" s="5"/>
      <c r="AE179" s="30"/>
    </row>
    <row r="180" spans="1:31" ht="18" customHeight="1">
      <c r="A180" s="78"/>
      <c r="B180" s="98"/>
      <c r="C180" s="98"/>
      <c r="D180" s="7"/>
      <c r="E180" s="8" t="s">
        <v>12</v>
      </c>
      <c r="F180" s="10">
        <f t="shared" si="179"/>
        <v>2106</v>
      </c>
      <c r="G180" s="10">
        <f t="shared" si="179"/>
        <v>0</v>
      </c>
      <c r="H180" s="10">
        <v>2106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8"/>
      <c r="Q180" s="109"/>
      <c r="R180" s="29" t="s">
        <v>86</v>
      </c>
      <c r="S180" s="29" t="s">
        <v>87</v>
      </c>
      <c r="T180" s="29" t="s">
        <v>88</v>
      </c>
      <c r="U180" s="29" t="s">
        <v>89</v>
      </c>
      <c r="V180" s="29" t="s">
        <v>90</v>
      </c>
      <c r="W180" s="29" t="s">
        <v>91</v>
      </c>
      <c r="X180" s="29" t="s">
        <v>92</v>
      </c>
      <c r="Y180" s="29" t="s">
        <v>93</v>
      </c>
      <c r="Z180" s="29" t="s">
        <v>94</v>
      </c>
      <c r="AA180" s="29" t="s">
        <v>95</v>
      </c>
      <c r="AB180" s="29" t="s">
        <v>96</v>
      </c>
      <c r="AC180" s="29" t="s">
        <v>97</v>
      </c>
      <c r="AD180" s="29" t="s">
        <v>98</v>
      </c>
      <c r="AE180" s="30"/>
    </row>
    <row r="181" spans="1:31" ht="18" customHeight="1">
      <c r="A181" s="78"/>
      <c r="B181" s="98"/>
      <c r="C181" s="98"/>
      <c r="D181" s="7"/>
      <c r="E181" s="8" t="s">
        <v>13</v>
      </c>
      <c r="F181" s="10">
        <f t="shared" si="179"/>
        <v>2217.6</v>
      </c>
      <c r="G181" s="10">
        <f t="shared" si="179"/>
        <v>498.9</v>
      </c>
      <c r="H181" s="10">
        <v>2217.6</v>
      </c>
      <c r="I181" s="10">
        <f>622.8-105.9-18</f>
        <v>498.9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8"/>
      <c r="Q181" s="109"/>
      <c r="R181" s="35" t="s">
        <v>99</v>
      </c>
      <c r="S181" s="35" t="s">
        <v>100</v>
      </c>
      <c r="T181" s="35" t="s">
        <v>101</v>
      </c>
      <c r="U181" s="35" t="s">
        <v>102</v>
      </c>
      <c r="V181" s="35" t="s">
        <v>103</v>
      </c>
      <c r="W181" s="35" t="s">
        <v>104</v>
      </c>
      <c r="X181" s="35" t="s">
        <v>105</v>
      </c>
      <c r="Y181" s="35" t="s">
        <v>106</v>
      </c>
      <c r="Z181" s="35" t="s">
        <v>107</v>
      </c>
      <c r="AA181" s="35" t="s">
        <v>108</v>
      </c>
      <c r="AB181" s="36"/>
      <c r="AC181" s="36"/>
      <c r="AD181" s="36"/>
      <c r="AE181" s="30"/>
    </row>
    <row r="182" spans="1:31" ht="18" customHeight="1">
      <c r="A182" s="78"/>
      <c r="B182" s="98"/>
      <c r="C182" s="98"/>
      <c r="D182" s="7"/>
      <c r="E182" s="8" t="s">
        <v>16</v>
      </c>
      <c r="F182" s="10">
        <f t="shared" si="179"/>
        <v>2606.6</v>
      </c>
      <c r="G182" s="10">
        <f t="shared" si="179"/>
        <v>2606.6</v>
      </c>
      <c r="H182" s="10">
        <f>I182</f>
        <v>2606.6</v>
      </c>
      <c r="I182" s="10">
        <v>2606.6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8"/>
      <c r="Q182" s="109"/>
      <c r="R182" s="35" t="s">
        <v>99</v>
      </c>
      <c r="S182" s="35" t="s">
        <v>100</v>
      </c>
      <c r="T182" s="35" t="s">
        <v>101</v>
      </c>
      <c r="U182" s="35" t="s">
        <v>109</v>
      </c>
      <c r="V182" s="35" t="s">
        <v>103</v>
      </c>
      <c r="W182" s="35" t="s">
        <v>104</v>
      </c>
      <c r="X182" s="35" t="s">
        <v>110</v>
      </c>
      <c r="Y182" s="35" t="s">
        <v>106</v>
      </c>
      <c r="Z182" s="35" t="s">
        <v>107</v>
      </c>
      <c r="AA182" s="35" t="s">
        <v>108</v>
      </c>
      <c r="AB182" s="36"/>
      <c r="AC182" s="36"/>
      <c r="AD182" s="36"/>
      <c r="AE182" s="30"/>
    </row>
    <row r="183" spans="1:31" ht="18" customHeight="1">
      <c r="A183" s="78"/>
      <c r="B183" s="98"/>
      <c r="C183" s="98"/>
      <c r="D183" s="7"/>
      <c r="E183" s="8" t="s">
        <v>17</v>
      </c>
      <c r="F183" s="10">
        <f t="shared" si="179"/>
        <v>0</v>
      </c>
      <c r="G183" s="10">
        <f t="shared" si="179"/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8"/>
      <c r="Q183" s="109"/>
      <c r="R183" s="35" t="s">
        <v>99</v>
      </c>
      <c r="S183" s="35" t="s">
        <v>100</v>
      </c>
      <c r="T183" s="35" t="s">
        <v>101</v>
      </c>
      <c r="U183" s="35" t="s">
        <v>109</v>
      </c>
      <c r="V183" s="35" t="s">
        <v>103</v>
      </c>
      <c r="W183" s="35" t="s">
        <v>111</v>
      </c>
      <c r="X183" s="35" t="s">
        <v>110</v>
      </c>
      <c r="Y183" s="35" t="s">
        <v>106</v>
      </c>
      <c r="Z183" s="35" t="s">
        <v>107</v>
      </c>
      <c r="AA183" s="35" t="s">
        <v>108</v>
      </c>
      <c r="AB183" s="36"/>
      <c r="AC183" s="36"/>
      <c r="AD183" s="36"/>
      <c r="AE183" s="30"/>
    </row>
    <row r="184" spans="1:31" ht="18" customHeight="1">
      <c r="A184" s="78"/>
      <c r="B184" s="98"/>
      <c r="C184" s="98"/>
      <c r="D184" s="7"/>
      <c r="E184" s="8" t="s">
        <v>70</v>
      </c>
      <c r="F184" s="10">
        <f t="shared" si="179"/>
        <v>0</v>
      </c>
      <c r="G184" s="10">
        <f t="shared" si="179"/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8"/>
      <c r="Q184" s="109"/>
      <c r="R184" s="35" t="s">
        <v>99</v>
      </c>
      <c r="S184" s="35" t="s">
        <v>100</v>
      </c>
      <c r="T184" s="35" t="s">
        <v>101</v>
      </c>
      <c r="U184" s="35" t="s">
        <v>112</v>
      </c>
      <c r="V184" s="35" t="s">
        <v>103</v>
      </c>
      <c r="W184" s="35" t="s">
        <v>104</v>
      </c>
      <c r="X184" s="35" t="s">
        <v>110</v>
      </c>
      <c r="Y184" s="35" t="s">
        <v>106</v>
      </c>
      <c r="Z184" s="35" t="s">
        <v>107</v>
      </c>
      <c r="AA184" s="35" t="s">
        <v>108</v>
      </c>
      <c r="AB184" s="36">
        <f>99000+99775+99775+99000+98000+170000+94000+99000+98000+150000+1500000+470412+494</f>
        <v>3077456</v>
      </c>
      <c r="AC184" s="36"/>
      <c r="AD184" s="36"/>
      <c r="AE184" s="37">
        <f>99000+99775+99775+99000+98000+170000+94000+99000+98000+150000+1500000</f>
        <v>2606550</v>
      </c>
    </row>
    <row r="185" spans="1:31" ht="18" customHeight="1">
      <c r="A185" s="78"/>
      <c r="B185" s="98"/>
      <c r="C185" s="98"/>
      <c r="D185" s="7"/>
      <c r="E185" s="8" t="s">
        <v>126</v>
      </c>
      <c r="F185" s="10">
        <f t="shared" ref="F185:F189" si="180">H185+J185+L185+N185</f>
        <v>0</v>
      </c>
      <c r="G185" s="10">
        <f t="shared" ref="G185:G189" si="181">I185+K185+M185+O185</f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8"/>
      <c r="Q185" s="109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2"/>
      <c r="AC185" s="42"/>
      <c r="AD185" s="42"/>
      <c r="AE185" s="43"/>
    </row>
    <row r="186" spans="1:31" ht="18" customHeight="1">
      <c r="A186" s="78"/>
      <c r="B186" s="98"/>
      <c r="C186" s="98"/>
      <c r="D186" s="7"/>
      <c r="E186" s="8" t="s">
        <v>127</v>
      </c>
      <c r="F186" s="10">
        <f t="shared" si="180"/>
        <v>0</v>
      </c>
      <c r="G186" s="10">
        <f t="shared" si="181"/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8"/>
      <c r="Q186" s="109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2"/>
      <c r="AC186" s="42"/>
      <c r="AD186" s="42"/>
      <c r="AE186" s="43"/>
    </row>
    <row r="187" spans="1:31" ht="18" customHeight="1">
      <c r="A187" s="78"/>
      <c r="B187" s="98"/>
      <c r="C187" s="98"/>
      <c r="D187" s="7"/>
      <c r="E187" s="8" t="s">
        <v>128</v>
      </c>
      <c r="F187" s="10">
        <f t="shared" si="180"/>
        <v>0</v>
      </c>
      <c r="G187" s="10">
        <f t="shared" si="181"/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8"/>
      <c r="Q187" s="109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2"/>
      <c r="AC187" s="42"/>
      <c r="AD187" s="42"/>
      <c r="AE187" s="43"/>
    </row>
    <row r="188" spans="1:31" ht="18" customHeight="1">
      <c r="A188" s="78"/>
      <c r="B188" s="98"/>
      <c r="C188" s="98"/>
      <c r="D188" s="7"/>
      <c r="E188" s="8" t="s">
        <v>129</v>
      </c>
      <c r="F188" s="10">
        <f t="shared" si="180"/>
        <v>0</v>
      </c>
      <c r="G188" s="10">
        <f t="shared" si="181"/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8"/>
      <c r="Q188" s="109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2"/>
      <c r="AC188" s="42"/>
      <c r="AD188" s="42"/>
      <c r="AE188" s="43"/>
    </row>
    <row r="189" spans="1:31" ht="18" customHeight="1">
      <c r="A189" s="79"/>
      <c r="B189" s="99"/>
      <c r="C189" s="99"/>
      <c r="D189" s="7"/>
      <c r="E189" s="8" t="s">
        <v>84</v>
      </c>
      <c r="F189" s="10">
        <f t="shared" si="180"/>
        <v>0</v>
      </c>
      <c r="G189" s="10">
        <f t="shared" si="181"/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10"/>
      <c r="Q189" s="11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2"/>
      <c r="AC189" s="42"/>
      <c r="AD189" s="42"/>
      <c r="AE189" s="43"/>
    </row>
    <row r="190" spans="1:31" ht="18" customHeight="1">
      <c r="A190" s="77">
        <f>A178+1</f>
        <v>15</v>
      </c>
      <c r="B190" s="97" t="s">
        <v>34</v>
      </c>
      <c r="C190" s="97" t="s">
        <v>56</v>
      </c>
      <c r="D190" s="7"/>
      <c r="E190" s="17" t="s">
        <v>10</v>
      </c>
      <c r="F190" s="9">
        <f>SUM(F191:F201)</f>
        <v>14268.7</v>
      </c>
      <c r="G190" s="9">
        <f t="shared" ref="G190" si="182">SUM(G191:G201)</f>
        <v>11877.5</v>
      </c>
      <c r="H190" s="9">
        <f t="shared" ref="H190" si="183">SUM(H191:H201)</f>
        <v>11268.7</v>
      </c>
      <c r="I190" s="9">
        <f t="shared" ref="I190" si="184">SUM(I191:I201)</f>
        <v>8877.5</v>
      </c>
      <c r="J190" s="9">
        <f t="shared" ref="J190" si="185">SUM(J191:J201)</f>
        <v>0</v>
      </c>
      <c r="K190" s="9">
        <f t="shared" ref="K190" si="186">SUM(K191:K201)</f>
        <v>0</v>
      </c>
      <c r="L190" s="9">
        <f t="shared" ref="L190" si="187">SUM(L191:L201)</f>
        <v>3000</v>
      </c>
      <c r="M190" s="9">
        <f t="shared" ref="M190" si="188">SUM(M191:M201)</f>
        <v>3000</v>
      </c>
      <c r="N190" s="9">
        <f t="shared" ref="N190" si="189">SUM(N191:N201)</f>
        <v>0</v>
      </c>
      <c r="O190" s="9">
        <f t="shared" ref="O190" si="190">SUM(O191:O201)</f>
        <v>0</v>
      </c>
      <c r="P190" s="106" t="s">
        <v>58</v>
      </c>
      <c r="Q190" s="107"/>
      <c r="R190" s="5"/>
      <c r="AE190" s="30"/>
    </row>
    <row r="191" spans="1:31" ht="18" customHeight="1">
      <c r="A191" s="78"/>
      <c r="B191" s="98"/>
      <c r="C191" s="98"/>
      <c r="D191" s="7" t="s">
        <v>20</v>
      </c>
      <c r="E191" s="8" t="s">
        <v>15</v>
      </c>
      <c r="F191" s="10">
        <f t="shared" ref="F191:G196" si="191">H191+J191+L191+N191</f>
        <v>3000</v>
      </c>
      <c r="G191" s="10">
        <f t="shared" si="191"/>
        <v>3000</v>
      </c>
      <c r="H191" s="10">
        <v>0</v>
      </c>
      <c r="I191" s="10">
        <v>0</v>
      </c>
      <c r="J191" s="10">
        <v>0</v>
      </c>
      <c r="K191" s="10">
        <v>0</v>
      </c>
      <c r="L191" s="10">
        <v>3000</v>
      </c>
      <c r="M191" s="10">
        <v>3000</v>
      </c>
      <c r="N191" s="10">
        <v>0</v>
      </c>
      <c r="O191" s="10">
        <v>0</v>
      </c>
      <c r="P191" s="108"/>
      <c r="Q191" s="109"/>
      <c r="R191" s="29" t="s">
        <v>86</v>
      </c>
      <c r="S191" s="29" t="s">
        <v>87</v>
      </c>
      <c r="T191" s="29" t="s">
        <v>88</v>
      </c>
      <c r="U191" s="29" t="s">
        <v>89</v>
      </c>
      <c r="V191" s="29" t="s">
        <v>90</v>
      </c>
      <c r="W191" s="29" t="s">
        <v>91</v>
      </c>
      <c r="X191" s="29" t="s">
        <v>92</v>
      </c>
      <c r="Y191" s="29" t="s">
        <v>93</v>
      </c>
      <c r="Z191" s="29" t="s">
        <v>94</v>
      </c>
      <c r="AA191" s="29" t="s">
        <v>95</v>
      </c>
      <c r="AB191" s="29" t="s">
        <v>96</v>
      </c>
      <c r="AC191" s="29" t="s">
        <v>97</v>
      </c>
      <c r="AD191" s="29" t="s">
        <v>98</v>
      </c>
      <c r="AE191" s="30"/>
    </row>
    <row r="192" spans="1:31" ht="18" customHeight="1">
      <c r="A192" s="78"/>
      <c r="B192" s="98"/>
      <c r="C192" s="98"/>
      <c r="D192" s="7"/>
      <c r="E192" s="8" t="s">
        <v>12</v>
      </c>
      <c r="F192" s="10">
        <f t="shared" si="191"/>
        <v>3344.6</v>
      </c>
      <c r="G192" s="10">
        <f t="shared" si="191"/>
        <v>3344.6</v>
      </c>
      <c r="H192" s="10">
        <v>3344.6</v>
      </c>
      <c r="I192" s="10">
        <v>3344.6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8"/>
      <c r="Q192" s="109"/>
      <c r="R192" s="35" t="s">
        <v>99</v>
      </c>
      <c r="S192" s="35" t="s">
        <v>100</v>
      </c>
      <c r="T192" s="35" t="s">
        <v>101</v>
      </c>
      <c r="U192" s="35" t="s">
        <v>102</v>
      </c>
      <c r="V192" s="35" t="s">
        <v>103</v>
      </c>
      <c r="W192" s="35" t="s">
        <v>104</v>
      </c>
      <c r="X192" s="35" t="s">
        <v>105</v>
      </c>
      <c r="Y192" s="35" t="s">
        <v>106</v>
      </c>
      <c r="Z192" s="35" t="s">
        <v>107</v>
      </c>
      <c r="AA192" s="35" t="s">
        <v>108</v>
      </c>
      <c r="AB192" s="36"/>
      <c r="AC192" s="36"/>
      <c r="AD192" s="36"/>
      <c r="AE192" s="30"/>
    </row>
    <row r="193" spans="1:31" ht="18" customHeight="1">
      <c r="A193" s="78"/>
      <c r="B193" s="98"/>
      <c r="C193" s="98"/>
      <c r="D193" s="7"/>
      <c r="E193" s="8" t="s">
        <v>13</v>
      </c>
      <c r="F193" s="10">
        <f t="shared" si="191"/>
        <v>3754.4</v>
      </c>
      <c r="G193" s="10">
        <f t="shared" si="191"/>
        <v>2736</v>
      </c>
      <c r="H193" s="10">
        <v>3754.4</v>
      </c>
      <c r="I193" s="10">
        <f>3754.4-907.7-110.7</f>
        <v>2736</v>
      </c>
      <c r="J193" s="10">
        <v>0</v>
      </c>
      <c r="K193" s="10">
        <v>0</v>
      </c>
      <c r="L193" s="10">
        <f>L192*1.053</f>
        <v>0</v>
      </c>
      <c r="M193" s="10">
        <v>0</v>
      </c>
      <c r="N193" s="10">
        <v>0</v>
      </c>
      <c r="O193" s="10">
        <v>0</v>
      </c>
      <c r="P193" s="108"/>
      <c r="Q193" s="109"/>
      <c r="R193" s="35" t="s">
        <v>99</v>
      </c>
      <c r="S193" s="35" t="s">
        <v>100</v>
      </c>
      <c r="T193" s="35" t="s">
        <v>101</v>
      </c>
      <c r="U193" s="35" t="s">
        <v>109</v>
      </c>
      <c r="V193" s="35" t="s">
        <v>103</v>
      </c>
      <c r="W193" s="35" t="s">
        <v>104</v>
      </c>
      <c r="X193" s="35" t="s">
        <v>110</v>
      </c>
      <c r="Y193" s="35" t="s">
        <v>106</v>
      </c>
      <c r="Z193" s="35" t="s">
        <v>107</v>
      </c>
      <c r="AA193" s="35" t="s">
        <v>108</v>
      </c>
      <c r="AB193" s="30">
        <v>2796944</v>
      </c>
      <c r="AC193" s="36">
        <v>3754350</v>
      </c>
      <c r="AD193" s="36">
        <v>3754350</v>
      </c>
      <c r="AE193" s="30">
        <v>2796944</v>
      </c>
    </row>
    <row r="194" spans="1:31" ht="18" customHeight="1">
      <c r="A194" s="78"/>
      <c r="B194" s="98"/>
      <c r="C194" s="98"/>
      <c r="D194" s="7"/>
      <c r="E194" s="8" t="s">
        <v>16</v>
      </c>
      <c r="F194" s="10">
        <f t="shared" si="191"/>
        <v>4169.7</v>
      </c>
      <c r="G194" s="10">
        <f t="shared" si="191"/>
        <v>2796.9</v>
      </c>
      <c r="H194" s="10">
        <v>4169.7</v>
      </c>
      <c r="I194" s="10">
        <v>2796.9</v>
      </c>
      <c r="J194" s="10">
        <v>0</v>
      </c>
      <c r="K194" s="10">
        <v>0</v>
      </c>
      <c r="L194" s="10">
        <f>L193*1.051</f>
        <v>0</v>
      </c>
      <c r="M194" s="10">
        <v>0</v>
      </c>
      <c r="N194" s="10">
        <v>0</v>
      </c>
      <c r="O194" s="10">
        <v>0</v>
      </c>
      <c r="P194" s="108"/>
      <c r="Q194" s="109"/>
      <c r="R194" s="35" t="s">
        <v>99</v>
      </c>
      <c r="S194" s="35" t="s">
        <v>100</v>
      </c>
      <c r="T194" s="35" t="s">
        <v>101</v>
      </c>
      <c r="U194" s="35" t="s">
        <v>109</v>
      </c>
      <c r="V194" s="35" t="s">
        <v>103</v>
      </c>
      <c r="W194" s="35" t="s">
        <v>111</v>
      </c>
      <c r="X194" s="35" t="s">
        <v>110</v>
      </c>
      <c r="Y194" s="35" t="s">
        <v>106</v>
      </c>
      <c r="Z194" s="35" t="s">
        <v>107</v>
      </c>
      <c r="AA194" s="35" t="s">
        <v>108</v>
      </c>
      <c r="AB194" s="36"/>
      <c r="AC194" s="36"/>
      <c r="AD194" s="36"/>
      <c r="AE194" s="30"/>
    </row>
    <row r="195" spans="1:31" ht="18" customHeight="1">
      <c r="A195" s="78"/>
      <c r="B195" s="98"/>
      <c r="C195" s="98"/>
      <c r="D195" s="7"/>
      <c r="E195" s="8" t="s">
        <v>17</v>
      </c>
      <c r="F195" s="10">
        <f t="shared" si="191"/>
        <v>0</v>
      </c>
      <c r="G195" s="10">
        <f t="shared" si="191"/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f>L194*1.049</f>
        <v>0</v>
      </c>
      <c r="M195" s="10">
        <v>0</v>
      </c>
      <c r="N195" s="10">
        <v>0</v>
      </c>
      <c r="O195" s="10">
        <v>0</v>
      </c>
      <c r="P195" s="108"/>
      <c r="Q195" s="109"/>
      <c r="R195" s="35" t="s">
        <v>99</v>
      </c>
      <c r="S195" s="35" t="s">
        <v>100</v>
      </c>
      <c r="T195" s="35" t="s">
        <v>101</v>
      </c>
      <c r="U195" s="35" t="s">
        <v>112</v>
      </c>
      <c r="V195" s="35" t="s">
        <v>103</v>
      </c>
      <c r="W195" s="35" t="s">
        <v>104</v>
      </c>
      <c r="X195" s="35" t="s">
        <v>110</v>
      </c>
      <c r="Y195" s="35" t="s">
        <v>106</v>
      </c>
      <c r="Z195" s="35" t="s">
        <v>107</v>
      </c>
      <c r="AA195" s="35" t="s">
        <v>108</v>
      </c>
      <c r="AB195" s="36"/>
      <c r="AC195" s="36"/>
      <c r="AD195" s="36"/>
      <c r="AE195" s="30"/>
    </row>
    <row r="196" spans="1:31" ht="18" customHeight="1">
      <c r="A196" s="78"/>
      <c r="B196" s="98"/>
      <c r="C196" s="98"/>
      <c r="D196" s="7"/>
      <c r="E196" s="8" t="s">
        <v>70</v>
      </c>
      <c r="F196" s="10">
        <f t="shared" si="191"/>
        <v>0</v>
      </c>
      <c r="G196" s="10">
        <f t="shared" si="191"/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8"/>
      <c r="Q196" s="109"/>
      <c r="R196" s="5"/>
      <c r="AE196" s="30"/>
    </row>
    <row r="197" spans="1:31" ht="18" customHeight="1">
      <c r="A197" s="78"/>
      <c r="B197" s="98"/>
      <c r="C197" s="98"/>
      <c r="D197" s="7"/>
      <c r="E197" s="8" t="s">
        <v>126</v>
      </c>
      <c r="F197" s="10">
        <f t="shared" ref="F197:F201" si="192">H197+J197+L197+N197</f>
        <v>0</v>
      </c>
      <c r="G197" s="10">
        <f t="shared" ref="G197:G201" si="193">I197+K197+M197+O197</f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8"/>
      <c r="Q197" s="109"/>
      <c r="R197" s="5"/>
      <c r="AE197" s="30"/>
    </row>
    <row r="198" spans="1:31" ht="18" customHeight="1">
      <c r="A198" s="78"/>
      <c r="B198" s="98"/>
      <c r="C198" s="98"/>
      <c r="D198" s="7"/>
      <c r="E198" s="8" t="s">
        <v>127</v>
      </c>
      <c r="F198" s="10">
        <f t="shared" si="192"/>
        <v>0</v>
      </c>
      <c r="G198" s="10">
        <f t="shared" si="193"/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8"/>
      <c r="Q198" s="109"/>
      <c r="R198" s="5"/>
      <c r="AE198" s="30"/>
    </row>
    <row r="199" spans="1:31" ht="18" customHeight="1">
      <c r="A199" s="78"/>
      <c r="B199" s="98"/>
      <c r="C199" s="98"/>
      <c r="D199" s="7"/>
      <c r="E199" s="8" t="s">
        <v>128</v>
      </c>
      <c r="F199" s="10">
        <f t="shared" si="192"/>
        <v>0</v>
      </c>
      <c r="G199" s="10">
        <f t="shared" si="193"/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8"/>
      <c r="Q199" s="109"/>
      <c r="R199" s="5"/>
      <c r="AE199" s="30"/>
    </row>
    <row r="200" spans="1:31" ht="18" customHeight="1">
      <c r="A200" s="78"/>
      <c r="B200" s="98"/>
      <c r="C200" s="98"/>
      <c r="D200" s="7"/>
      <c r="E200" s="8" t="s">
        <v>129</v>
      </c>
      <c r="F200" s="10">
        <f t="shared" si="192"/>
        <v>0</v>
      </c>
      <c r="G200" s="10">
        <f t="shared" si="193"/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8"/>
      <c r="Q200" s="109"/>
      <c r="R200" s="5"/>
      <c r="AE200" s="30"/>
    </row>
    <row r="201" spans="1:31" ht="18" customHeight="1">
      <c r="A201" s="79"/>
      <c r="B201" s="99"/>
      <c r="C201" s="99"/>
      <c r="D201" s="7"/>
      <c r="E201" s="8" t="s">
        <v>84</v>
      </c>
      <c r="F201" s="10">
        <f t="shared" si="192"/>
        <v>0</v>
      </c>
      <c r="G201" s="10">
        <f t="shared" si="193"/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10"/>
      <c r="Q201" s="111"/>
      <c r="R201" s="5"/>
      <c r="AE201" s="30"/>
    </row>
    <row r="202" spans="1:31" s="23" customFormat="1" ht="18" customHeight="1">
      <c r="A202" s="77">
        <f>A190+1</f>
        <v>16</v>
      </c>
      <c r="B202" s="97" t="s">
        <v>35</v>
      </c>
      <c r="C202" s="97" t="s">
        <v>56</v>
      </c>
      <c r="D202" s="7"/>
      <c r="E202" s="17" t="s">
        <v>10</v>
      </c>
      <c r="F202" s="9">
        <f>SUM(F203:F213)</f>
        <v>7590</v>
      </c>
      <c r="G202" s="9">
        <f t="shared" ref="G202" si="194">SUM(G203:G213)</f>
        <v>7128.2</v>
      </c>
      <c r="H202" s="9">
        <f t="shared" ref="H202" si="195">SUM(H203:H213)</f>
        <v>7590</v>
      </c>
      <c r="I202" s="9">
        <f t="shared" ref="I202" si="196">SUM(I203:I213)</f>
        <v>7128.2</v>
      </c>
      <c r="J202" s="9">
        <f t="shared" ref="J202" si="197">SUM(J203:J213)</f>
        <v>0</v>
      </c>
      <c r="K202" s="9">
        <f t="shared" ref="K202" si="198">SUM(K203:K213)</f>
        <v>0</v>
      </c>
      <c r="L202" s="9">
        <f t="shared" ref="L202" si="199">SUM(L203:L213)</f>
        <v>0</v>
      </c>
      <c r="M202" s="9">
        <f t="shared" ref="M202" si="200">SUM(M203:M213)</f>
        <v>0</v>
      </c>
      <c r="N202" s="9">
        <f t="shared" ref="N202" si="201">SUM(N203:N213)</f>
        <v>0</v>
      </c>
      <c r="O202" s="9">
        <f t="shared" ref="O202" si="202">SUM(O203:O213)</f>
        <v>0</v>
      </c>
      <c r="P202" s="112" t="s">
        <v>58</v>
      </c>
      <c r="Q202" s="112"/>
      <c r="R202" s="5"/>
      <c r="AE202" s="31"/>
    </row>
    <row r="203" spans="1:31" ht="18" customHeight="1">
      <c r="A203" s="78"/>
      <c r="B203" s="98"/>
      <c r="C203" s="98"/>
      <c r="D203" s="7" t="s">
        <v>29</v>
      </c>
      <c r="E203" s="8" t="s">
        <v>15</v>
      </c>
      <c r="F203" s="10">
        <f t="shared" ref="F203:G206" si="203">H203+J203+L203+N203</f>
        <v>2000</v>
      </c>
      <c r="G203" s="10">
        <f t="shared" si="203"/>
        <v>1968.7</v>
      </c>
      <c r="H203" s="10">
        <v>2000</v>
      </c>
      <c r="I203" s="10">
        <v>1968.7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12"/>
      <c r="Q203" s="112"/>
      <c r="R203" s="29" t="s">
        <v>86</v>
      </c>
      <c r="S203" s="29" t="s">
        <v>87</v>
      </c>
      <c r="T203" s="29" t="s">
        <v>88</v>
      </c>
      <c r="U203" s="29" t="s">
        <v>89</v>
      </c>
      <c r="V203" s="29" t="s">
        <v>90</v>
      </c>
      <c r="W203" s="29" t="s">
        <v>91</v>
      </c>
      <c r="X203" s="29" t="s">
        <v>92</v>
      </c>
      <c r="Y203" s="29" t="s">
        <v>93</v>
      </c>
      <c r="Z203" s="29" t="s">
        <v>94</v>
      </c>
      <c r="AA203" s="29" t="s">
        <v>95</v>
      </c>
      <c r="AB203" s="29" t="s">
        <v>96</v>
      </c>
      <c r="AC203" s="29" t="s">
        <v>97</v>
      </c>
      <c r="AD203" s="29" t="s">
        <v>98</v>
      </c>
      <c r="AE203" s="30"/>
    </row>
    <row r="204" spans="1:31" ht="18" customHeight="1">
      <c r="A204" s="78"/>
      <c r="B204" s="98"/>
      <c r="C204" s="98"/>
      <c r="D204" s="7"/>
      <c r="E204" s="8" t="s">
        <v>12</v>
      </c>
      <c r="F204" s="10">
        <f t="shared" si="203"/>
        <v>2106</v>
      </c>
      <c r="G204" s="10">
        <f t="shared" si="203"/>
        <v>1989.5</v>
      </c>
      <c r="H204" s="10">
        <v>2106</v>
      </c>
      <c r="I204" s="10">
        <v>1989.5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12"/>
      <c r="Q204" s="112"/>
      <c r="R204" s="35" t="s">
        <v>99</v>
      </c>
      <c r="S204" s="35" t="s">
        <v>100</v>
      </c>
      <c r="T204" s="35" t="s">
        <v>101</v>
      </c>
      <c r="U204" s="35" t="s">
        <v>102</v>
      </c>
      <c r="V204" s="35" t="s">
        <v>103</v>
      </c>
      <c r="W204" s="35" t="s">
        <v>104</v>
      </c>
      <c r="X204" s="35" t="s">
        <v>105</v>
      </c>
      <c r="Y204" s="35" t="s">
        <v>106</v>
      </c>
      <c r="Z204" s="35" t="s">
        <v>107</v>
      </c>
      <c r="AA204" s="35" t="s">
        <v>108</v>
      </c>
      <c r="AB204" s="36"/>
      <c r="AC204" s="36"/>
      <c r="AD204" s="36"/>
      <c r="AE204" s="30"/>
    </row>
    <row r="205" spans="1:31" ht="18" customHeight="1">
      <c r="A205" s="78"/>
      <c r="B205" s="98"/>
      <c r="C205" s="98"/>
      <c r="D205" s="7"/>
      <c r="E205" s="8" t="s">
        <v>13</v>
      </c>
      <c r="F205" s="10">
        <f t="shared" si="203"/>
        <v>2236.5</v>
      </c>
      <c r="G205" s="10">
        <f t="shared" si="203"/>
        <v>1922.5</v>
      </c>
      <c r="H205" s="10">
        <v>2236.5</v>
      </c>
      <c r="I205" s="10">
        <f>2236.5-277.5-5-36.5+5</f>
        <v>1922.5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12"/>
      <c r="Q205" s="112"/>
      <c r="R205" s="35" t="s">
        <v>99</v>
      </c>
      <c r="S205" s="35" t="s">
        <v>100</v>
      </c>
      <c r="T205" s="35" t="s">
        <v>101</v>
      </c>
      <c r="U205" s="35" t="s">
        <v>109</v>
      </c>
      <c r="V205" s="35" t="s">
        <v>103</v>
      </c>
      <c r="W205" s="35" t="s">
        <v>104</v>
      </c>
      <c r="X205" s="35" t="s">
        <v>110</v>
      </c>
      <c r="Y205" s="35" t="s">
        <v>106</v>
      </c>
      <c r="Z205" s="35" t="s">
        <v>107</v>
      </c>
      <c r="AA205" s="35" t="s">
        <v>108</v>
      </c>
      <c r="AB205" s="36"/>
      <c r="AC205" s="36"/>
      <c r="AD205" s="36"/>
      <c r="AE205" s="30"/>
    </row>
    <row r="206" spans="1:31" ht="18" customHeight="1">
      <c r="A206" s="78"/>
      <c r="B206" s="98"/>
      <c r="C206" s="98"/>
      <c r="D206" s="7"/>
      <c r="E206" s="8" t="s">
        <v>16</v>
      </c>
      <c r="F206" s="10">
        <f t="shared" si="203"/>
        <v>1247.5</v>
      </c>
      <c r="G206" s="10">
        <f t="shared" si="203"/>
        <v>1247.5</v>
      </c>
      <c r="H206" s="10">
        <f>I206</f>
        <v>1247.5</v>
      </c>
      <c r="I206" s="10">
        <v>1247.5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12"/>
      <c r="Q206" s="112"/>
      <c r="R206" s="35" t="s">
        <v>99</v>
      </c>
      <c r="S206" s="35" t="s">
        <v>100</v>
      </c>
      <c r="T206" s="35" t="s">
        <v>101</v>
      </c>
      <c r="U206" s="35" t="s">
        <v>109</v>
      </c>
      <c r="V206" s="35" t="s">
        <v>103</v>
      </c>
      <c r="W206" s="35" t="s">
        <v>111</v>
      </c>
      <c r="X206" s="35" t="s">
        <v>110</v>
      </c>
      <c r="Y206" s="35" t="s">
        <v>106</v>
      </c>
      <c r="Z206" s="35" t="s">
        <v>107</v>
      </c>
      <c r="AA206" s="35" t="s">
        <v>108</v>
      </c>
      <c r="AB206" s="30">
        <f>1148000+99496.42+252000</f>
        <v>1499496.42</v>
      </c>
      <c r="AC206" s="36">
        <v>1500000</v>
      </c>
      <c r="AD206" s="36">
        <v>1500000</v>
      </c>
      <c r="AE206" s="30">
        <f>1148000+99496.42</f>
        <v>1247496.42</v>
      </c>
    </row>
    <row r="207" spans="1:31" ht="18" customHeight="1">
      <c r="A207" s="78"/>
      <c r="B207" s="98"/>
      <c r="C207" s="98"/>
      <c r="D207" s="7"/>
      <c r="E207" s="8" t="s">
        <v>17</v>
      </c>
      <c r="F207" s="10">
        <f>H207+J207+L207+N207</f>
        <v>0</v>
      </c>
      <c r="G207" s="10">
        <f>I207+K207+M207+O207</f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12"/>
      <c r="Q207" s="112"/>
      <c r="R207" s="35" t="s">
        <v>99</v>
      </c>
      <c r="S207" s="35" t="s">
        <v>100</v>
      </c>
      <c r="T207" s="35" t="s">
        <v>101</v>
      </c>
      <c r="U207" s="35" t="s">
        <v>112</v>
      </c>
      <c r="V207" s="35" t="s">
        <v>103</v>
      </c>
      <c r="W207" s="35" t="s">
        <v>104</v>
      </c>
      <c r="X207" s="35" t="s">
        <v>110</v>
      </c>
      <c r="Y207" s="35" t="s">
        <v>106</v>
      </c>
      <c r="Z207" s="35" t="s">
        <v>107</v>
      </c>
      <c r="AA207" s="35" t="s">
        <v>108</v>
      </c>
      <c r="AB207" s="36"/>
      <c r="AC207" s="36"/>
      <c r="AD207" s="36"/>
      <c r="AE207" s="30"/>
    </row>
    <row r="208" spans="1:31" ht="18" customHeight="1">
      <c r="A208" s="78"/>
      <c r="B208" s="98"/>
      <c r="C208" s="98"/>
      <c r="D208" s="7"/>
      <c r="E208" s="8" t="s">
        <v>70</v>
      </c>
      <c r="F208" s="10">
        <f t="shared" ref="F208:F213" si="204">H208+J208+L208+N208</f>
        <v>0</v>
      </c>
      <c r="G208" s="10">
        <f t="shared" ref="G208:G213" si="205">I208+K208+M208+O208</f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12"/>
      <c r="Q208" s="112"/>
      <c r="R208" s="5"/>
    </row>
    <row r="209" spans="1:18" ht="18" customHeight="1">
      <c r="A209" s="78"/>
      <c r="B209" s="98"/>
      <c r="C209" s="98"/>
      <c r="D209" s="7"/>
      <c r="E209" s="8" t="s">
        <v>126</v>
      </c>
      <c r="F209" s="10">
        <f t="shared" si="204"/>
        <v>0</v>
      </c>
      <c r="G209" s="10">
        <f t="shared" si="205"/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12"/>
      <c r="Q209" s="112"/>
      <c r="R209" s="5"/>
    </row>
    <row r="210" spans="1:18" ht="18" customHeight="1">
      <c r="A210" s="78"/>
      <c r="B210" s="98"/>
      <c r="C210" s="98"/>
      <c r="D210" s="7"/>
      <c r="E210" s="8" t="s">
        <v>127</v>
      </c>
      <c r="F210" s="10">
        <f t="shared" si="204"/>
        <v>0</v>
      </c>
      <c r="G210" s="10">
        <f t="shared" si="205"/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12"/>
      <c r="Q210" s="112"/>
      <c r="R210" s="5"/>
    </row>
    <row r="211" spans="1:18" ht="18" customHeight="1">
      <c r="A211" s="78"/>
      <c r="B211" s="98"/>
      <c r="C211" s="98"/>
      <c r="D211" s="7"/>
      <c r="E211" s="8" t="s">
        <v>128</v>
      </c>
      <c r="F211" s="10">
        <f t="shared" si="204"/>
        <v>0</v>
      </c>
      <c r="G211" s="10">
        <f t="shared" si="205"/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12"/>
      <c r="Q211" s="112"/>
      <c r="R211" s="5"/>
    </row>
    <row r="212" spans="1:18" ht="18" customHeight="1">
      <c r="A212" s="78"/>
      <c r="B212" s="98"/>
      <c r="C212" s="98"/>
      <c r="D212" s="7"/>
      <c r="E212" s="8" t="s">
        <v>129</v>
      </c>
      <c r="F212" s="10">
        <f t="shared" si="204"/>
        <v>0</v>
      </c>
      <c r="G212" s="10">
        <f t="shared" si="205"/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12"/>
      <c r="Q212" s="112"/>
      <c r="R212" s="5"/>
    </row>
    <row r="213" spans="1:18" ht="18" customHeight="1">
      <c r="A213" s="79"/>
      <c r="B213" s="99"/>
      <c r="C213" s="99"/>
      <c r="D213" s="7"/>
      <c r="E213" s="8" t="s">
        <v>84</v>
      </c>
      <c r="F213" s="10">
        <f t="shared" si="204"/>
        <v>0</v>
      </c>
      <c r="G213" s="10">
        <f t="shared" si="205"/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12"/>
      <c r="Q213" s="112"/>
      <c r="R213" s="5"/>
    </row>
    <row r="214" spans="1:18" ht="18" customHeight="1">
      <c r="A214" s="77">
        <v>17</v>
      </c>
      <c r="B214" s="97" t="s">
        <v>131</v>
      </c>
      <c r="C214" s="57"/>
      <c r="D214" s="7"/>
      <c r="E214" s="17" t="s">
        <v>10</v>
      </c>
      <c r="F214" s="9">
        <f>SUM(F215:F225)</f>
        <v>301366.7</v>
      </c>
      <c r="G214" s="9">
        <f t="shared" ref="G214" si="206">SUM(G215:G225)</f>
        <v>159513.5</v>
      </c>
      <c r="H214" s="9">
        <f t="shared" ref="H214" si="207">SUM(H215:H225)</f>
        <v>301366.7</v>
      </c>
      <c r="I214" s="9">
        <f t="shared" ref="I214" si="208">SUM(I215:I225)</f>
        <v>159513.5</v>
      </c>
      <c r="J214" s="9">
        <f t="shared" ref="J214" si="209">SUM(J215:J225)</f>
        <v>0</v>
      </c>
      <c r="K214" s="9">
        <f t="shared" ref="K214" si="210">SUM(K215:K225)</f>
        <v>0</v>
      </c>
      <c r="L214" s="9">
        <f t="shared" ref="L214" si="211">SUM(L215:L225)</f>
        <v>0</v>
      </c>
      <c r="M214" s="9">
        <f t="shared" ref="M214" si="212">SUM(M215:M225)</f>
        <v>0</v>
      </c>
      <c r="N214" s="9">
        <f t="shared" ref="N214" si="213">SUM(N215:N225)</f>
        <v>0</v>
      </c>
      <c r="O214" s="9">
        <f t="shared" ref="O214" si="214">SUM(O215:O225)</f>
        <v>0</v>
      </c>
      <c r="P214" s="112" t="s">
        <v>58</v>
      </c>
      <c r="Q214" s="112"/>
      <c r="R214" s="5"/>
    </row>
    <row r="215" spans="1:18" ht="18" customHeight="1">
      <c r="A215" s="78"/>
      <c r="B215" s="98"/>
      <c r="C215" s="26"/>
      <c r="D215" s="7"/>
      <c r="E215" s="8" t="s">
        <v>15</v>
      </c>
      <c r="F215" s="10">
        <f>H215+J215+L215+N215</f>
        <v>0</v>
      </c>
      <c r="G215" s="10">
        <f>I215+K215+M215+O215</f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12"/>
      <c r="Q215" s="112"/>
      <c r="R215" s="5"/>
    </row>
    <row r="216" spans="1:18" ht="18" customHeight="1">
      <c r="A216" s="78"/>
      <c r="B216" s="98"/>
      <c r="C216" s="26"/>
      <c r="D216" s="7"/>
      <c r="E216" s="8" t="s">
        <v>12</v>
      </c>
      <c r="F216" s="10">
        <f t="shared" ref="F216:F225" si="215">H216+J216+L216+N216</f>
        <v>0</v>
      </c>
      <c r="G216" s="10">
        <f t="shared" ref="G216:G225" si="216">I216+K216+M216+O216</f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12"/>
      <c r="Q216" s="112"/>
      <c r="R216" s="5"/>
    </row>
    <row r="217" spans="1:18" ht="18" customHeight="1">
      <c r="A217" s="78"/>
      <c r="B217" s="98"/>
      <c r="C217" s="26"/>
      <c r="D217" s="7"/>
      <c r="E217" s="8" t="s">
        <v>13</v>
      </c>
      <c r="F217" s="10">
        <f t="shared" si="215"/>
        <v>0</v>
      </c>
      <c r="G217" s="10">
        <f t="shared" si="216"/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12"/>
      <c r="Q217" s="112"/>
      <c r="R217" s="5"/>
    </row>
    <row r="218" spans="1:18" ht="18" customHeight="1">
      <c r="A218" s="78"/>
      <c r="B218" s="98"/>
      <c r="C218" s="26"/>
      <c r="D218" s="7"/>
      <c r="E218" s="8" t="s">
        <v>16</v>
      </c>
      <c r="F218" s="10">
        <f t="shared" si="215"/>
        <v>0</v>
      </c>
      <c r="G218" s="10">
        <f t="shared" si="216"/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12"/>
      <c r="Q218" s="112"/>
      <c r="R218" s="5"/>
    </row>
    <row r="219" spans="1:18" ht="18" customHeight="1">
      <c r="A219" s="78"/>
      <c r="B219" s="98"/>
      <c r="C219" s="26" t="s">
        <v>56</v>
      </c>
      <c r="D219" s="7"/>
      <c r="E219" s="8" t="s">
        <v>17</v>
      </c>
      <c r="F219" s="10">
        <f t="shared" si="215"/>
        <v>37409.699999999997</v>
      </c>
      <c r="G219" s="10">
        <f t="shared" si="216"/>
        <v>37409.699999999997</v>
      </c>
      <c r="H219" s="10">
        <v>37409.699999999997</v>
      </c>
      <c r="I219" s="10">
        <v>37409.699999999997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12"/>
      <c r="Q219" s="112"/>
      <c r="R219" s="5"/>
    </row>
    <row r="220" spans="1:18" ht="18" customHeight="1">
      <c r="A220" s="78"/>
      <c r="B220" s="98"/>
      <c r="C220" s="26" t="s">
        <v>136</v>
      </c>
      <c r="D220" s="7"/>
      <c r="E220" s="8" t="s">
        <v>70</v>
      </c>
      <c r="F220" s="10">
        <f t="shared" si="215"/>
        <v>37409.699999999997</v>
      </c>
      <c r="G220" s="10">
        <f t="shared" si="216"/>
        <v>37409.699999999997</v>
      </c>
      <c r="H220" s="10">
        <v>37409.699999999997</v>
      </c>
      <c r="I220" s="10">
        <v>37409.699999999997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12"/>
      <c r="Q220" s="112"/>
      <c r="R220" s="5"/>
    </row>
    <row r="221" spans="1:18" ht="18" customHeight="1">
      <c r="A221" s="78"/>
      <c r="B221" s="98"/>
      <c r="C221" s="26"/>
      <c r="D221" s="7"/>
      <c r="E221" s="8" t="s">
        <v>126</v>
      </c>
      <c r="F221" s="10">
        <f t="shared" si="215"/>
        <v>37409.699999999997</v>
      </c>
      <c r="G221" s="10">
        <f t="shared" si="216"/>
        <v>37409.699999999997</v>
      </c>
      <c r="H221" s="10">
        <v>37409.699999999997</v>
      </c>
      <c r="I221" s="10">
        <v>37409.699999999997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12"/>
      <c r="Q221" s="112"/>
      <c r="R221" s="5"/>
    </row>
    <row r="222" spans="1:18" ht="18" customHeight="1">
      <c r="A222" s="78"/>
      <c r="B222" s="98"/>
      <c r="C222" s="26"/>
      <c r="D222" s="7"/>
      <c r="E222" s="8" t="s">
        <v>127</v>
      </c>
      <c r="F222" s="10">
        <f t="shared" si="215"/>
        <v>47284.4</v>
      </c>
      <c r="G222" s="10">
        <f t="shared" si="216"/>
        <v>47284.4</v>
      </c>
      <c r="H222" s="10">
        <v>47284.4</v>
      </c>
      <c r="I222" s="10">
        <v>47284.4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12"/>
      <c r="Q222" s="112"/>
      <c r="R222" s="5"/>
    </row>
    <row r="223" spans="1:18" ht="18" customHeight="1">
      <c r="A223" s="78"/>
      <c r="B223" s="98"/>
      <c r="C223" s="26"/>
      <c r="D223" s="7"/>
      <c r="E223" s="8" t="s">
        <v>128</v>
      </c>
      <c r="F223" s="10">
        <f t="shared" si="215"/>
        <v>47284.4</v>
      </c>
      <c r="G223" s="10">
        <f t="shared" si="216"/>
        <v>0</v>
      </c>
      <c r="H223" s="10">
        <v>47284.4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12"/>
      <c r="Q223" s="112"/>
      <c r="R223" s="5"/>
    </row>
    <row r="224" spans="1:18" ht="18" customHeight="1">
      <c r="A224" s="78"/>
      <c r="B224" s="98"/>
      <c r="C224" s="26"/>
      <c r="D224" s="7"/>
      <c r="E224" s="8" t="s">
        <v>129</v>
      </c>
      <c r="F224" s="10">
        <f t="shared" si="215"/>
        <v>47284.4</v>
      </c>
      <c r="G224" s="10">
        <f t="shared" si="216"/>
        <v>0</v>
      </c>
      <c r="H224" s="10">
        <v>47284.4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12"/>
      <c r="Q224" s="112"/>
      <c r="R224" s="5"/>
    </row>
    <row r="225" spans="1:18" ht="18" customHeight="1">
      <c r="A225" s="79"/>
      <c r="B225" s="99"/>
      <c r="C225" s="58"/>
      <c r="D225" s="7"/>
      <c r="E225" s="8" t="s">
        <v>84</v>
      </c>
      <c r="F225" s="10">
        <f t="shared" si="215"/>
        <v>47284.4</v>
      </c>
      <c r="G225" s="10">
        <f t="shared" si="216"/>
        <v>0</v>
      </c>
      <c r="H225" s="10">
        <v>47284.4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12"/>
      <c r="Q225" s="112"/>
      <c r="R225" s="5"/>
    </row>
    <row r="226" spans="1:18" ht="18" customHeight="1">
      <c r="A226" s="77">
        <v>18</v>
      </c>
      <c r="B226" s="97" t="s">
        <v>132</v>
      </c>
      <c r="C226" s="97" t="s">
        <v>56</v>
      </c>
      <c r="D226" s="7"/>
      <c r="E226" s="17" t="s">
        <v>10</v>
      </c>
      <c r="F226" s="9">
        <f>SUM(F227:F237)</f>
        <v>30500</v>
      </c>
      <c r="G226" s="9">
        <f t="shared" ref="G226" si="217">SUM(G227:G237)</f>
        <v>15500</v>
      </c>
      <c r="H226" s="9">
        <f t="shared" ref="H226" si="218">SUM(H227:H237)</f>
        <v>30500</v>
      </c>
      <c r="I226" s="9">
        <f t="shared" ref="I226" si="219">SUM(I227:I237)</f>
        <v>15500</v>
      </c>
      <c r="J226" s="9">
        <f t="shared" ref="J226" si="220">SUM(J227:J237)</f>
        <v>0</v>
      </c>
      <c r="K226" s="9">
        <f t="shared" ref="K226" si="221">SUM(K227:K237)</f>
        <v>0</v>
      </c>
      <c r="L226" s="9">
        <f t="shared" ref="L226" si="222">SUM(L227:L237)</f>
        <v>0</v>
      </c>
      <c r="M226" s="9">
        <f t="shared" ref="M226" si="223">SUM(M227:M237)</f>
        <v>0</v>
      </c>
      <c r="N226" s="9">
        <f t="shared" ref="N226" si="224">SUM(N227:N237)</f>
        <v>0</v>
      </c>
      <c r="O226" s="9">
        <f t="shared" ref="O226" si="225">SUM(O227:O237)</f>
        <v>0</v>
      </c>
      <c r="P226" s="112" t="s">
        <v>58</v>
      </c>
      <c r="Q226" s="112"/>
      <c r="R226" s="5"/>
    </row>
    <row r="227" spans="1:18" ht="18" customHeight="1">
      <c r="A227" s="78"/>
      <c r="B227" s="98"/>
      <c r="C227" s="98"/>
      <c r="D227" s="7"/>
      <c r="E227" s="8" t="s">
        <v>15</v>
      </c>
      <c r="F227" s="10">
        <f>H227+J227+L227+N227</f>
        <v>0</v>
      </c>
      <c r="G227" s="10">
        <f>I227+K227+M227+O227</f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12"/>
      <c r="Q227" s="112"/>
      <c r="R227" s="5"/>
    </row>
    <row r="228" spans="1:18" ht="18" customHeight="1">
      <c r="A228" s="78"/>
      <c r="B228" s="98"/>
      <c r="C228" s="98"/>
      <c r="D228" s="7"/>
      <c r="E228" s="8" t="s">
        <v>12</v>
      </c>
      <c r="F228" s="10">
        <f t="shared" ref="F228:F237" si="226">H228+J228+L228+N228</f>
        <v>0</v>
      </c>
      <c r="G228" s="10">
        <f t="shared" ref="G228:G237" si="227">I228+K228+M228+O228</f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12"/>
      <c r="Q228" s="112"/>
      <c r="R228" s="5"/>
    </row>
    <row r="229" spans="1:18" ht="18" customHeight="1">
      <c r="A229" s="78"/>
      <c r="B229" s="98"/>
      <c r="C229" s="98"/>
      <c r="D229" s="7"/>
      <c r="E229" s="8" t="s">
        <v>13</v>
      </c>
      <c r="F229" s="10">
        <f t="shared" si="226"/>
        <v>0</v>
      </c>
      <c r="G229" s="10">
        <f t="shared" si="227"/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12"/>
      <c r="Q229" s="112"/>
      <c r="R229" s="5"/>
    </row>
    <row r="230" spans="1:18" ht="18" customHeight="1">
      <c r="A230" s="78"/>
      <c r="B230" s="98"/>
      <c r="C230" s="98"/>
      <c r="D230" s="7"/>
      <c r="E230" s="8" t="s">
        <v>16</v>
      </c>
      <c r="F230" s="10">
        <f t="shared" si="226"/>
        <v>0</v>
      </c>
      <c r="G230" s="10">
        <f t="shared" si="227"/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12"/>
      <c r="Q230" s="112"/>
      <c r="R230" s="5"/>
    </row>
    <row r="231" spans="1:18" ht="18" customHeight="1">
      <c r="A231" s="78"/>
      <c r="B231" s="98"/>
      <c r="C231" s="98"/>
      <c r="D231" s="7"/>
      <c r="E231" s="8" t="s">
        <v>17</v>
      </c>
      <c r="F231" s="10">
        <f t="shared" si="226"/>
        <v>3500</v>
      </c>
      <c r="G231" s="10">
        <f t="shared" si="227"/>
        <v>3500</v>
      </c>
      <c r="H231" s="10">
        <v>3500</v>
      </c>
      <c r="I231" s="10">
        <v>3500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12"/>
      <c r="Q231" s="112"/>
      <c r="R231" s="5"/>
    </row>
    <row r="232" spans="1:18" ht="18" customHeight="1">
      <c r="A232" s="78"/>
      <c r="B232" s="98"/>
      <c r="C232" s="98"/>
      <c r="D232" s="7"/>
      <c r="E232" s="8" t="s">
        <v>70</v>
      </c>
      <c r="F232" s="10">
        <f t="shared" si="226"/>
        <v>3500</v>
      </c>
      <c r="G232" s="10">
        <f t="shared" si="227"/>
        <v>3500</v>
      </c>
      <c r="H232" s="10">
        <v>3500</v>
      </c>
      <c r="I232" s="10">
        <v>3500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12"/>
      <c r="Q232" s="112"/>
      <c r="R232" s="5"/>
    </row>
    <row r="233" spans="1:18" ht="18" customHeight="1">
      <c r="A233" s="78"/>
      <c r="B233" s="98"/>
      <c r="C233" s="98"/>
      <c r="D233" s="7"/>
      <c r="E233" s="8" t="s">
        <v>126</v>
      </c>
      <c r="F233" s="10">
        <f t="shared" si="226"/>
        <v>3500</v>
      </c>
      <c r="G233" s="10">
        <f t="shared" si="227"/>
        <v>3500</v>
      </c>
      <c r="H233" s="10">
        <v>3500</v>
      </c>
      <c r="I233" s="10">
        <v>3500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12"/>
      <c r="Q233" s="112"/>
      <c r="R233" s="5"/>
    </row>
    <row r="234" spans="1:18" ht="18" customHeight="1">
      <c r="A234" s="78"/>
      <c r="B234" s="98"/>
      <c r="C234" s="98"/>
      <c r="D234" s="7"/>
      <c r="E234" s="8" t="s">
        <v>127</v>
      </c>
      <c r="F234" s="10">
        <f t="shared" si="226"/>
        <v>5000</v>
      </c>
      <c r="G234" s="10">
        <f t="shared" si="227"/>
        <v>5000</v>
      </c>
      <c r="H234" s="10">
        <v>5000</v>
      </c>
      <c r="I234" s="10">
        <v>5000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12"/>
      <c r="Q234" s="112"/>
      <c r="R234" s="5"/>
    </row>
    <row r="235" spans="1:18" ht="18" customHeight="1">
      <c r="A235" s="78"/>
      <c r="B235" s="98"/>
      <c r="C235" s="98"/>
      <c r="D235" s="7"/>
      <c r="E235" s="8" t="s">
        <v>128</v>
      </c>
      <c r="F235" s="10">
        <f t="shared" si="226"/>
        <v>5000</v>
      </c>
      <c r="G235" s="10">
        <f t="shared" si="227"/>
        <v>0</v>
      </c>
      <c r="H235" s="10">
        <v>5000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12"/>
      <c r="Q235" s="112"/>
      <c r="R235" s="5"/>
    </row>
    <row r="236" spans="1:18" ht="18" customHeight="1">
      <c r="A236" s="78"/>
      <c r="B236" s="98"/>
      <c r="C236" s="98"/>
      <c r="D236" s="7"/>
      <c r="E236" s="8" t="s">
        <v>129</v>
      </c>
      <c r="F236" s="10">
        <f t="shared" si="226"/>
        <v>5000</v>
      </c>
      <c r="G236" s="10">
        <f t="shared" si="227"/>
        <v>0</v>
      </c>
      <c r="H236" s="10">
        <v>5000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12"/>
      <c r="Q236" s="112"/>
      <c r="R236" s="5"/>
    </row>
    <row r="237" spans="1:18" ht="18" customHeight="1">
      <c r="A237" s="79"/>
      <c r="B237" s="99"/>
      <c r="C237" s="99"/>
      <c r="D237" s="7"/>
      <c r="E237" s="8" t="s">
        <v>84</v>
      </c>
      <c r="F237" s="10">
        <f t="shared" si="226"/>
        <v>5000</v>
      </c>
      <c r="G237" s="10">
        <f t="shared" si="227"/>
        <v>0</v>
      </c>
      <c r="H237" s="10">
        <v>5000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12"/>
      <c r="Q237" s="112"/>
      <c r="R237" s="5"/>
    </row>
    <row r="238" spans="1:18" ht="18" customHeight="1">
      <c r="A238" s="77">
        <v>19</v>
      </c>
      <c r="B238" s="97" t="s">
        <v>137</v>
      </c>
      <c r="C238" s="97"/>
      <c r="D238" s="8"/>
      <c r="E238" s="17" t="s">
        <v>10</v>
      </c>
      <c r="F238" s="10">
        <f>SUM(F239:F249)</f>
        <v>11367.4</v>
      </c>
      <c r="G238" s="10">
        <f t="shared" ref="G238:O238" si="228">SUM(G239:G249)</f>
        <v>0</v>
      </c>
      <c r="H238" s="10">
        <f t="shared" si="228"/>
        <v>568.4</v>
      </c>
      <c r="I238" s="10">
        <f t="shared" si="228"/>
        <v>0</v>
      </c>
      <c r="J238" s="10">
        <f t="shared" si="228"/>
        <v>0</v>
      </c>
      <c r="K238" s="10">
        <f t="shared" si="228"/>
        <v>0</v>
      </c>
      <c r="L238" s="10">
        <f t="shared" si="228"/>
        <v>10799</v>
      </c>
      <c r="M238" s="10">
        <f t="shared" si="228"/>
        <v>0</v>
      </c>
      <c r="N238" s="10">
        <f t="shared" si="228"/>
        <v>0</v>
      </c>
      <c r="O238" s="10">
        <f t="shared" si="228"/>
        <v>0</v>
      </c>
      <c r="P238" s="106" t="s">
        <v>58</v>
      </c>
      <c r="Q238" s="107"/>
      <c r="R238" s="5"/>
    </row>
    <row r="239" spans="1:18" ht="18" customHeight="1">
      <c r="A239" s="78"/>
      <c r="B239" s="98"/>
      <c r="C239" s="98"/>
      <c r="D239" s="8"/>
      <c r="E239" s="8" t="s">
        <v>15</v>
      </c>
      <c r="F239" s="10">
        <f>H239+J239+L239+N239</f>
        <v>0</v>
      </c>
      <c r="G239" s="10">
        <f>I239+K239+M239+O239</f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8"/>
      <c r="Q239" s="109"/>
      <c r="R239" s="5"/>
    </row>
    <row r="240" spans="1:18" ht="18" customHeight="1">
      <c r="A240" s="78"/>
      <c r="B240" s="98"/>
      <c r="C240" s="98"/>
      <c r="D240" s="8"/>
      <c r="E240" s="8" t="s">
        <v>12</v>
      </c>
      <c r="F240" s="10">
        <f t="shared" ref="F240:F249" si="229">H240+J240+L240+N240</f>
        <v>0</v>
      </c>
      <c r="G240" s="10">
        <f t="shared" ref="G240:G249" si="230">I240+K240+M240+O240</f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8"/>
      <c r="Q240" s="109"/>
      <c r="R240" s="5"/>
    </row>
    <row r="241" spans="1:34" ht="18" customHeight="1">
      <c r="A241" s="78"/>
      <c r="B241" s="98"/>
      <c r="C241" s="98"/>
      <c r="D241" s="8"/>
      <c r="E241" s="8" t="s">
        <v>13</v>
      </c>
      <c r="F241" s="10">
        <f t="shared" si="229"/>
        <v>0</v>
      </c>
      <c r="G241" s="10">
        <f t="shared" si="230"/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8"/>
      <c r="Q241" s="109"/>
      <c r="R241" s="5"/>
    </row>
    <row r="242" spans="1:34" ht="18" customHeight="1">
      <c r="A242" s="78"/>
      <c r="B242" s="98"/>
      <c r="C242" s="98"/>
      <c r="D242" s="8"/>
      <c r="E242" s="8" t="s">
        <v>16</v>
      </c>
      <c r="F242" s="10">
        <f t="shared" si="229"/>
        <v>0</v>
      </c>
      <c r="G242" s="10">
        <f t="shared" si="230"/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8"/>
      <c r="Q242" s="109"/>
      <c r="R242" s="5"/>
    </row>
    <row r="243" spans="1:34" ht="18" customHeight="1">
      <c r="A243" s="78"/>
      <c r="B243" s="98"/>
      <c r="C243" s="98"/>
      <c r="D243" s="8"/>
      <c r="E243" s="8" t="s">
        <v>17</v>
      </c>
      <c r="F243" s="10">
        <f t="shared" si="229"/>
        <v>11367.4</v>
      </c>
      <c r="G243" s="10">
        <f t="shared" si="230"/>
        <v>0</v>
      </c>
      <c r="H243" s="10">
        <v>568.4</v>
      </c>
      <c r="I243" s="10">
        <v>0</v>
      </c>
      <c r="J243" s="10">
        <v>0</v>
      </c>
      <c r="K243" s="10">
        <v>0</v>
      </c>
      <c r="L243" s="10">
        <v>10799</v>
      </c>
      <c r="M243" s="10">
        <v>0</v>
      </c>
      <c r="N243" s="10">
        <v>0</v>
      </c>
      <c r="O243" s="10">
        <v>0</v>
      </c>
      <c r="P243" s="108"/>
      <c r="Q243" s="109"/>
      <c r="R243" s="5"/>
    </row>
    <row r="244" spans="1:34" ht="18" customHeight="1">
      <c r="A244" s="78"/>
      <c r="B244" s="98"/>
      <c r="C244" s="98"/>
      <c r="D244" s="8"/>
      <c r="E244" s="8" t="s">
        <v>70</v>
      </c>
      <c r="F244" s="10">
        <f t="shared" si="229"/>
        <v>0</v>
      </c>
      <c r="G244" s="10">
        <f t="shared" si="230"/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8"/>
      <c r="Q244" s="109"/>
      <c r="R244" s="5"/>
    </row>
    <row r="245" spans="1:34" ht="18" customHeight="1">
      <c r="A245" s="78"/>
      <c r="B245" s="98"/>
      <c r="C245" s="98"/>
      <c r="D245" s="8"/>
      <c r="E245" s="8" t="s">
        <v>126</v>
      </c>
      <c r="F245" s="10">
        <f t="shared" si="229"/>
        <v>0</v>
      </c>
      <c r="G245" s="10">
        <f t="shared" si="230"/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8"/>
      <c r="Q245" s="109"/>
      <c r="R245" s="5"/>
    </row>
    <row r="246" spans="1:34" ht="18" customHeight="1">
      <c r="A246" s="78"/>
      <c r="B246" s="98"/>
      <c r="C246" s="98"/>
      <c r="D246" s="8"/>
      <c r="E246" s="8" t="s">
        <v>127</v>
      </c>
      <c r="F246" s="10">
        <f t="shared" si="229"/>
        <v>0</v>
      </c>
      <c r="G246" s="10">
        <f t="shared" si="230"/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8"/>
      <c r="Q246" s="109"/>
      <c r="R246" s="5"/>
    </row>
    <row r="247" spans="1:34" ht="18" customHeight="1">
      <c r="A247" s="78"/>
      <c r="B247" s="98"/>
      <c r="C247" s="98"/>
      <c r="D247" s="8"/>
      <c r="E247" s="8" t="s">
        <v>128</v>
      </c>
      <c r="F247" s="10">
        <f t="shared" si="229"/>
        <v>0</v>
      </c>
      <c r="G247" s="10">
        <f t="shared" si="230"/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8"/>
      <c r="Q247" s="109"/>
      <c r="R247" s="5"/>
    </row>
    <row r="248" spans="1:34" ht="18" customHeight="1">
      <c r="A248" s="78"/>
      <c r="B248" s="98"/>
      <c r="C248" s="98"/>
      <c r="D248" s="8"/>
      <c r="E248" s="8" t="s">
        <v>129</v>
      </c>
      <c r="F248" s="10">
        <f t="shared" si="229"/>
        <v>0</v>
      </c>
      <c r="G248" s="10">
        <f t="shared" si="230"/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8"/>
      <c r="Q248" s="109"/>
      <c r="R248" s="5"/>
    </row>
    <row r="249" spans="1:34" ht="18" customHeight="1">
      <c r="A249" s="79"/>
      <c r="B249" s="99"/>
      <c r="C249" s="99"/>
      <c r="D249" s="8"/>
      <c r="E249" s="8" t="s">
        <v>84</v>
      </c>
      <c r="F249" s="10">
        <f t="shared" si="229"/>
        <v>0</v>
      </c>
      <c r="G249" s="10">
        <f t="shared" si="230"/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10"/>
      <c r="Q249" s="111"/>
      <c r="R249" s="5"/>
    </row>
    <row r="250" spans="1:34" ht="18" customHeight="1">
      <c r="A250" s="114"/>
      <c r="B250" s="112" t="s">
        <v>41</v>
      </c>
      <c r="C250" s="112"/>
      <c r="D250" s="8"/>
      <c r="E250" s="11" t="s">
        <v>10</v>
      </c>
      <c r="F250" s="9">
        <f>SUM(F251:F261)</f>
        <v>666846.5</v>
      </c>
      <c r="G250" s="9">
        <f t="shared" ref="G250" si="231">SUM(G251:G261)</f>
        <v>274239.5</v>
      </c>
      <c r="H250" s="9">
        <f t="shared" ref="H250" si="232">SUM(H251:H261)</f>
        <v>653047.5</v>
      </c>
      <c r="I250" s="9">
        <f t="shared" ref="I250" si="233">SUM(I251:I261)</f>
        <v>271239.5</v>
      </c>
      <c r="J250" s="9">
        <f t="shared" ref="J250" si="234">SUM(J251:J261)</f>
        <v>0</v>
      </c>
      <c r="K250" s="9">
        <f t="shared" ref="K250" si="235">SUM(K251:K261)</f>
        <v>0</v>
      </c>
      <c r="L250" s="9">
        <f t="shared" ref="L250" si="236">SUM(L251:L261)</f>
        <v>13799</v>
      </c>
      <c r="M250" s="9">
        <f t="shared" ref="M250" si="237">SUM(M251:M261)</f>
        <v>3000</v>
      </c>
      <c r="N250" s="9">
        <f t="shared" ref="N250" si="238">SUM(N251:N261)</f>
        <v>0</v>
      </c>
      <c r="O250" s="9">
        <f t="shared" ref="O250" si="239">SUM(O251:O261)</f>
        <v>0</v>
      </c>
      <c r="P250" s="106"/>
      <c r="Q250" s="107"/>
      <c r="R250" s="5"/>
      <c r="AF250" s="18" t="s">
        <v>113</v>
      </c>
      <c r="AG250" s="18"/>
    </row>
    <row r="251" spans="1:34" ht="18" customHeight="1">
      <c r="A251" s="114"/>
      <c r="B251" s="112"/>
      <c r="C251" s="112"/>
      <c r="D251" s="8"/>
      <c r="E251" s="7" t="s">
        <v>15</v>
      </c>
      <c r="F251" s="10">
        <f>F23+F35+F47+F59+F71+F83+F95+F107+F131+F143+F155+F167+F179+F191+F203+F119+F215+F227+F239</f>
        <v>65034.9</v>
      </c>
      <c r="G251" s="10">
        <f t="shared" ref="G251:O251" si="240">G23+G35+G47+G59+G71+G83+G95+G107+G131+G143+G155+G167+G179+G191+G203+G119+G215+G227+G239</f>
        <v>12276.3</v>
      </c>
      <c r="H251" s="10">
        <f t="shared" si="240"/>
        <v>62034.9</v>
      </c>
      <c r="I251" s="10">
        <f t="shared" si="240"/>
        <v>9276.2999999999993</v>
      </c>
      <c r="J251" s="10">
        <f t="shared" si="240"/>
        <v>0</v>
      </c>
      <c r="K251" s="10">
        <f t="shared" si="240"/>
        <v>0</v>
      </c>
      <c r="L251" s="10">
        <f t="shared" si="240"/>
        <v>3000</v>
      </c>
      <c r="M251" s="10">
        <f t="shared" si="240"/>
        <v>3000</v>
      </c>
      <c r="N251" s="10">
        <f t="shared" si="240"/>
        <v>0</v>
      </c>
      <c r="O251" s="10">
        <f t="shared" si="240"/>
        <v>0</v>
      </c>
      <c r="P251" s="108"/>
      <c r="Q251" s="109"/>
      <c r="R251" s="5"/>
      <c r="AB251" s="32">
        <f>AB25+AB40+AB85+AB98+AB184+AB193+AB206</f>
        <v>18420102.369999997</v>
      </c>
      <c r="AE251" s="5">
        <f>SUM(AE25+AE40+AE85+AE98+AE184+AE193+AE206)</f>
        <v>16569979.9</v>
      </c>
      <c r="AF251" s="5">
        <f>AB251-AE251</f>
        <v>1850122.4699999969</v>
      </c>
      <c r="AG251" s="5"/>
    </row>
    <row r="252" spans="1:34" ht="18" customHeight="1">
      <c r="A252" s="114"/>
      <c r="B252" s="112"/>
      <c r="C252" s="112"/>
      <c r="D252" s="8"/>
      <c r="E252" s="7" t="s">
        <v>12</v>
      </c>
      <c r="F252" s="10">
        <f t="shared" ref="F252:O252" si="241">F24+F36+F48+F60+F72+F84+F96+F108+F132+F144+F156+F168+F180+F192+F204+F120+F216+F228+F240</f>
        <v>72071.100000000006</v>
      </c>
      <c r="G252" s="10">
        <f t="shared" si="241"/>
        <v>26383.899999999994</v>
      </c>
      <c r="H252" s="10">
        <f t="shared" si="241"/>
        <v>72071.100000000006</v>
      </c>
      <c r="I252" s="10">
        <f t="shared" si="241"/>
        <v>26383.899999999994</v>
      </c>
      <c r="J252" s="10">
        <f t="shared" si="241"/>
        <v>0</v>
      </c>
      <c r="K252" s="10">
        <f t="shared" si="241"/>
        <v>0</v>
      </c>
      <c r="L252" s="10">
        <f t="shared" si="241"/>
        <v>0</v>
      </c>
      <c r="M252" s="10">
        <f t="shared" si="241"/>
        <v>0</v>
      </c>
      <c r="N252" s="10">
        <f t="shared" si="241"/>
        <v>0</v>
      </c>
      <c r="O252" s="10">
        <f t="shared" si="241"/>
        <v>0</v>
      </c>
      <c r="P252" s="108"/>
      <c r="Q252" s="109"/>
      <c r="R252" s="29" t="s">
        <v>86</v>
      </c>
      <c r="S252" s="29" t="s">
        <v>87</v>
      </c>
      <c r="T252" s="29" t="s">
        <v>88</v>
      </c>
      <c r="U252" s="29" t="s">
        <v>89</v>
      </c>
      <c r="V252" s="29" t="s">
        <v>90</v>
      </c>
      <c r="W252" s="29" t="s">
        <v>91</v>
      </c>
      <c r="X252" s="29" t="s">
        <v>92</v>
      </c>
      <c r="Y252" s="29" t="s">
        <v>93</v>
      </c>
      <c r="Z252" s="29" t="s">
        <v>94</v>
      </c>
      <c r="AA252" s="29" t="s">
        <v>95</v>
      </c>
      <c r="AB252" s="29" t="s">
        <v>96</v>
      </c>
    </row>
    <row r="253" spans="1:34" ht="18" customHeight="1">
      <c r="A253" s="114"/>
      <c r="B253" s="112"/>
      <c r="C253" s="112"/>
      <c r="D253" s="8"/>
      <c r="E253" s="7" t="s">
        <v>13</v>
      </c>
      <c r="F253" s="10">
        <f t="shared" ref="F253:O253" si="242">F25+F37+F49+F61+F73+F85+F97+F109+F133+F145+F157+F169+F181+F193+F205+F121+F217+F229+F241</f>
        <v>70729.3</v>
      </c>
      <c r="G253" s="10">
        <f t="shared" si="242"/>
        <v>20105.5</v>
      </c>
      <c r="H253" s="10">
        <f t="shared" si="242"/>
        <v>70729.3</v>
      </c>
      <c r="I253" s="10">
        <f t="shared" si="242"/>
        <v>20105.5</v>
      </c>
      <c r="J253" s="10">
        <f t="shared" si="242"/>
        <v>0</v>
      </c>
      <c r="K253" s="10">
        <f t="shared" si="242"/>
        <v>0</v>
      </c>
      <c r="L253" s="10">
        <f t="shared" si="242"/>
        <v>0</v>
      </c>
      <c r="M253" s="10">
        <f t="shared" si="242"/>
        <v>0</v>
      </c>
      <c r="N253" s="10">
        <f t="shared" si="242"/>
        <v>0</v>
      </c>
      <c r="O253" s="10">
        <f t="shared" si="242"/>
        <v>0</v>
      </c>
      <c r="P253" s="108"/>
      <c r="Q253" s="109"/>
      <c r="R253" s="35" t="s">
        <v>99</v>
      </c>
      <c r="S253" s="35" t="s">
        <v>100</v>
      </c>
      <c r="T253" s="35" t="s">
        <v>101</v>
      </c>
      <c r="U253" s="35" t="s">
        <v>102</v>
      </c>
      <c r="V253" s="35" t="s">
        <v>103</v>
      </c>
      <c r="W253" s="35" t="s">
        <v>104</v>
      </c>
      <c r="X253" s="35" t="s">
        <v>105</v>
      </c>
      <c r="Y253" s="35" t="s">
        <v>106</v>
      </c>
      <c r="Z253" s="35" t="s">
        <v>107</v>
      </c>
      <c r="AA253" s="35" t="s">
        <v>108</v>
      </c>
      <c r="AB253" s="36">
        <f>AB24+AB36+AB72+AB84+AB96+AB120+AB181+AB192+AB204</f>
        <v>263250</v>
      </c>
      <c r="AE253" s="5">
        <f>AE24+AE36+AE72+AE84+AE96+AE120+AE181+AE192+AE204</f>
        <v>263250</v>
      </c>
      <c r="AF253" s="5">
        <f>AB253-AE253</f>
        <v>0</v>
      </c>
    </row>
    <row r="254" spans="1:34" ht="18" customHeight="1">
      <c r="A254" s="114"/>
      <c r="B254" s="112"/>
      <c r="C254" s="112"/>
      <c r="D254" s="8"/>
      <c r="E254" s="7" t="s">
        <v>16</v>
      </c>
      <c r="F254" s="10">
        <f t="shared" ref="F254:O254" si="243">F26+F38+F50+F62+F74+F86+F98+F110+F134+F146+F158+F170+F182+F194+F206+F122+F218+F230+F242</f>
        <v>51148.799999999996</v>
      </c>
      <c r="G254" s="10">
        <f t="shared" si="243"/>
        <v>22175</v>
      </c>
      <c r="H254" s="10">
        <f t="shared" si="243"/>
        <v>51148.799999999996</v>
      </c>
      <c r="I254" s="10">
        <f t="shared" si="243"/>
        <v>22175</v>
      </c>
      <c r="J254" s="10">
        <f t="shared" si="243"/>
        <v>0</v>
      </c>
      <c r="K254" s="10">
        <f t="shared" si="243"/>
        <v>0</v>
      </c>
      <c r="L254" s="10">
        <f t="shared" si="243"/>
        <v>0</v>
      </c>
      <c r="M254" s="10">
        <f t="shared" si="243"/>
        <v>0</v>
      </c>
      <c r="N254" s="10">
        <f t="shared" si="243"/>
        <v>0</v>
      </c>
      <c r="O254" s="10">
        <f t="shared" si="243"/>
        <v>0</v>
      </c>
      <c r="P254" s="108"/>
      <c r="Q254" s="109"/>
      <c r="R254" s="35" t="s">
        <v>99</v>
      </c>
      <c r="S254" s="35" t="s">
        <v>100</v>
      </c>
      <c r="T254" s="35" t="s">
        <v>101</v>
      </c>
      <c r="U254" s="35" t="s">
        <v>109</v>
      </c>
      <c r="V254" s="35" t="s">
        <v>103</v>
      </c>
      <c r="W254" s="35" t="s">
        <v>104</v>
      </c>
      <c r="X254" s="35" t="s">
        <v>110</v>
      </c>
      <c r="Y254" s="35" t="s">
        <v>106</v>
      </c>
      <c r="Z254" s="35" t="s">
        <v>107</v>
      </c>
      <c r="AA254" s="35" t="s">
        <v>108</v>
      </c>
      <c r="AB254" s="36">
        <f>AB25+AB37+AB73+AB85+AB97+AB121+AB182+AB193+AB205</f>
        <v>9007520.5899999999</v>
      </c>
      <c r="AE254" s="5">
        <f>AE25+AE37+AE73+AE85+AE97+AE121+AE182+AE193+AE205</f>
        <v>8350728.0999999996</v>
      </c>
      <c r="AF254" s="5">
        <f t="shared" ref="AF254:AF256" si="244">AB254-AE254</f>
        <v>656792.49000000022</v>
      </c>
      <c r="AG254" s="2">
        <v>656792.49</v>
      </c>
      <c r="AH254" s="5">
        <f>AF254-AG254</f>
        <v>0</v>
      </c>
    </row>
    <row r="255" spans="1:34" ht="18" customHeight="1">
      <c r="A255" s="114"/>
      <c r="B255" s="112"/>
      <c r="C255" s="112"/>
      <c r="D255" s="8"/>
      <c r="E255" s="7" t="s">
        <v>17</v>
      </c>
      <c r="F255" s="10">
        <f t="shared" ref="F255:O255" si="245">F27+F39+F51+F63+F75+F87+F99+F111+F135+F147+F159+F171+F183+F195+F207+F123+F219+F231+F243</f>
        <v>61170.400000000001</v>
      </c>
      <c r="G255" s="10">
        <f t="shared" si="245"/>
        <v>47004.799999999996</v>
      </c>
      <c r="H255" s="10">
        <f t="shared" si="245"/>
        <v>50371.4</v>
      </c>
      <c r="I255" s="10">
        <f t="shared" si="245"/>
        <v>47004.799999999996</v>
      </c>
      <c r="J255" s="10">
        <f t="shared" si="245"/>
        <v>0</v>
      </c>
      <c r="K255" s="10">
        <f t="shared" si="245"/>
        <v>0</v>
      </c>
      <c r="L255" s="10">
        <f t="shared" si="245"/>
        <v>10799</v>
      </c>
      <c r="M255" s="10">
        <f t="shared" si="245"/>
        <v>0</v>
      </c>
      <c r="N255" s="10">
        <f t="shared" si="245"/>
        <v>0</v>
      </c>
      <c r="O255" s="10">
        <f t="shared" si="245"/>
        <v>0</v>
      </c>
      <c r="P255" s="108"/>
      <c r="Q255" s="109"/>
      <c r="R255" s="35" t="s">
        <v>99</v>
      </c>
      <c r="S255" s="35" t="s">
        <v>100</v>
      </c>
      <c r="T255" s="35" t="s">
        <v>101</v>
      </c>
      <c r="U255" s="35" t="s">
        <v>109</v>
      </c>
      <c r="V255" s="35" t="s">
        <v>103</v>
      </c>
      <c r="W255" s="35" t="s">
        <v>111</v>
      </c>
      <c r="X255" s="35" t="s">
        <v>110</v>
      </c>
      <c r="Y255" s="35" t="s">
        <v>106</v>
      </c>
      <c r="Z255" s="35" t="s">
        <v>107</v>
      </c>
      <c r="AA255" s="35" t="s">
        <v>108</v>
      </c>
      <c r="AB255" s="36">
        <f>AB26+AB38+AB74+AB86+AB98+AB122+AB183+AB194+AB206</f>
        <v>3965175.78</v>
      </c>
      <c r="AE255" s="5">
        <f>AE26+AE38+AE74+AE86+AE98+AE122+AE183+AE194+AE206</f>
        <v>3713163.8</v>
      </c>
      <c r="AF255" s="5">
        <f t="shared" si="244"/>
        <v>252011.97999999998</v>
      </c>
      <c r="AG255" s="2">
        <v>252011.98</v>
      </c>
    </row>
    <row r="256" spans="1:34" ht="18" customHeight="1">
      <c r="A256" s="114"/>
      <c r="B256" s="112"/>
      <c r="C256" s="112"/>
      <c r="D256" s="8"/>
      <c r="E256" s="7" t="s">
        <v>70</v>
      </c>
      <c r="F256" s="10">
        <f t="shared" ref="F256:O256" si="246">F28+F40+F52+F64+F76+F88+F100+F112+F136+F148+F160+F172+F184+F196+F208+F124+F220+F232+F244</f>
        <v>50207</v>
      </c>
      <c r="G256" s="10">
        <f t="shared" si="246"/>
        <v>47004.799999999996</v>
      </c>
      <c r="H256" s="10">
        <f t="shared" si="246"/>
        <v>50207</v>
      </c>
      <c r="I256" s="10">
        <f t="shared" si="246"/>
        <v>47004.799999999996</v>
      </c>
      <c r="J256" s="10">
        <f t="shared" si="246"/>
        <v>0</v>
      </c>
      <c r="K256" s="10">
        <f t="shared" si="246"/>
        <v>0</v>
      </c>
      <c r="L256" s="10">
        <f t="shared" si="246"/>
        <v>0</v>
      </c>
      <c r="M256" s="10">
        <f t="shared" si="246"/>
        <v>0</v>
      </c>
      <c r="N256" s="10">
        <f t="shared" si="246"/>
        <v>0</v>
      </c>
      <c r="O256" s="10">
        <f t="shared" si="246"/>
        <v>0</v>
      </c>
      <c r="P256" s="108"/>
      <c r="Q256" s="109"/>
      <c r="R256" s="35" t="s">
        <v>99</v>
      </c>
      <c r="S256" s="35" t="s">
        <v>100</v>
      </c>
      <c r="T256" s="35" t="s">
        <v>101</v>
      </c>
      <c r="U256" s="35" t="s">
        <v>112</v>
      </c>
      <c r="V256" s="35" t="s">
        <v>103</v>
      </c>
      <c r="W256" s="35" t="s">
        <v>104</v>
      </c>
      <c r="X256" s="35" t="s">
        <v>110</v>
      </c>
      <c r="Y256" s="35" t="s">
        <v>106</v>
      </c>
      <c r="Z256" s="35" t="s">
        <v>107</v>
      </c>
      <c r="AA256" s="35" t="s">
        <v>108</v>
      </c>
      <c r="AB256" s="36">
        <f>AB27+AB39+AB75+AB87+AB99+AB123+AB184+AB195+AB207</f>
        <v>5184156</v>
      </c>
      <c r="AE256" s="5">
        <f>AE27+AE39+AE75+AE87+AE99+AE123+AE184+AE195+AE207</f>
        <v>4242838</v>
      </c>
      <c r="AF256" s="5">
        <f t="shared" si="244"/>
        <v>941318</v>
      </c>
      <c r="AG256" s="2">
        <v>941318</v>
      </c>
    </row>
    <row r="257" spans="1:47" ht="18" customHeight="1">
      <c r="A257" s="114"/>
      <c r="B257" s="112"/>
      <c r="C257" s="112"/>
      <c r="D257" s="44"/>
      <c r="E257" s="7" t="s">
        <v>126</v>
      </c>
      <c r="F257" s="10">
        <f t="shared" ref="F257:O257" si="247">F29+F41+F53+F65+F77+F89+F101+F113+F137+F149+F161+F173+F185+F197+F209+F125+F221+F233+F245</f>
        <v>50207</v>
      </c>
      <c r="G257" s="10">
        <f t="shared" si="247"/>
        <v>47004.799999999996</v>
      </c>
      <c r="H257" s="10">
        <f t="shared" si="247"/>
        <v>50207</v>
      </c>
      <c r="I257" s="10">
        <f t="shared" si="247"/>
        <v>47004.799999999996</v>
      </c>
      <c r="J257" s="10">
        <f t="shared" si="247"/>
        <v>0</v>
      </c>
      <c r="K257" s="10">
        <f t="shared" si="247"/>
        <v>0</v>
      </c>
      <c r="L257" s="10">
        <f t="shared" si="247"/>
        <v>0</v>
      </c>
      <c r="M257" s="10">
        <f t="shared" si="247"/>
        <v>0</v>
      </c>
      <c r="N257" s="10">
        <f t="shared" si="247"/>
        <v>0</v>
      </c>
      <c r="O257" s="10">
        <f t="shared" si="247"/>
        <v>0</v>
      </c>
      <c r="P257" s="108"/>
      <c r="Q257" s="109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2"/>
      <c r="AE257" s="5"/>
      <c r="AF257" s="5"/>
    </row>
    <row r="258" spans="1:47" ht="18" customHeight="1">
      <c r="A258" s="114"/>
      <c r="B258" s="112"/>
      <c r="C258" s="112"/>
      <c r="D258" s="44"/>
      <c r="E258" s="7" t="s">
        <v>127</v>
      </c>
      <c r="F258" s="10">
        <f t="shared" ref="F258:O258" si="248">F30+F42+F54+F66+F78+F90+F102+F114+F138+F150+F162+F174+F186+F198+F210+F126+F222+F234+F246</f>
        <v>61569.5</v>
      </c>
      <c r="G258" s="10">
        <f t="shared" si="248"/>
        <v>52284.4</v>
      </c>
      <c r="H258" s="10">
        <f t="shared" si="248"/>
        <v>61569.5</v>
      </c>
      <c r="I258" s="10">
        <f t="shared" si="248"/>
        <v>52284.4</v>
      </c>
      <c r="J258" s="10">
        <f t="shared" si="248"/>
        <v>0</v>
      </c>
      <c r="K258" s="10">
        <f t="shared" si="248"/>
        <v>0</v>
      </c>
      <c r="L258" s="10">
        <f t="shared" si="248"/>
        <v>0</v>
      </c>
      <c r="M258" s="10">
        <f t="shared" si="248"/>
        <v>0</v>
      </c>
      <c r="N258" s="10">
        <f t="shared" si="248"/>
        <v>0</v>
      </c>
      <c r="O258" s="10">
        <f t="shared" si="248"/>
        <v>0</v>
      </c>
      <c r="P258" s="108"/>
      <c r="Q258" s="109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2"/>
      <c r="AE258" s="5"/>
      <c r="AF258" s="5"/>
    </row>
    <row r="259" spans="1:47" ht="18" customHeight="1">
      <c r="A259" s="114"/>
      <c r="B259" s="112"/>
      <c r="C259" s="112"/>
      <c r="D259" s="44"/>
      <c r="E259" s="7" t="s">
        <v>128</v>
      </c>
      <c r="F259" s="10">
        <f t="shared" ref="F259:O259" si="249">F31+F43+F55+F67+F79+F91+F103+F115+F139+F151+F163+F175+F187+F199+F211+F127+F223+F235+F247</f>
        <v>61569.5</v>
      </c>
      <c r="G259" s="10">
        <f t="shared" si="249"/>
        <v>0</v>
      </c>
      <c r="H259" s="10">
        <f t="shared" si="249"/>
        <v>61569.5</v>
      </c>
      <c r="I259" s="10">
        <f t="shared" si="249"/>
        <v>0</v>
      </c>
      <c r="J259" s="10">
        <f t="shared" si="249"/>
        <v>0</v>
      </c>
      <c r="K259" s="10">
        <f t="shared" si="249"/>
        <v>0</v>
      </c>
      <c r="L259" s="10">
        <f t="shared" si="249"/>
        <v>0</v>
      </c>
      <c r="M259" s="10">
        <f t="shared" si="249"/>
        <v>0</v>
      </c>
      <c r="N259" s="10">
        <f t="shared" si="249"/>
        <v>0</v>
      </c>
      <c r="O259" s="10">
        <f t="shared" si="249"/>
        <v>0</v>
      </c>
      <c r="P259" s="108"/>
      <c r="Q259" s="109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2"/>
      <c r="AE259" s="5"/>
      <c r="AF259" s="5"/>
    </row>
    <row r="260" spans="1:47" ht="18" customHeight="1">
      <c r="A260" s="114"/>
      <c r="B260" s="112"/>
      <c r="C260" s="112"/>
      <c r="D260" s="44"/>
      <c r="E260" s="7" t="s">
        <v>129</v>
      </c>
      <c r="F260" s="10">
        <f t="shared" ref="F260:O260" si="250">F32+F44+F56+F68+F80+F92+F104+F116+F140+F152+F164+F176+F188+F200+F212+F128+F224+F236+F248</f>
        <v>61569.5</v>
      </c>
      <c r="G260" s="10">
        <f t="shared" si="250"/>
        <v>0</v>
      </c>
      <c r="H260" s="10">
        <f t="shared" si="250"/>
        <v>61569.5</v>
      </c>
      <c r="I260" s="10">
        <f t="shared" si="250"/>
        <v>0</v>
      </c>
      <c r="J260" s="10">
        <f t="shared" si="250"/>
        <v>0</v>
      </c>
      <c r="K260" s="10">
        <f t="shared" si="250"/>
        <v>0</v>
      </c>
      <c r="L260" s="10">
        <f t="shared" si="250"/>
        <v>0</v>
      </c>
      <c r="M260" s="10">
        <f t="shared" si="250"/>
        <v>0</v>
      </c>
      <c r="N260" s="10">
        <f t="shared" si="250"/>
        <v>0</v>
      </c>
      <c r="O260" s="10">
        <f t="shared" si="250"/>
        <v>0</v>
      </c>
      <c r="P260" s="108"/>
      <c r="Q260" s="109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2"/>
      <c r="AE260" s="5"/>
      <c r="AF260" s="5"/>
    </row>
    <row r="261" spans="1:47" ht="18" customHeight="1">
      <c r="A261" s="114"/>
      <c r="B261" s="112"/>
      <c r="C261" s="112"/>
      <c r="D261" s="44"/>
      <c r="E261" s="7" t="s">
        <v>84</v>
      </c>
      <c r="F261" s="10">
        <f t="shared" ref="F261:O261" si="251">F33+F45+F57+F69+F81+F93+F105+F117+F141+F153+F165+F177+F189+F201+F213+F129+F225+F237+F249</f>
        <v>61569.5</v>
      </c>
      <c r="G261" s="10">
        <f t="shared" si="251"/>
        <v>0</v>
      </c>
      <c r="H261" s="10">
        <f t="shared" si="251"/>
        <v>61569.5</v>
      </c>
      <c r="I261" s="10">
        <f t="shared" si="251"/>
        <v>0</v>
      </c>
      <c r="J261" s="10">
        <f t="shared" si="251"/>
        <v>0</v>
      </c>
      <c r="K261" s="10">
        <f t="shared" si="251"/>
        <v>0</v>
      </c>
      <c r="L261" s="10">
        <f t="shared" si="251"/>
        <v>0</v>
      </c>
      <c r="M261" s="10">
        <f t="shared" si="251"/>
        <v>0</v>
      </c>
      <c r="N261" s="10">
        <f t="shared" si="251"/>
        <v>0</v>
      </c>
      <c r="O261" s="10">
        <f t="shared" si="251"/>
        <v>0</v>
      </c>
      <c r="P261" s="110"/>
      <c r="Q261" s="11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2"/>
      <c r="AE261" s="5"/>
      <c r="AF261" s="5"/>
    </row>
    <row r="262" spans="1:47" ht="13.5">
      <c r="A262" s="103" t="s">
        <v>42</v>
      </c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5"/>
      <c r="R262" s="5"/>
    </row>
    <row r="263" spans="1:47" s="47" customFormat="1" ht="18" customHeight="1">
      <c r="A263" s="77">
        <v>20</v>
      </c>
      <c r="B263" s="97" t="s">
        <v>23</v>
      </c>
      <c r="C263" s="97" t="s">
        <v>56</v>
      </c>
      <c r="D263" s="7"/>
      <c r="E263" s="17" t="s">
        <v>10</v>
      </c>
      <c r="F263" s="9">
        <f>SUM(F264:F274)</f>
        <v>404432.00000000006</v>
      </c>
      <c r="G263" s="9">
        <f t="shared" ref="G263" si="252">SUM(G264:G274)</f>
        <v>126953.69999999998</v>
      </c>
      <c r="H263" s="9">
        <f t="shared" ref="H263" si="253">SUM(H264:H274)</f>
        <v>404432.00000000006</v>
      </c>
      <c r="I263" s="9">
        <f t="shared" ref="I263" si="254">SUM(I264:I274)</f>
        <v>126953.69999999998</v>
      </c>
      <c r="J263" s="9">
        <f t="shared" ref="J263" si="255">SUM(J264:J274)</f>
        <v>0</v>
      </c>
      <c r="K263" s="9">
        <f t="shared" ref="K263" si="256">SUM(K264:K274)</f>
        <v>0</v>
      </c>
      <c r="L263" s="9">
        <f t="shared" ref="L263" si="257">SUM(L264:L274)</f>
        <v>0</v>
      </c>
      <c r="M263" s="9">
        <f t="shared" ref="M263" si="258">SUM(M264:M274)</f>
        <v>0</v>
      </c>
      <c r="N263" s="9">
        <f t="shared" ref="N263" si="259">SUM(N264:N274)</f>
        <v>0</v>
      </c>
      <c r="O263" s="9">
        <f t="shared" ref="O263" si="260">SUM(O264:O274)</f>
        <v>0</v>
      </c>
      <c r="P263" s="106" t="s">
        <v>71</v>
      </c>
      <c r="Q263" s="107"/>
      <c r="R263" s="5"/>
      <c r="S263" s="2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2"/>
      <c r="AD263" s="2"/>
      <c r="AE263" s="2"/>
      <c r="AF263" s="2"/>
      <c r="AG263" s="2"/>
      <c r="AH263" s="2"/>
    </row>
    <row r="264" spans="1:47" s="47" customFormat="1" ht="18" customHeight="1">
      <c r="A264" s="78"/>
      <c r="B264" s="98"/>
      <c r="C264" s="98"/>
      <c r="D264" s="7" t="s">
        <v>20</v>
      </c>
      <c r="E264" s="8" t="s">
        <v>15</v>
      </c>
      <c r="F264" s="10">
        <f t="shared" ref="F264:G269" si="261">H264+J264+L264+N264</f>
        <v>25303.9</v>
      </c>
      <c r="G264" s="10">
        <f t="shared" si="261"/>
        <v>19340</v>
      </c>
      <c r="H264" s="10">
        <v>25303.9</v>
      </c>
      <c r="I264" s="10">
        <v>19340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8"/>
      <c r="Q264" s="109"/>
      <c r="R264" s="5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47" s="47" customFormat="1" ht="27.75" customHeight="1">
      <c r="A265" s="78"/>
      <c r="B265" s="98"/>
      <c r="C265" s="98"/>
      <c r="D265" s="7"/>
      <c r="E265" s="8" t="s">
        <v>12</v>
      </c>
      <c r="F265" s="10">
        <f t="shared" si="261"/>
        <v>27977.3</v>
      </c>
      <c r="G265" s="10">
        <f t="shared" si="261"/>
        <v>19168.099999999999</v>
      </c>
      <c r="H265" s="10">
        <v>27977.3</v>
      </c>
      <c r="I265" s="10">
        <v>19168.099999999999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8"/>
      <c r="Q265" s="109"/>
      <c r="R265" s="29" t="s">
        <v>86</v>
      </c>
      <c r="S265" s="29" t="s">
        <v>87</v>
      </c>
      <c r="T265" s="29" t="s">
        <v>88</v>
      </c>
      <c r="U265" s="29" t="s">
        <v>89</v>
      </c>
      <c r="V265" s="29" t="s">
        <v>90</v>
      </c>
      <c r="W265" s="29" t="s">
        <v>91</v>
      </c>
      <c r="X265" s="29" t="s">
        <v>92</v>
      </c>
      <c r="Y265" s="29" t="s">
        <v>93</v>
      </c>
      <c r="Z265" s="29" t="s">
        <v>94</v>
      </c>
      <c r="AA265" s="29" t="s">
        <v>95</v>
      </c>
      <c r="AB265" s="29" t="s">
        <v>96</v>
      </c>
      <c r="AC265" s="29"/>
      <c r="AD265" s="29"/>
      <c r="AE265" s="29" t="s">
        <v>121</v>
      </c>
      <c r="AF265" s="29" t="s">
        <v>122</v>
      </c>
      <c r="AG265" s="29" t="s">
        <v>123</v>
      </c>
      <c r="AH265" s="51" t="s">
        <v>124</v>
      </c>
    </row>
    <row r="266" spans="1:47" s="47" customFormat="1" ht="18" customHeight="1">
      <c r="A266" s="78"/>
      <c r="B266" s="98"/>
      <c r="C266" s="98"/>
      <c r="D266" s="7"/>
      <c r="E266" s="8" t="s">
        <v>13</v>
      </c>
      <c r="F266" s="10">
        <f t="shared" si="261"/>
        <v>30933.1</v>
      </c>
      <c r="G266" s="10">
        <f>I266+K266+M266+O266</f>
        <v>17477.3</v>
      </c>
      <c r="H266" s="10">
        <v>30933.1</v>
      </c>
      <c r="I266" s="10">
        <f>17478.8-1.5</f>
        <v>17477.3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8"/>
      <c r="Q266" s="109"/>
      <c r="R266" s="35" t="s">
        <v>99</v>
      </c>
      <c r="S266" s="35" t="s">
        <v>100</v>
      </c>
      <c r="T266" s="35" t="s">
        <v>101</v>
      </c>
      <c r="U266" s="35" t="s">
        <v>102</v>
      </c>
      <c r="V266" s="35" t="s">
        <v>103</v>
      </c>
      <c r="W266" s="35" t="s">
        <v>104</v>
      </c>
      <c r="X266" s="35" t="s">
        <v>105</v>
      </c>
      <c r="Y266" s="35" t="s">
        <v>106</v>
      </c>
      <c r="Z266" s="35" t="s">
        <v>107</v>
      </c>
      <c r="AA266" s="35" t="s">
        <v>108</v>
      </c>
      <c r="AB266" s="36">
        <f>AB24+AB36+AB72+AB84+AB96+AB120+AB181+AB192+AB204</f>
        <v>263250</v>
      </c>
      <c r="AC266" s="36"/>
      <c r="AD266" s="36"/>
      <c r="AE266" s="52">
        <f>AE24+AE36+AE72+AE84+AE96+AE120+AE181+AE192+AE204</f>
        <v>263250</v>
      </c>
      <c r="AF266" s="52">
        <f>AB266-AE266</f>
        <v>0</v>
      </c>
      <c r="AG266" s="52"/>
      <c r="AH266" s="2"/>
    </row>
    <row r="267" spans="1:47" s="47" customFormat="1" ht="18" customHeight="1">
      <c r="A267" s="78"/>
      <c r="B267" s="98"/>
      <c r="C267" s="98"/>
      <c r="D267" s="7"/>
      <c r="E267" s="8" t="s">
        <v>16</v>
      </c>
      <c r="F267" s="10">
        <f t="shared" si="261"/>
        <v>34136.199999999997</v>
      </c>
      <c r="G267" s="10">
        <f t="shared" si="261"/>
        <v>20131.2</v>
      </c>
      <c r="H267" s="10">
        <v>34136.199999999997</v>
      </c>
      <c r="I267" s="10">
        <v>20131.2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8"/>
      <c r="Q267" s="109"/>
      <c r="R267" s="35" t="s">
        <v>99</v>
      </c>
      <c r="S267" s="35" t="s">
        <v>100</v>
      </c>
      <c r="T267" s="35" t="s">
        <v>101</v>
      </c>
      <c r="U267" s="35" t="s">
        <v>109</v>
      </c>
      <c r="V267" s="35" t="s">
        <v>103</v>
      </c>
      <c r="W267" s="35" t="s">
        <v>104</v>
      </c>
      <c r="X267" s="35" t="s">
        <v>110</v>
      </c>
      <c r="Y267" s="35" t="s">
        <v>106</v>
      </c>
      <c r="Z267" s="35" t="s">
        <v>107</v>
      </c>
      <c r="AA267" s="35" t="s">
        <v>108</v>
      </c>
      <c r="AB267" s="36">
        <f>AB25+AB37+AB73+AB85+AB97+AB121+AB182+AB193+AB205</f>
        <v>9007520.5899999999</v>
      </c>
      <c r="AC267" s="36"/>
      <c r="AD267" s="36"/>
      <c r="AE267" s="52">
        <f>AE25+AE37+AE73+AE85+AE97+AE121+AE182+AE193+AE205</f>
        <v>8350728.0999999996</v>
      </c>
      <c r="AF267" s="52">
        <f>AB267-AE267</f>
        <v>656792.49000000022</v>
      </c>
      <c r="AG267" s="52">
        <v>656792.49</v>
      </c>
      <c r="AH267" s="5">
        <f>AF267-656792.49</f>
        <v>0</v>
      </c>
      <c r="AK267" s="49"/>
      <c r="AL267" s="49"/>
      <c r="AM267" s="49"/>
      <c r="AN267" s="49"/>
      <c r="AO267" s="49"/>
      <c r="AP267" s="49"/>
    </row>
    <row r="268" spans="1:47" s="47" customFormat="1" ht="18" customHeight="1">
      <c r="A268" s="78"/>
      <c r="B268" s="98"/>
      <c r="C268" s="98"/>
      <c r="D268" s="7"/>
      <c r="E268" s="8" t="s">
        <v>17</v>
      </c>
      <c r="F268" s="10">
        <f t="shared" si="261"/>
        <v>37599.300000000003</v>
      </c>
      <c r="G268" s="10">
        <f t="shared" si="261"/>
        <v>16945.7</v>
      </c>
      <c r="H268" s="10">
        <v>37599.300000000003</v>
      </c>
      <c r="I268" s="10">
        <v>16945.7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8"/>
      <c r="Q268" s="109"/>
      <c r="R268" s="35" t="s">
        <v>99</v>
      </c>
      <c r="S268" s="35" t="s">
        <v>100</v>
      </c>
      <c r="T268" s="35" t="s">
        <v>101</v>
      </c>
      <c r="U268" s="35" t="s">
        <v>109</v>
      </c>
      <c r="V268" s="35" t="s">
        <v>103</v>
      </c>
      <c r="W268" s="35" t="s">
        <v>111</v>
      </c>
      <c r="X268" s="35" t="s">
        <v>110</v>
      </c>
      <c r="Y268" s="35" t="s">
        <v>106</v>
      </c>
      <c r="Z268" s="35" t="s">
        <v>107</v>
      </c>
      <c r="AA268" s="35" t="s">
        <v>108</v>
      </c>
      <c r="AB268" s="36">
        <f>AB26+AB38+AB74+AB86+AB98+AB122+AB183+AB194+AB206</f>
        <v>3965175.78</v>
      </c>
      <c r="AC268" s="36"/>
      <c r="AD268" s="36"/>
      <c r="AE268" s="52">
        <f>AE26+AE38+AE74+AE86+AE98+AE122+AE183+AE194+AE206</f>
        <v>3713163.8</v>
      </c>
      <c r="AF268" s="52">
        <f t="shared" ref="AF268:AF269" si="262">AB268-AE268</f>
        <v>252011.97999999998</v>
      </c>
      <c r="AG268" s="52">
        <v>252011.98</v>
      </c>
      <c r="AH268" s="5">
        <f>AF268-252011.98</f>
        <v>0</v>
      </c>
      <c r="AK268" s="49"/>
      <c r="AL268" s="49"/>
      <c r="AM268" s="49"/>
      <c r="AN268" s="49"/>
      <c r="AO268" s="49"/>
      <c r="AP268" s="49"/>
      <c r="AQ268" s="49"/>
    </row>
    <row r="269" spans="1:47" s="47" customFormat="1" ht="18" customHeight="1">
      <c r="A269" s="78"/>
      <c r="B269" s="98"/>
      <c r="C269" s="98"/>
      <c r="D269" s="7"/>
      <c r="E269" s="8" t="s">
        <v>70</v>
      </c>
      <c r="F269" s="10">
        <f t="shared" si="261"/>
        <v>41413.699999999997</v>
      </c>
      <c r="G269" s="10">
        <f t="shared" si="261"/>
        <v>16945.7</v>
      </c>
      <c r="H269" s="10">
        <v>41413.699999999997</v>
      </c>
      <c r="I269" s="10">
        <v>16945.7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8"/>
      <c r="Q269" s="109"/>
      <c r="R269" s="35" t="s">
        <v>99</v>
      </c>
      <c r="S269" s="35" t="s">
        <v>100</v>
      </c>
      <c r="T269" s="35" t="s">
        <v>101</v>
      </c>
      <c r="U269" s="35" t="s">
        <v>112</v>
      </c>
      <c r="V269" s="35" t="s">
        <v>103</v>
      </c>
      <c r="W269" s="35" t="s">
        <v>104</v>
      </c>
      <c r="X269" s="35" t="s">
        <v>110</v>
      </c>
      <c r="Y269" s="35" t="s">
        <v>106</v>
      </c>
      <c r="Z269" s="35" t="s">
        <v>107</v>
      </c>
      <c r="AA269" s="35" t="s">
        <v>108</v>
      </c>
      <c r="AB269" s="36">
        <f>AB27+AB39+AB75+AB87+AB99+AB123+AB184+AB195+AB207</f>
        <v>5184156</v>
      </c>
      <c r="AC269" s="36"/>
      <c r="AD269" s="36"/>
      <c r="AE269" s="52">
        <f>AE27+AE39+AE75+AE87+AE99+AE123+AE184+AE195+AE207</f>
        <v>4242838</v>
      </c>
      <c r="AF269" s="52">
        <f t="shared" si="262"/>
        <v>941318</v>
      </c>
      <c r="AG269" s="52"/>
      <c r="AH269" s="5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</row>
    <row r="270" spans="1:47" s="47" customFormat="1" ht="18" customHeight="1">
      <c r="A270" s="78"/>
      <c r="B270" s="98"/>
      <c r="C270" s="98"/>
      <c r="D270" s="7"/>
      <c r="E270" s="8" t="s">
        <v>126</v>
      </c>
      <c r="F270" s="10">
        <f t="shared" ref="F270:F274" si="263">H270+J270+L270+N270</f>
        <v>41413.699999999997</v>
      </c>
      <c r="G270" s="10">
        <f t="shared" ref="G270:G274" si="264">I270+K270+M270+O270</f>
        <v>16945.7</v>
      </c>
      <c r="H270" s="10">
        <v>41413.699999999997</v>
      </c>
      <c r="I270" s="10">
        <v>16945.7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8"/>
      <c r="Q270" s="109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2"/>
      <c r="AC270" s="42"/>
      <c r="AD270" s="42"/>
      <c r="AE270" s="52"/>
      <c r="AF270" s="52"/>
      <c r="AG270" s="52"/>
      <c r="AH270" s="5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</row>
    <row r="271" spans="1:47" s="47" customFormat="1" ht="18" customHeight="1">
      <c r="A271" s="78"/>
      <c r="B271" s="98"/>
      <c r="C271" s="98"/>
      <c r="D271" s="7"/>
      <c r="E271" s="8" t="s">
        <v>127</v>
      </c>
      <c r="F271" s="10">
        <f t="shared" si="263"/>
        <v>41413.699999999997</v>
      </c>
      <c r="G271" s="10">
        <f t="shared" si="264"/>
        <v>0</v>
      </c>
      <c r="H271" s="10">
        <v>41413.699999999997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8"/>
      <c r="Q271" s="109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2"/>
      <c r="AC271" s="42"/>
      <c r="AD271" s="42"/>
      <c r="AE271" s="52"/>
      <c r="AF271" s="52"/>
      <c r="AG271" s="52"/>
      <c r="AH271" s="5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</row>
    <row r="272" spans="1:47" s="47" customFormat="1" ht="18" customHeight="1">
      <c r="A272" s="78"/>
      <c r="B272" s="98"/>
      <c r="C272" s="98"/>
      <c r="D272" s="7"/>
      <c r="E272" s="8" t="s">
        <v>128</v>
      </c>
      <c r="F272" s="10">
        <f t="shared" si="263"/>
        <v>41413.699999999997</v>
      </c>
      <c r="G272" s="10">
        <f t="shared" si="264"/>
        <v>0</v>
      </c>
      <c r="H272" s="10">
        <v>41413.699999999997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8"/>
      <c r="Q272" s="109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2"/>
      <c r="AC272" s="42"/>
      <c r="AD272" s="42"/>
      <c r="AE272" s="52"/>
      <c r="AF272" s="52"/>
      <c r="AG272" s="52"/>
      <c r="AH272" s="5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</row>
    <row r="273" spans="1:47" s="47" customFormat="1" ht="18" customHeight="1">
      <c r="A273" s="78"/>
      <c r="B273" s="98"/>
      <c r="C273" s="98"/>
      <c r="D273" s="7"/>
      <c r="E273" s="8" t="s">
        <v>129</v>
      </c>
      <c r="F273" s="10">
        <f t="shared" si="263"/>
        <v>41413.699999999997</v>
      </c>
      <c r="G273" s="10">
        <f t="shared" si="264"/>
        <v>0</v>
      </c>
      <c r="H273" s="10">
        <v>41413.699999999997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8"/>
      <c r="Q273" s="109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2"/>
      <c r="AC273" s="42"/>
      <c r="AD273" s="42"/>
      <c r="AE273" s="52"/>
      <c r="AF273" s="52"/>
      <c r="AG273" s="52"/>
      <c r="AH273" s="5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</row>
    <row r="274" spans="1:47" s="47" customFormat="1" ht="18" customHeight="1">
      <c r="A274" s="79"/>
      <c r="B274" s="99"/>
      <c r="C274" s="99"/>
      <c r="D274" s="7"/>
      <c r="E274" s="8" t="s">
        <v>84</v>
      </c>
      <c r="F274" s="10">
        <f t="shared" si="263"/>
        <v>41413.699999999997</v>
      </c>
      <c r="G274" s="10">
        <f t="shared" si="264"/>
        <v>0</v>
      </c>
      <c r="H274" s="10">
        <v>41413.699999999997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10"/>
      <c r="Q274" s="11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2"/>
      <c r="AC274" s="42"/>
      <c r="AD274" s="42"/>
      <c r="AE274" s="52"/>
      <c r="AF274" s="52"/>
      <c r="AG274" s="52"/>
      <c r="AH274" s="5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</row>
    <row r="275" spans="1:47" s="47" customFormat="1" ht="18" customHeight="1">
      <c r="A275" s="77">
        <v>21</v>
      </c>
      <c r="B275" s="97" t="s">
        <v>24</v>
      </c>
      <c r="C275" s="97"/>
      <c r="D275" s="7"/>
      <c r="E275" s="17" t="s">
        <v>10</v>
      </c>
      <c r="F275" s="9">
        <f>SUM(F276:F286)</f>
        <v>3197.0000000000005</v>
      </c>
      <c r="G275" s="9">
        <f t="shared" ref="G275" si="265">SUM(G276:G286)</f>
        <v>0</v>
      </c>
      <c r="H275" s="9">
        <f t="shared" ref="H275" si="266">SUM(H276:H286)</f>
        <v>3197.0000000000005</v>
      </c>
      <c r="I275" s="9">
        <f t="shared" ref="I275" si="267">SUM(I276:I286)</f>
        <v>0</v>
      </c>
      <c r="J275" s="9">
        <f t="shared" ref="J275" si="268">SUM(J276:J286)</f>
        <v>0</v>
      </c>
      <c r="K275" s="9">
        <f t="shared" ref="K275" si="269">SUM(K276:K286)</f>
        <v>0</v>
      </c>
      <c r="L275" s="9">
        <f t="shared" ref="L275" si="270">SUM(L276:L286)</f>
        <v>0</v>
      </c>
      <c r="M275" s="9">
        <f t="shared" ref="M275" si="271">SUM(M276:M286)</f>
        <v>0</v>
      </c>
      <c r="N275" s="9">
        <f t="shared" ref="N275" si="272">SUM(N276:N286)</f>
        <v>0</v>
      </c>
      <c r="O275" s="9">
        <f t="shared" ref="O275" si="273">SUM(O276:O286)</f>
        <v>0</v>
      </c>
      <c r="P275" s="106" t="s">
        <v>71</v>
      </c>
      <c r="Q275" s="107"/>
      <c r="R275" s="5"/>
      <c r="S275" s="2"/>
      <c r="T275" s="2"/>
      <c r="U275" s="2"/>
      <c r="V275" s="2"/>
      <c r="W275" s="2"/>
      <c r="X275" s="2"/>
      <c r="Y275" s="2"/>
      <c r="Z275" s="2"/>
      <c r="AA275" s="2"/>
      <c r="AB275" s="5"/>
      <c r="AC275" s="5"/>
      <c r="AD275" s="5"/>
      <c r="AE275" s="52"/>
      <c r="AF275" s="52"/>
      <c r="AG275" s="52"/>
      <c r="AH275" s="5"/>
    </row>
    <row r="276" spans="1:47" s="47" customFormat="1" ht="25.5">
      <c r="A276" s="78"/>
      <c r="B276" s="98"/>
      <c r="C276" s="98"/>
      <c r="D276" s="7" t="s">
        <v>20</v>
      </c>
      <c r="E276" s="8" t="s">
        <v>15</v>
      </c>
      <c r="F276" s="10">
        <f t="shared" ref="F276:G281" si="274">H276+J276+L276+N276</f>
        <v>200</v>
      </c>
      <c r="G276" s="10">
        <f t="shared" si="274"/>
        <v>0</v>
      </c>
      <c r="H276" s="10">
        <v>200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8"/>
      <c r="Q276" s="109"/>
      <c r="R276" s="29"/>
      <c r="S276" s="29"/>
      <c r="T276" s="29"/>
      <c r="U276" s="29"/>
      <c r="V276" s="29"/>
      <c r="W276" s="29"/>
      <c r="X276" s="29"/>
      <c r="Y276" s="2"/>
      <c r="Z276" s="2"/>
      <c r="AA276" s="2"/>
      <c r="AB276" s="2"/>
      <c r="AC276" s="2"/>
      <c r="AD276" s="2"/>
      <c r="AE276" s="52"/>
      <c r="AF276" s="52"/>
      <c r="AG276" s="52"/>
      <c r="AH276" s="2"/>
    </row>
    <row r="277" spans="1:47" s="47" customFormat="1">
      <c r="A277" s="78"/>
      <c r="B277" s="98"/>
      <c r="C277" s="98"/>
      <c r="D277" s="7"/>
      <c r="E277" s="8" t="s">
        <v>12</v>
      </c>
      <c r="F277" s="10">
        <f t="shared" si="274"/>
        <v>221.1</v>
      </c>
      <c r="G277" s="10">
        <f t="shared" si="274"/>
        <v>0</v>
      </c>
      <c r="H277" s="10">
        <v>221.1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8"/>
      <c r="Q277" s="109"/>
      <c r="R277" s="35"/>
      <c r="S277" s="35"/>
      <c r="T277" s="35"/>
      <c r="U277" s="35"/>
      <c r="V277" s="35"/>
      <c r="W277" s="35"/>
      <c r="X277" s="35"/>
      <c r="Y277" s="2"/>
      <c r="Z277" s="2"/>
      <c r="AA277" s="2"/>
      <c r="AB277" s="2"/>
      <c r="AC277" s="2"/>
      <c r="AD277" s="2"/>
      <c r="AE277" s="2"/>
      <c r="AF277" s="5"/>
      <c r="AG277" s="5"/>
      <c r="AH277" s="2"/>
      <c r="AI277" s="50"/>
      <c r="AM277" s="48"/>
    </row>
    <row r="278" spans="1:47" s="47" customFormat="1">
      <c r="A278" s="78"/>
      <c r="B278" s="98"/>
      <c r="C278" s="98"/>
      <c r="D278" s="7"/>
      <c r="E278" s="8" t="s">
        <v>13</v>
      </c>
      <c r="F278" s="10">
        <f t="shared" si="274"/>
        <v>244.5</v>
      </c>
      <c r="G278" s="10">
        <f t="shared" si="274"/>
        <v>0</v>
      </c>
      <c r="H278" s="10">
        <v>244.5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8"/>
      <c r="Q278" s="109"/>
      <c r="R278" s="35"/>
      <c r="S278" s="35"/>
      <c r="T278" s="35"/>
      <c r="U278" s="35"/>
      <c r="V278" s="35"/>
      <c r="W278" s="35"/>
      <c r="X278" s="35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M278" s="48"/>
    </row>
    <row r="279" spans="1:47" s="47" customFormat="1">
      <c r="A279" s="78"/>
      <c r="B279" s="98"/>
      <c r="C279" s="98"/>
      <c r="D279" s="7"/>
      <c r="E279" s="8" t="s">
        <v>16</v>
      </c>
      <c r="F279" s="10">
        <f t="shared" si="274"/>
        <v>269.8</v>
      </c>
      <c r="G279" s="10">
        <f t="shared" si="274"/>
        <v>0</v>
      </c>
      <c r="H279" s="10">
        <v>269.8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8"/>
      <c r="Q279" s="109"/>
      <c r="R279" s="35"/>
      <c r="S279" s="35"/>
      <c r="T279" s="35"/>
      <c r="U279" s="35"/>
      <c r="V279" s="35"/>
      <c r="W279" s="35"/>
      <c r="X279" s="35"/>
      <c r="Y279" s="2"/>
      <c r="Z279" s="2"/>
      <c r="AA279" s="2"/>
      <c r="AB279" s="2"/>
      <c r="AC279" s="2"/>
      <c r="AD279" s="2"/>
      <c r="AE279" s="52"/>
      <c r="AF279" s="5"/>
      <c r="AG279" s="5"/>
      <c r="AH279" s="2"/>
      <c r="AM279" s="48"/>
    </row>
    <row r="280" spans="1:47" s="47" customFormat="1">
      <c r="A280" s="78"/>
      <c r="B280" s="98"/>
      <c r="C280" s="98"/>
      <c r="D280" s="7"/>
      <c r="E280" s="8" t="s">
        <v>17</v>
      </c>
      <c r="F280" s="10">
        <f t="shared" si="274"/>
        <v>297.2</v>
      </c>
      <c r="G280" s="10">
        <f t="shared" si="274"/>
        <v>0</v>
      </c>
      <c r="H280" s="10">
        <v>297.2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8"/>
      <c r="Q280" s="109"/>
      <c r="R280" s="35"/>
      <c r="S280" s="35"/>
      <c r="T280" s="35"/>
      <c r="U280" s="35"/>
      <c r="V280" s="35"/>
      <c r="W280" s="35"/>
      <c r="X280" s="35"/>
      <c r="Y280" s="2"/>
      <c r="Z280" s="2"/>
      <c r="AA280" s="2"/>
      <c r="AB280" s="5"/>
      <c r="AC280" s="2"/>
      <c r="AD280" s="2"/>
      <c r="AE280" s="2"/>
      <c r="AF280" s="2"/>
      <c r="AG280" s="2"/>
      <c r="AH280" s="2"/>
    </row>
    <row r="281" spans="1:47" s="47" customFormat="1">
      <c r="A281" s="78"/>
      <c r="B281" s="98"/>
      <c r="C281" s="98"/>
      <c r="D281" s="7"/>
      <c r="E281" s="8" t="s">
        <v>70</v>
      </c>
      <c r="F281" s="10">
        <f t="shared" si="274"/>
        <v>327.39999999999998</v>
      </c>
      <c r="G281" s="10">
        <v>0</v>
      </c>
      <c r="H281" s="10">
        <v>327.39999999999998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8"/>
      <c r="Q281" s="109"/>
      <c r="R281" s="5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47" s="47" customFormat="1">
      <c r="A282" s="78"/>
      <c r="B282" s="98"/>
      <c r="C282" s="98"/>
      <c r="D282" s="7"/>
      <c r="E282" s="8" t="s">
        <v>126</v>
      </c>
      <c r="F282" s="10">
        <f t="shared" ref="F282:F286" si="275">H282+J282+L282+N282</f>
        <v>327.39999999999998</v>
      </c>
      <c r="G282" s="10">
        <v>0</v>
      </c>
      <c r="H282" s="10">
        <v>327.39999999999998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8"/>
      <c r="Q282" s="109"/>
      <c r="R282" s="5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47" s="47" customFormat="1">
      <c r="A283" s="78"/>
      <c r="B283" s="98"/>
      <c r="C283" s="98"/>
      <c r="D283" s="7"/>
      <c r="E283" s="8" t="s">
        <v>127</v>
      </c>
      <c r="F283" s="10">
        <f t="shared" si="275"/>
        <v>327.39999999999998</v>
      </c>
      <c r="G283" s="10">
        <v>0</v>
      </c>
      <c r="H283" s="10">
        <v>327.39999999999998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8"/>
      <c r="Q283" s="109"/>
      <c r="R283" s="5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47" s="47" customFormat="1">
      <c r="A284" s="78"/>
      <c r="B284" s="98"/>
      <c r="C284" s="98"/>
      <c r="D284" s="7"/>
      <c r="E284" s="8" t="s">
        <v>128</v>
      </c>
      <c r="F284" s="10">
        <f t="shared" si="275"/>
        <v>327.39999999999998</v>
      </c>
      <c r="G284" s="10">
        <v>0</v>
      </c>
      <c r="H284" s="10">
        <v>327.39999999999998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8"/>
      <c r="Q284" s="109"/>
      <c r="R284" s="5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47" s="47" customFormat="1">
      <c r="A285" s="78"/>
      <c r="B285" s="98"/>
      <c r="C285" s="98"/>
      <c r="D285" s="7"/>
      <c r="E285" s="8" t="s">
        <v>129</v>
      </c>
      <c r="F285" s="10">
        <f t="shared" si="275"/>
        <v>327.39999999999998</v>
      </c>
      <c r="G285" s="10">
        <v>0</v>
      </c>
      <c r="H285" s="10">
        <v>327.39999999999998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8"/>
      <c r="Q285" s="109"/>
      <c r="R285" s="5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47" s="47" customFormat="1">
      <c r="A286" s="79"/>
      <c r="B286" s="99"/>
      <c r="C286" s="99"/>
      <c r="D286" s="7"/>
      <c r="E286" s="8" t="s">
        <v>84</v>
      </c>
      <c r="F286" s="10">
        <f t="shared" si="275"/>
        <v>327.39999999999998</v>
      </c>
      <c r="G286" s="10">
        <v>0</v>
      </c>
      <c r="H286" s="10">
        <v>327.39999999999998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10"/>
      <c r="Q286" s="111"/>
      <c r="R286" s="5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47" s="47" customFormat="1" ht="12.75" customHeight="1">
      <c r="A287" s="77">
        <f>A275+1</f>
        <v>22</v>
      </c>
      <c r="B287" s="97" t="s">
        <v>27</v>
      </c>
      <c r="C287" s="97" t="s">
        <v>56</v>
      </c>
      <c r="D287" s="7"/>
      <c r="E287" s="17" t="s">
        <v>10</v>
      </c>
      <c r="F287" s="9">
        <f>SUM(F288:F298)</f>
        <v>20967.300000000003</v>
      </c>
      <c r="G287" s="9">
        <f t="shared" ref="G287" si="276">SUM(G288:G298)</f>
        <v>10375.699999999999</v>
      </c>
      <c r="H287" s="9">
        <f t="shared" ref="H287" si="277">SUM(H288:H298)</f>
        <v>20967.300000000003</v>
      </c>
      <c r="I287" s="9">
        <f t="shared" ref="I287" si="278">SUM(I288:I298)</f>
        <v>10375.699999999999</v>
      </c>
      <c r="J287" s="9">
        <f t="shared" ref="J287" si="279">SUM(J288:J298)</f>
        <v>0</v>
      </c>
      <c r="K287" s="9">
        <f t="shared" ref="K287" si="280">SUM(K288:K298)</f>
        <v>0</v>
      </c>
      <c r="L287" s="9">
        <f t="shared" ref="L287" si="281">SUM(L288:L298)</f>
        <v>0</v>
      </c>
      <c r="M287" s="9">
        <f t="shared" ref="M287" si="282">SUM(M288:M298)</f>
        <v>0</v>
      </c>
      <c r="N287" s="9">
        <f t="shared" ref="N287" si="283">SUM(N288:N298)</f>
        <v>0</v>
      </c>
      <c r="O287" s="9">
        <f t="shared" ref="O287" si="284">SUM(O288:O298)</f>
        <v>0</v>
      </c>
      <c r="P287" s="106" t="s">
        <v>71</v>
      </c>
      <c r="Q287" s="107"/>
      <c r="R287" s="5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47" s="47" customFormat="1" ht="25.5">
      <c r="A288" s="78"/>
      <c r="B288" s="98"/>
      <c r="C288" s="98"/>
      <c r="D288" s="7" t="s">
        <v>20</v>
      </c>
      <c r="E288" s="8" t="s">
        <v>15</v>
      </c>
      <c r="F288" s="10">
        <f t="shared" ref="F288:G293" si="285">H288+J288+L288+N288</f>
        <v>1583.2</v>
      </c>
      <c r="G288" s="10">
        <f t="shared" si="285"/>
        <v>1583.2</v>
      </c>
      <c r="H288" s="10">
        <v>1583.2</v>
      </c>
      <c r="I288" s="10">
        <v>1583.2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8"/>
      <c r="Q288" s="109"/>
      <c r="R288" s="29" t="s">
        <v>86</v>
      </c>
      <c r="S288" s="29" t="s">
        <v>87</v>
      </c>
      <c r="T288" s="29" t="s">
        <v>88</v>
      </c>
      <c r="U288" s="29" t="s">
        <v>89</v>
      </c>
      <c r="V288" s="29" t="s">
        <v>91</v>
      </c>
      <c r="W288" s="29" t="s">
        <v>92</v>
      </c>
      <c r="X288" s="29" t="s">
        <v>93</v>
      </c>
      <c r="Y288" s="2"/>
      <c r="Z288" s="2"/>
      <c r="AA288" s="2"/>
      <c r="AB288" s="5"/>
      <c r="AC288" s="2"/>
      <c r="AD288" s="2"/>
      <c r="AE288" s="2"/>
      <c r="AF288" s="2"/>
      <c r="AG288" s="2"/>
      <c r="AH288" s="2"/>
    </row>
    <row r="289" spans="1:34" s="47" customFormat="1">
      <c r="A289" s="78"/>
      <c r="B289" s="98"/>
      <c r="C289" s="98"/>
      <c r="D289" s="7"/>
      <c r="E289" s="8" t="s">
        <v>12</v>
      </c>
      <c r="F289" s="10">
        <f t="shared" si="285"/>
        <v>1667.1</v>
      </c>
      <c r="G289" s="10">
        <f t="shared" si="285"/>
        <v>1583.2</v>
      </c>
      <c r="H289" s="10">
        <v>1667.1</v>
      </c>
      <c r="I289" s="10">
        <v>1583.2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8"/>
      <c r="Q289" s="109"/>
      <c r="R289" s="35" t="s">
        <v>115</v>
      </c>
      <c r="S289" s="35" t="s">
        <v>100</v>
      </c>
      <c r="T289" s="35" t="s">
        <v>101</v>
      </c>
      <c r="U289" s="35" t="s">
        <v>109</v>
      </c>
      <c r="V289" s="35" t="s">
        <v>104</v>
      </c>
      <c r="W289" s="35" t="s">
        <v>110</v>
      </c>
      <c r="X289" s="35" t="s">
        <v>106</v>
      </c>
      <c r="Y289" s="2">
        <v>1327500</v>
      </c>
      <c r="Z289" s="2"/>
      <c r="AA289" s="2"/>
      <c r="AB289" s="5"/>
      <c r="AC289" s="2"/>
      <c r="AD289" s="2"/>
      <c r="AE289" s="2"/>
      <c r="AF289" s="2"/>
      <c r="AG289" s="2"/>
      <c r="AH289" s="2"/>
    </row>
    <row r="290" spans="1:34" s="47" customFormat="1">
      <c r="A290" s="78"/>
      <c r="B290" s="98"/>
      <c r="C290" s="98"/>
      <c r="D290" s="7"/>
      <c r="E290" s="8" t="s">
        <v>13</v>
      </c>
      <c r="F290" s="10">
        <f t="shared" si="285"/>
        <v>1755.4</v>
      </c>
      <c r="G290" s="10">
        <f t="shared" si="285"/>
        <v>1277.0999999999999</v>
      </c>
      <c r="H290" s="10">
        <v>1755.4</v>
      </c>
      <c r="I290" s="10">
        <v>1277.0999999999999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8"/>
      <c r="Q290" s="109"/>
      <c r="R290" s="35" t="s">
        <v>115</v>
      </c>
      <c r="S290" s="35" t="s">
        <v>100</v>
      </c>
      <c r="T290" s="35" t="s">
        <v>101</v>
      </c>
      <c r="U290" s="35" t="s">
        <v>112</v>
      </c>
      <c r="V290" s="35" t="s">
        <v>116</v>
      </c>
      <c r="W290" s="35" t="s">
        <v>110</v>
      </c>
      <c r="X290" s="35" t="s">
        <v>106</v>
      </c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s="47" customFormat="1">
      <c r="A291" s="78"/>
      <c r="B291" s="98"/>
      <c r="C291" s="98"/>
      <c r="D291" s="7"/>
      <c r="E291" s="8" t="s">
        <v>16</v>
      </c>
      <c r="F291" s="10">
        <f t="shared" si="285"/>
        <v>1845</v>
      </c>
      <c r="G291" s="10">
        <f t="shared" si="285"/>
        <v>1327.5</v>
      </c>
      <c r="H291" s="10">
        <v>1845</v>
      </c>
      <c r="I291" s="10">
        <v>1327.5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8"/>
      <c r="Q291" s="109"/>
      <c r="R291" s="35" t="s">
        <v>115</v>
      </c>
      <c r="S291" s="35" t="s">
        <v>100</v>
      </c>
      <c r="T291" s="35" t="s">
        <v>101</v>
      </c>
      <c r="U291" s="35" t="s">
        <v>112</v>
      </c>
      <c r="V291" s="35" t="s">
        <v>117</v>
      </c>
      <c r="W291" s="35" t="s">
        <v>110</v>
      </c>
      <c r="X291" s="35" t="s">
        <v>106</v>
      </c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s="47" customFormat="1">
      <c r="A292" s="78"/>
      <c r="B292" s="98"/>
      <c r="C292" s="98"/>
      <c r="D292" s="7"/>
      <c r="E292" s="8" t="s">
        <v>17</v>
      </c>
      <c r="F292" s="10">
        <f t="shared" si="285"/>
        <v>1935.4</v>
      </c>
      <c r="G292" s="10">
        <f t="shared" si="285"/>
        <v>1534.9</v>
      </c>
      <c r="H292" s="10">
        <v>1935.4</v>
      </c>
      <c r="I292" s="10">
        <v>1534.9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8"/>
      <c r="Q292" s="109"/>
      <c r="R292" s="35" t="s">
        <v>115</v>
      </c>
      <c r="S292" s="35" t="s">
        <v>100</v>
      </c>
      <c r="T292" s="35" t="s">
        <v>118</v>
      </c>
      <c r="U292" s="35" t="s">
        <v>119</v>
      </c>
      <c r="V292" s="35" t="s">
        <v>120</v>
      </c>
      <c r="W292" s="35" t="s">
        <v>110</v>
      </c>
      <c r="X292" s="35" t="s">
        <v>106</v>
      </c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 s="47" customFormat="1">
      <c r="A293" s="78"/>
      <c r="B293" s="98"/>
      <c r="C293" s="98"/>
      <c r="D293" s="7"/>
      <c r="E293" s="8" t="s">
        <v>70</v>
      </c>
      <c r="F293" s="10">
        <f t="shared" si="285"/>
        <v>2030.2</v>
      </c>
      <c r="G293" s="10">
        <f t="shared" si="285"/>
        <v>1534.9</v>
      </c>
      <c r="H293" s="10">
        <v>2030.2</v>
      </c>
      <c r="I293" s="10">
        <v>1534.9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8"/>
      <c r="Q293" s="109"/>
      <c r="R293" s="5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s="47" customFormat="1">
      <c r="A294" s="78"/>
      <c r="B294" s="98"/>
      <c r="C294" s="98"/>
      <c r="D294" s="7"/>
      <c r="E294" s="8" t="s">
        <v>126</v>
      </c>
      <c r="F294" s="10">
        <f t="shared" ref="F294:F298" si="286">H294+J294+L294+N294</f>
        <v>2030.2</v>
      </c>
      <c r="G294" s="10">
        <f t="shared" ref="G294:G298" si="287">I294+K294+M294+O294</f>
        <v>1534.9</v>
      </c>
      <c r="H294" s="10">
        <v>2030.2</v>
      </c>
      <c r="I294" s="10">
        <v>1534.9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8"/>
      <c r="Q294" s="109"/>
      <c r="R294" s="5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s="47" customFormat="1">
      <c r="A295" s="78"/>
      <c r="B295" s="98"/>
      <c r="C295" s="98"/>
      <c r="D295" s="7"/>
      <c r="E295" s="8" t="s">
        <v>127</v>
      </c>
      <c r="F295" s="10">
        <f t="shared" si="286"/>
        <v>2030.2</v>
      </c>
      <c r="G295" s="10">
        <f t="shared" si="287"/>
        <v>0</v>
      </c>
      <c r="H295" s="10">
        <v>2030.2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8"/>
      <c r="Q295" s="109"/>
      <c r="R295" s="5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s="47" customFormat="1">
      <c r="A296" s="78"/>
      <c r="B296" s="98"/>
      <c r="C296" s="98"/>
      <c r="D296" s="7"/>
      <c r="E296" s="8" t="s">
        <v>128</v>
      </c>
      <c r="F296" s="10">
        <f t="shared" si="286"/>
        <v>2030.2</v>
      </c>
      <c r="G296" s="10">
        <f t="shared" si="287"/>
        <v>0</v>
      </c>
      <c r="H296" s="10">
        <v>2030.2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8"/>
      <c r="Q296" s="109"/>
      <c r="R296" s="5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s="47" customFormat="1">
      <c r="A297" s="78"/>
      <c r="B297" s="98"/>
      <c r="C297" s="98"/>
      <c r="D297" s="7"/>
      <c r="E297" s="8" t="s">
        <v>129</v>
      </c>
      <c r="F297" s="10">
        <f t="shared" si="286"/>
        <v>2030.2</v>
      </c>
      <c r="G297" s="10">
        <f t="shared" si="287"/>
        <v>0</v>
      </c>
      <c r="H297" s="10">
        <v>2030.2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8"/>
      <c r="Q297" s="109"/>
      <c r="R297" s="5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s="47" customFormat="1">
      <c r="A298" s="79"/>
      <c r="B298" s="99"/>
      <c r="C298" s="99"/>
      <c r="D298" s="7"/>
      <c r="E298" s="8" t="s">
        <v>84</v>
      </c>
      <c r="F298" s="10">
        <f t="shared" si="286"/>
        <v>2030.2</v>
      </c>
      <c r="G298" s="10">
        <f t="shared" si="287"/>
        <v>0</v>
      </c>
      <c r="H298" s="10">
        <v>2030.2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10"/>
      <c r="Q298" s="111"/>
      <c r="R298" s="5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s="47" customFormat="1" ht="12.75" customHeight="1">
      <c r="A299" s="77">
        <f>A287+1</f>
        <v>23</v>
      </c>
      <c r="B299" s="97" t="s">
        <v>28</v>
      </c>
      <c r="C299" s="97" t="s">
        <v>56</v>
      </c>
      <c r="D299" s="7"/>
      <c r="E299" s="17" t="s">
        <v>10</v>
      </c>
      <c r="F299" s="9">
        <f>SUM(F300:F310)</f>
        <v>198656.79999999996</v>
      </c>
      <c r="G299" s="9">
        <f t="shared" ref="G299" si="288">SUM(G300:G310)</f>
        <v>23450.400000000001</v>
      </c>
      <c r="H299" s="9">
        <f t="shared" ref="H299" si="289">SUM(H300:H310)</f>
        <v>198656.79999999996</v>
      </c>
      <c r="I299" s="9">
        <f t="shared" ref="I299" si="290">SUM(I300:I310)</f>
        <v>23450.400000000001</v>
      </c>
      <c r="J299" s="9">
        <f t="shared" ref="J299" si="291">SUM(J300:J310)</f>
        <v>0</v>
      </c>
      <c r="K299" s="9">
        <f t="shared" ref="K299" si="292">SUM(K300:K310)</f>
        <v>0</v>
      </c>
      <c r="L299" s="9">
        <f t="shared" ref="L299" si="293">SUM(L300:L310)</f>
        <v>0</v>
      </c>
      <c r="M299" s="9">
        <f t="shared" ref="M299" si="294">SUM(M300:M310)</f>
        <v>0</v>
      </c>
      <c r="N299" s="9">
        <f t="shared" ref="N299" si="295">SUM(N300:N310)</f>
        <v>0</v>
      </c>
      <c r="O299" s="9">
        <f t="shared" ref="O299" si="296">SUM(O300:O310)</f>
        <v>0</v>
      </c>
      <c r="P299" s="106" t="s">
        <v>71</v>
      </c>
      <c r="Q299" s="107"/>
      <c r="R299" s="5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s="47" customFormat="1" ht="25.5">
      <c r="A300" s="78"/>
      <c r="B300" s="98"/>
      <c r="C300" s="98"/>
      <c r="D300" s="7" t="s">
        <v>29</v>
      </c>
      <c r="E300" s="8" t="s">
        <v>15</v>
      </c>
      <c r="F300" s="10">
        <f t="shared" ref="F300:G317" si="297">H300+J300+L300+N300</f>
        <v>15000</v>
      </c>
      <c r="G300" s="10">
        <f t="shared" si="297"/>
        <v>3718.1</v>
      </c>
      <c r="H300" s="10">
        <v>15000</v>
      </c>
      <c r="I300" s="10">
        <v>3718.1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8"/>
      <c r="Q300" s="109"/>
      <c r="R300" s="29" t="s">
        <v>86</v>
      </c>
      <c r="S300" s="29" t="s">
        <v>87</v>
      </c>
      <c r="T300" s="29" t="s">
        <v>88</v>
      </c>
      <c r="U300" s="29" t="s">
        <v>89</v>
      </c>
      <c r="V300" s="29" t="s">
        <v>91</v>
      </c>
      <c r="W300" s="29" t="s">
        <v>92</v>
      </c>
      <c r="X300" s="29" t="s">
        <v>93</v>
      </c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s="47" customFormat="1">
      <c r="A301" s="78"/>
      <c r="B301" s="98"/>
      <c r="C301" s="98"/>
      <c r="D301" s="7"/>
      <c r="E301" s="8" t="s">
        <v>12</v>
      </c>
      <c r="F301" s="10">
        <f t="shared" si="297"/>
        <v>15795</v>
      </c>
      <c r="G301" s="10">
        <f t="shared" si="297"/>
        <v>4003.5</v>
      </c>
      <c r="H301" s="10">
        <v>15795</v>
      </c>
      <c r="I301" s="10">
        <v>4003.5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8"/>
      <c r="Q301" s="109"/>
      <c r="R301" s="35" t="s">
        <v>115</v>
      </c>
      <c r="S301" s="35" t="s">
        <v>100</v>
      </c>
      <c r="T301" s="35" t="s">
        <v>101</v>
      </c>
      <c r="U301" s="35" t="s">
        <v>109</v>
      </c>
      <c r="V301" s="35" t="s">
        <v>104</v>
      </c>
      <c r="W301" s="35" t="s">
        <v>110</v>
      </c>
      <c r="X301" s="35" t="s">
        <v>106</v>
      </c>
      <c r="Y301" s="2">
        <f>2691575.77+205673.51</f>
        <v>2897249.2800000003</v>
      </c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s="47" customFormat="1">
      <c r="A302" s="78"/>
      <c r="B302" s="98"/>
      <c r="C302" s="98"/>
      <c r="D302" s="7"/>
      <c r="E302" s="8" t="s">
        <v>13</v>
      </c>
      <c r="F302" s="10">
        <f t="shared" si="297"/>
        <v>16632.099999999999</v>
      </c>
      <c r="G302" s="10">
        <f>I302+K302+M302+O302</f>
        <v>2495.1</v>
      </c>
      <c r="H302" s="10">
        <v>16632.099999999999</v>
      </c>
      <c r="I302" s="10">
        <v>2495.1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8"/>
      <c r="Q302" s="109"/>
      <c r="R302" s="35" t="s">
        <v>115</v>
      </c>
      <c r="S302" s="35" t="s">
        <v>100</v>
      </c>
      <c r="T302" s="35" t="s">
        <v>101</v>
      </c>
      <c r="U302" s="35" t="s">
        <v>112</v>
      </c>
      <c r="V302" s="35" t="s">
        <v>116</v>
      </c>
      <c r="W302" s="35" t="s">
        <v>110</v>
      </c>
      <c r="X302" s="35" t="s">
        <v>106</v>
      </c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s="47" customFormat="1">
      <c r="A303" s="78"/>
      <c r="B303" s="98"/>
      <c r="C303" s="98"/>
      <c r="D303" s="7"/>
      <c r="E303" s="8" t="s">
        <v>16</v>
      </c>
      <c r="F303" s="10">
        <f t="shared" si="297"/>
        <v>17480.400000000001</v>
      </c>
      <c r="G303" s="10">
        <f t="shared" si="297"/>
        <v>2687</v>
      </c>
      <c r="H303" s="10">
        <v>17480.400000000001</v>
      </c>
      <c r="I303" s="10">
        <v>2687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8"/>
      <c r="Q303" s="109"/>
      <c r="R303" s="35" t="s">
        <v>115</v>
      </c>
      <c r="S303" s="35" t="s">
        <v>100</v>
      </c>
      <c r="T303" s="35" t="s">
        <v>101</v>
      </c>
      <c r="U303" s="35" t="s">
        <v>112</v>
      </c>
      <c r="V303" s="35" t="s">
        <v>117</v>
      </c>
      <c r="W303" s="35" t="s">
        <v>110</v>
      </c>
      <c r="X303" s="35" t="s">
        <v>106</v>
      </c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 s="47" customFormat="1">
      <c r="A304" s="78"/>
      <c r="B304" s="98"/>
      <c r="C304" s="98"/>
      <c r="D304" s="7"/>
      <c r="E304" s="8" t="s">
        <v>17</v>
      </c>
      <c r="F304" s="10">
        <f t="shared" si="297"/>
        <v>18336.900000000001</v>
      </c>
      <c r="G304" s="10">
        <f t="shared" si="297"/>
        <v>5173.1000000000004</v>
      </c>
      <c r="H304" s="10">
        <v>18336.900000000001</v>
      </c>
      <c r="I304" s="10">
        <v>5173.1000000000004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8"/>
      <c r="Q304" s="109"/>
      <c r="R304" s="35" t="s">
        <v>115</v>
      </c>
      <c r="S304" s="35" t="s">
        <v>100</v>
      </c>
      <c r="T304" s="35" t="s">
        <v>118</v>
      </c>
      <c r="U304" s="35" t="s">
        <v>119</v>
      </c>
      <c r="V304" s="35" t="s">
        <v>120</v>
      </c>
      <c r="W304" s="35" t="s">
        <v>110</v>
      </c>
      <c r="X304" s="35" t="s">
        <v>106</v>
      </c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 s="47" customFormat="1">
      <c r="A305" s="78"/>
      <c r="B305" s="98"/>
      <c r="C305" s="98"/>
      <c r="D305" s="7"/>
      <c r="E305" s="8" t="s">
        <v>70</v>
      </c>
      <c r="F305" s="10">
        <f t="shared" si="297"/>
        <v>19235.400000000001</v>
      </c>
      <c r="G305" s="10">
        <f t="shared" si="297"/>
        <v>2686.8</v>
      </c>
      <c r="H305" s="10">
        <v>19235.400000000001</v>
      </c>
      <c r="I305" s="10">
        <v>2686.8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8"/>
      <c r="Q305" s="109"/>
      <c r="R305" s="5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s="47" customFormat="1">
      <c r="A306" s="78"/>
      <c r="B306" s="98"/>
      <c r="C306" s="98"/>
      <c r="D306" s="7"/>
      <c r="E306" s="8" t="s">
        <v>126</v>
      </c>
      <c r="F306" s="10">
        <f t="shared" ref="F306:F310" si="298">H306+J306+L306+N306</f>
        <v>19235.400000000001</v>
      </c>
      <c r="G306" s="10">
        <f t="shared" ref="G306:G310" si="299">I306+K306+M306+O306</f>
        <v>2686.8</v>
      </c>
      <c r="H306" s="10">
        <v>19235.400000000001</v>
      </c>
      <c r="I306" s="10">
        <v>2686.8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8"/>
      <c r="Q306" s="109"/>
      <c r="R306" s="5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s="47" customFormat="1">
      <c r="A307" s="78"/>
      <c r="B307" s="98"/>
      <c r="C307" s="98"/>
      <c r="D307" s="7"/>
      <c r="E307" s="8" t="s">
        <v>127</v>
      </c>
      <c r="F307" s="10">
        <f t="shared" si="298"/>
        <v>19235.400000000001</v>
      </c>
      <c r="G307" s="10">
        <f t="shared" si="299"/>
        <v>0</v>
      </c>
      <c r="H307" s="10">
        <v>19235.400000000001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8"/>
      <c r="Q307" s="109"/>
      <c r="R307" s="5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s="47" customFormat="1">
      <c r="A308" s="78"/>
      <c r="B308" s="98"/>
      <c r="C308" s="98"/>
      <c r="D308" s="7"/>
      <c r="E308" s="8" t="s">
        <v>128</v>
      </c>
      <c r="F308" s="10">
        <f t="shared" si="298"/>
        <v>19235.400000000001</v>
      </c>
      <c r="G308" s="10">
        <f t="shared" si="299"/>
        <v>0</v>
      </c>
      <c r="H308" s="10">
        <v>19235.400000000001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8"/>
      <c r="Q308" s="109"/>
      <c r="R308" s="5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 s="47" customFormat="1">
      <c r="A309" s="78"/>
      <c r="B309" s="98"/>
      <c r="C309" s="98"/>
      <c r="D309" s="7"/>
      <c r="E309" s="8" t="s">
        <v>129</v>
      </c>
      <c r="F309" s="10">
        <f t="shared" si="298"/>
        <v>19235.400000000001</v>
      </c>
      <c r="G309" s="10">
        <f t="shared" si="299"/>
        <v>0</v>
      </c>
      <c r="H309" s="10">
        <v>19235.400000000001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8"/>
      <c r="Q309" s="109"/>
      <c r="R309" s="5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s="47" customFormat="1">
      <c r="A310" s="79"/>
      <c r="B310" s="99"/>
      <c r="C310" s="99"/>
      <c r="D310" s="7"/>
      <c r="E310" s="8" t="s">
        <v>84</v>
      </c>
      <c r="F310" s="10">
        <f t="shared" si="298"/>
        <v>19235.400000000001</v>
      </c>
      <c r="G310" s="10">
        <f t="shared" si="299"/>
        <v>0</v>
      </c>
      <c r="H310" s="10">
        <v>19235.400000000001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10"/>
      <c r="Q310" s="111"/>
      <c r="R310" s="5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 s="47" customFormat="1" ht="12.75" customHeight="1">
      <c r="A311" s="77">
        <v>24</v>
      </c>
      <c r="B311" s="97" t="s">
        <v>72</v>
      </c>
      <c r="C311" s="97" t="s">
        <v>56</v>
      </c>
      <c r="D311" s="7"/>
      <c r="E311" s="17" t="s">
        <v>10</v>
      </c>
      <c r="F311" s="9">
        <f>SUM(F312:F322)</f>
        <v>10000</v>
      </c>
      <c r="G311" s="9">
        <f t="shared" ref="G311" si="300">SUM(G312:G322)</f>
        <v>10000</v>
      </c>
      <c r="H311" s="9">
        <f t="shared" ref="H311" si="301">SUM(H312:H322)</f>
        <v>10000</v>
      </c>
      <c r="I311" s="9">
        <f t="shared" ref="I311" si="302">SUM(I312:I322)</f>
        <v>10000</v>
      </c>
      <c r="J311" s="9">
        <f t="shared" ref="J311" si="303">SUM(J312:J322)</f>
        <v>0</v>
      </c>
      <c r="K311" s="9">
        <f t="shared" ref="K311" si="304">SUM(K312:K322)</f>
        <v>0</v>
      </c>
      <c r="L311" s="9">
        <f t="shared" ref="L311" si="305">SUM(L312:L322)</f>
        <v>0</v>
      </c>
      <c r="M311" s="9">
        <f t="shared" ref="M311" si="306">SUM(M312:M322)</f>
        <v>0</v>
      </c>
      <c r="N311" s="9">
        <f t="shared" ref="N311" si="307">SUM(N312:N322)</f>
        <v>0</v>
      </c>
      <c r="O311" s="9">
        <f t="shared" ref="O311" si="308">SUM(O312:O322)</f>
        <v>0</v>
      </c>
      <c r="P311" s="106" t="s">
        <v>71</v>
      </c>
      <c r="Q311" s="107"/>
      <c r="R311" s="5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 s="47" customFormat="1">
      <c r="A312" s="78"/>
      <c r="B312" s="98"/>
      <c r="C312" s="98"/>
      <c r="D312" s="7"/>
      <c r="E312" s="8" t="s">
        <v>15</v>
      </c>
      <c r="F312" s="10">
        <f>H312+J312+L312+N312</f>
        <v>0</v>
      </c>
      <c r="G312" s="10">
        <f>I312+K312+M312+O312</f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8"/>
      <c r="Q312" s="109"/>
      <c r="R312" s="29" t="s">
        <v>86</v>
      </c>
      <c r="S312" s="29" t="s">
        <v>87</v>
      </c>
      <c r="T312" s="29" t="s">
        <v>88</v>
      </c>
      <c r="U312" s="29" t="s">
        <v>89</v>
      </c>
      <c r="V312" s="29" t="s">
        <v>91</v>
      </c>
      <c r="W312" s="29" t="s">
        <v>92</v>
      </c>
      <c r="X312" s="29" t="s">
        <v>93</v>
      </c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 s="47" customFormat="1">
      <c r="A313" s="78"/>
      <c r="B313" s="98"/>
      <c r="C313" s="98"/>
      <c r="D313" s="7"/>
      <c r="E313" s="8" t="s">
        <v>12</v>
      </c>
      <c r="F313" s="10">
        <f t="shared" si="297"/>
        <v>0</v>
      </c>
      <c r="G313" s="10">
        <f>I313+K313+M313+O313</f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8"/>
      <c r="Q313" s="109"/>
      <c r="R313" s="35" t="s">
        <v>115</v>
      </c>
      <c r="S313" s="35" t="s">
        <v>100</v>
      </c>
      <c r="T313" s="35" t="s">
        <v>101</v>
      </c>
      <c r="U313" s="35" t="s">
        <v>109</v>
      </c>
      <c r="V313" s="35" t="s">
        <v>104</v>
      </c>
      <c r="W313" s="35" t="s">
        <v>110</v>
      </c>
      <c r="X313" s="35" t="s">
        <v>106</v>
      </c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 s="47" customFormat="1">
      <c r="A314" s="78"/>
      <c r="B314" s="98"/>
      <c r="C314" s="98"/>
      <c r="D314" s="7"/>
      <c r="E314" s="8" t="s">
        <v>13</v>
      </c>
      <c r="F314" s="10">
        <f t="shared" si="297"/>
        <v>0</v>
      </c>
      <c r="G314" s="10">
        <f>I314+K314+M314+O314</f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8"/>
      <c r="Q314" s="109"/>
      <c r="R314" s="35" t="s">
        <v>115</v>
      </c>
      <c r="S314" s="35" t="s">
        <v>100</v>
      </c>
      <c r="T314" s="35" t="s">
        <v>101</v>
      </c>
      <c r="U314" s="35" t="s">
        <v>112</v>
      </c>
      <c r="V314" s="35" t="s">
        <v>116</v>
      </c>
      <c r="W314" s="35" t="s">
        <v>110</v>
      </c>
      <c r="X314" s="35" t="s">
        <v>106</v>
      </c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s="47" customFormat="1">
      <c r="A315" s="78"/>
      <c r="B315" s="98"/>
      <c r="C315" s="98"/>
      <c r="D315" s="7"/>
      <c r="E315" s="8" t="s">
        <v>16</v>
      </c>
      <c r="F315" s="10">
        <f t="shared" si="297"/>
        <v>10000</v>
      </c>
      <c r="G315" s="10">
        <f>I315+K315+M315+O315</f>
        <v>10000</v>
      </c>
      <c r="H315" s="10">
        <v>10000</v>
      </c>
      <c r="I315" s="10">
        <v>10000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8"/>
      <c r="Q315" s="109"/>
      <c r="R315" s="35" t="s">
        <v>115</v>
      </c>
      <c r="S315" s="35" t="s">
        <v>100</v>
      </c>
      <c r="T315" s="35" t="s">
        <v>101</v>
      </c>
      <c r="U315" s="35" t="s">
        <v>112</v>
      </c>
      <c r="V315" s="35" t="s">
        <v>117</v>
      </c>
      <c r="W315" s="35" t="s">
        <v>110</v>
      </c>
      <c r="X315" s="35" t="s">
        <v>106</v>
      </c>
      <c r="Y315" s="2">
        <v>10000000</v>
      </c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34" s="47" customFormat="1">
      <c r="A316" s="78"/>
      <c r="B316" s="98"/>
      <c r="C316" s="98"/>
      <c r="D316" s="7"/>
      <c r="E316" s="8" t="s">
        <v>17</v>
      </c>
      <c r="F316" s="10">
        <f t="shared" si="297"/>
        <v>0</v>
      </c>
      <c r="G316" s="10">
        <f>I316+K316+M316+O316</f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8"/>
      <c r="Q316" s="109"/>
      <c r="R316" s="35" t="s">
        <v>115</v>
      </c>
      <c r="S316" s="35" t="s">
        <v>100</v>
      </c>
      <c r="T316" s="35" t="s">
        <v>118</v>
      </c>
      <c r="U316" s="35" t="s">
        <v>119</v>
      </c>
      <c r="V316" s="35" t="s">
        <v>120</v>
      </c>
      <c r="W316" s="35" t="s">
        <v>110</v>
      </c>
      <c r="X316" s="35" t="s">
        <v>106</v>
      </c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1:34" s="47" customFormat="1">
      <c r="A317" s="78"/>
      <c r="B317" s="98"/>
      <c r="C317" s="98"/>
      <c r="D317" s="7"/>
      <c r="E317" s="8" t="s">
        <v>70</v>
      </c>
      <c r="F317" s="10">
        <f t="shared" si="297"/>
        <v>0</v>
      </c>
      <c r="G317" s="10">
        <f>I317+K317+M317+O317</f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8"/>
      <c r="Q317" s="109"/>
      <c r="R317" s="5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s="47" customFormat="1">
      <c r="A318" s="78"/>
      <c r="B318" s="98"/>
      <c r="C318" s="98"/>
      <c r="D318" s="7"/>
      <c r="E318" s="8" t="s">
        <v>126</v>
      </c>
      <c r="F318" s="10">
        <f t="shared" ref="F318:F322" si="309">H318+J318+L318+N318</f>
        <v>0</v>
      </c>
      <c r="G318" s="10">
        <f t="shared" ref="G318:G322" si="310">I318+K318+M318+O318</f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8"/>
      <c r="Q318" s="109"/>
      <c r="R318" s="5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 s="47" customFormat="1">
      <c r="A319" s="78"/>
      <c r="B319" s="98"/>
      <c r="C319" s="98"/>
      <c r="D319" s="7"/>
      <c r="E319" s="8" t="s">
        <v>127</v>
      </c>
      <c r="F319" s="10">
        <f t="shared" si="309"/>
        <v>0</v>
      </c>
      <c r="G319" s="10">
        <f t="shared" si="310"/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8"/>
      <c r="Q319" s="109"/>
      <c r="R319" s="5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 s="47" customFormat="1">
      <c r="A320" s="78"/>
      <c r="B320" s="98"/>
      <c r="C320" s="98"/>
      <c r="D320" s="7"/>
      <c r="E320" s="8" t="s">
        <v>128</v>
      </c>
      <c r="F320" s="10">
        <f t="shared" si="309"/>
        <v>0</v>
      </c>
      <c r="G320" s="10">
        <f t="shared" si="310"/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8"/>
      <c r="Q320" s="109"/>
      <c r="R320" s="5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 s="47" customFormat="1">
      <c r="A321" s="78"/>
      <c r="B321" s="98"/>
      <c r="C321" s="98"/>
      <c r="D321" s="7"/>
      <c r="E321" s="8" t="s">
        <v>129</v>
      </c>
      <c r="F321" s="10">
        <f t="shared" si="309"/>
        <v>0</v>
      </c>
      <c r="G321" s="10">
        <f t="shared" si="310"/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8"/>
      <c r="Q321" s="109"/>
      <c r="R321" s="5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 s="47" customFormat="1">
      <c r="A322" s="79"/>
      <c r="B322" s="99"/>
      <c r="C322" s="99"/>
      <c r="D322" s="7"/>
      <c r="E322" s="8" t="s">
        <v>84</v>
      </c>
      <c r="F322" s="10">
        <f t="shared" si="309"/>
        <v>0</v>
      </c>
      <c r="G322" s="10">
        <f t="shared" si="310"/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10"/>
      <c r="Q322" s="111"/>
      <c r="R322" s="5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34">
      <c r="A323" s="114"/>
      <c r="B323" s="112" t="s">
        <v>43</v>
      </c>
      <c r="C323" s="112"/>
      <c r="D323" s="7"/>
      <c r="E323" s="11" t="s">
        <v>10</v>
      </c>
      <c r="F323" s="9">
        <f>SUM(F324:F334)</f>
        <v>637253.1</v>
      </c>
      <c r="G323" s="9">
        <f t="shared" ref="G323" si="311">SUM(G324:G334)</f>
        <v>170779.8</v>
      </c>
      <c r="H323" s="9">
        <f t="shared" ref="H323" si="312">SUM(H324:H334)</f>
        <v>637253.1</v>
      </c>
      <c r="I323" s="9">
        <f t="shared" ref="I323" si="313">SUM(I324:I334)</f>
        <v>170779.8</v>
      </c>
      <c r="J323" s="9">
        <f t="shared" ref="J323" si="314">SUM(J324:J334)</f>
        <v>0</v>
      </c>
      <c r="K323" s="9">
        <f t="shared" ref="K323" si="315">SUM(K324:K334)</f>
        <v>0</v>
      </c>
      <c r="L323" s="9">
        <f t="shared" ref="L323" si="316">SUM(L324:L334)</f>
        <v>0</v>
      </c>
      <c r="M323" s="9">
        <f t="shared" ref="M323" si="317">SUM(M324:M334)</f>
        <v>0</v>
      </c>
      <c r="N323" s="9">
        <f t="shared" ref="N323" si="318">SUM(N324:N334)</f>
        <v>0</v>
      </c>
      <c r="O323" s="9">
        <f t="shared" ref="O323" si="319">SUM(O324:O334)</f>
        <v>0</v>
      </c>
      <c r="P323" s="112"/>
      <c r="Q323" s="112"/>
      <c r="R323" s="5"/>
    </row>
    <row r="324" spans="1:34">
      <c r="A324" s="114"/>
      <c r="B324" s="112"/>
      <c r="C324" s="112"/>
      <c r="D324" s="7"/>
      <c r="E324" s="7" t="s">
        <v>15</v>
      </c>
      <c r="F324" s="10">
        <f>F300+F288+F276+F264+F312</f>
        <v>42087.100000000006</v>
      </c>
      <c r="G324" s="10">
        <f t="shared" ref="G324:O324" si="320">G300+G288+G276+G264+G312</f>
        <v>24641.3</v>
      </c>
      <c r="H324" s="10">
        <f t="shared" si="320"/>
        <v>42087.100000000006</v>
      </c>
      <c r="I324" s="10">
        <f t="shared" si="320"/>
        <v>24641.3</v>
      </c>
      <c r="J324" s="10">
        <f t="shared" si="320"/>
        <v>0</v>
      </c>
      <c r="K324" s="10">
        <f t="shared" si="320"/>
        <v>0</v>
      </c>
      <c r="L324" s="10">
        <f t="shared" si="320"/>
        <v>0</v>
      </c>
      <c r="M324" s="10">
        <f t="shared" si="320"/>
        <v>0</v>
      </c>
      <c r="N324" s="10">
        <f t="shared" si="320"/>
        <v>0</v>
      </c>
      <c r="O324" s="10">
        <f t="shared" si="320"/>
        <v>0</v>
      </c>
      <c r="P324" s="112"/>
      <c r="Q324" s="112"/>
      <c r="R324" s="5"/>
    </row>
    <row r="325" spans="1:34">
      <c r="A325" s="114"/>
      <c r="B325" s="112"/>
      <c r="C325" s="112"/>
      <c r="D325" s="7"/>
      <c r="E325" s="7" t="s">
        <v>12</v>
      </c>
      <c r="F325" s="10">
        <f t="shared" ref="F325:O325" si="321">F301+F289+F277+F265+F313</f>
        <v>45660.5</v>
      </c>
      <c r="G325" s="10">
        <f t="shared" si="321"/>
        <v>24754.799999999999</v>
      </c>
      <c r="H325" s="10">
        <f t="shared" si="321"/>
        <v>45660.5</v>
      </c>
      <c r="I325" s="10">
        <f t="shared" si="321"/>
        <v>24754.799999999999</v>
      </c>
      <c r="J325" s="10">
        <f t="shared" si="321"/>
        <v>0</v>
      </c>
      <c r="K325" s="10">
        <f t="shared" si="321"/>
        <v>0</v>
      </c>
      <c r="L325" s="10">
        <f t="shared" si="321"/>
        <v>0</v>
      </c>
      <c r="M325" s="10">
        <f t="shared" si="321"/>
        <v>0</v>
      </c>
      <c r="N325" s="10">
        <f t="shared" si="321"/>
        <v>0</v>
      </c>
      <c r="O325" s="10">
        <f t="shared" si="321"/>
        <v>0</v>
      </c>
      <c r="P325" s="112"/>
      <c r="Q325" s="112"/>
      <c r="R325" s="5"/>
    </row>
    <row r="326" spans="1:34">
      <c r="A326" s="114"/>
      <c r="B326" s="112"/>
      <c r="C326" s="112"/>
      <c r="D326" s="7"/>
      <c r="E326" s="7" t="s">
        <v>13</v>
      </c>
      <c r="F326" s="10">
        <f t="shared" ref="F326:O326" si="322">F302+F290+F278+F266+F314</f>
        <v>49565.1</v>
      </c>
      <c r="G326" s="10">
        <f t="shared" si="322"/>
        <v>21249.5</v>
      </c>
      <c r="H326" s="10">
        <f t="shared" si="322"/>
        <v>49565.1</v>
      </c>
      <c r="I326" s="10">
        <f t="shared" si="322"/>
        <v>21249.5</v>
      </c>
      <c r="J326" s="10">
        <f t="shared" si="322"/>
        <v>0</v>
      </c>
      <c r="K326" s="10">
        <f t="shared" si="322"/>
        <v>0</v>
      </c>
      <c r="L326" s="10">
        <f t="shared" si="322"/>
        <v>0</v>
      </c>
      <c r="M326" s="10">
        <f t="shared" si="322"/>
        <v>0</v>
      </c>
      <c r="N326" s="10">
        <f t="shared" si="322"/>
        <v>0</v>
      </c>
      <c r="O326" s="10">
        <f t="shared" si="322"/>
        <v>0</v>
      </c>
      <c r="P326" s="112"/>
      <c r="Q326" s="112"/>
      <c r="R326" s="5"/>
    </row>
    <row r="327" spans="1:34">
      <c r="A327" s="114"/>
      <c r="B327" s="112"/>
      <c r="C327" s="112"/>
      <c r="D327" s="7"/>
      <c r="E327" s="7" t="s">
        <v>16</v>
      </c>
      <c r="F327" s="10">
        <f t="shared" ref="F327:O327" si="323">F303+F291+F279+F267+F315</f>
        <v>63731.399999999994</v>
      </c>
      <c r="G327" s="10">
        <f t="shared" si="323"/>
        <v>34145.699999999997</v>
      </c>
      <c r="H327" s="10">
        <f t="shared" si="323"/>
        <v>63731.399999999994</v>
      </c>
      <c r="I327" s="10">
        <f t="shared" si="323"/>
        <v>34145.699999999997</v>
      </c>
      <c r="J327" s="10">
        <f t="shared" si="323"/>
        <v>0</v>
      </c>
      <c r="K327" s="10">
        <f t="shared" si="323"/>
        <v>0</v>
      </c>
      <c r="L327" s="10">
        <f t="shared" si="323"/>
        <v>0</v>
      </c>
      <c r="M327" s="10">
        <f t="shared" si="323"/>
        <v>0</v>
      </c>
      <c r="N327" s="10">
        <f t="shared" si="323"/>
        <v>0</v>
      </c>
      <c r="O327" s="10">
        <f t="shared" si="323"/>
        <v>0</v>
      </c>
      <c r="P327" s="112"/>
      <c r="Q327" s="112"/>
      <c r="R327" s="5"/>
    </row>
    <row r="328" spans="1:34">
      <c r="A328" s="114"/>
      <c r="B328" s="112"/>
      <c r="C328" s="112"/>
      <c r="D328" s="7"/>
      <c r="E328" s="7" t="s">
        <v>17</v>
      </c>
      <c r="F328" s="10">
        <f t="shared" ref="F328:O328" si="324">F304+F292+F280+F268+F316</f>
        <v>58168.800000000003</v>
      </c>
      <c r="G328" s="10">
        <f t="shared" si="324"/>
        <v>23653.7</v>
      </c>
      <c r="H328" s="10">
        <f t="shared" si="324"/>
        <v>58168.800000000003</v>
      </c>
      <c r="I328" s="10">
        <f t="shared" si="324"/>
        <v>23653.7</v>
      </c>
      <c r="J328" s="10">
        <f t="shared" si="324"/>
        <v>0</v>
      </c>
      <c r="K328" s="10">
        <f t="shared" si="324"/>
        <v>0</v>
      </c>
      <c r="L328" s="10">
        <f t="shared" si="324"/>
        <v>0</v>
      </c>
      <c r="M328" s="10">
        <f t="shared" si="324"/>
        <v>0</v>
      </c>
      <c r="N328" s="10">
        <f t="shared" si="324"/>
        <v>0</v>
      </c>
      <c r="O328" s="10">
        <f t="shared" si="324"/>
        <v>0</v>
      </c>
      <c r="P328" s="112"/>
      <c r="Q328" s="112"/>
      <c r="R328" s="5"/>
    </row>
    <row r="329" spans="1:34">
      <c r="A329" s="114"/>
      <c r="B329" s="112"/>
      <c r="C329" s="112"/>
      <c r="D329" s="7"/>
      <c r="E329" s="7" t="s">
        <v>70</v>
      </c>
      <c r="F329" s="10">
        <f t="shared" ref="F329:O329" si="325">F305+F293+F281+F269+F317</f>
        <v>63006.7</v>
      </c>
      <c r="G329" s="10">
        <f t="shared" si="325"/>
        <v>21167.4</v>
      </c>
      <c r="H329" s="10">
        <f t="shared" si="325"/>
        <v>63006.7</v>
      </c>
      <c r="I329" s="10">
        <f t="shared" si="325"/>
        <v>21167.4</v>
      </c>
      <c r="J329" s="10">
        <f t="shared" si="325"/>
        <v>0</v>
      </c>
      <c r="K329" s="10">
        <f t="shared" si="325"/>
        <v>0</v>
      </c>
      <c r="L329" s="10">
        <f t="shared" si="325"/>
        <v>0</v>
      </c>
      <c r="M329" s="10">
        <f t="shared" si="325"/>
        <v>0</v>
      </c>
      <c r="N329" s="10">
        <f t="shared" si="325"/>
        <v>0</v>
      </c>
      <c r="O329" s="10">
        <f t="shared" si="325"/>
        <v>0</v>
      </c>
      <c r="P329" s="112"/>
      <c r="Q329" s="112"/>
      <c r="R329" s="29" t="s">
        <v>86</v>
      </c>
      <c r="S329" s="29" t="s">
        <v>87</v>
      </c>
      <c r="T329" s="29" t="s">
        <v>88</v>
      </c>
      <c r="U329" s="29" t="s">
        <v>89</v>
      </c>
      <c r="V329" s="29" t="s">
        <v>91</v>
      </c>
      <c r="W329" s="29" t="s">
        <v>92</v>
      </c>
      <c r="X329" s="29" t="s">
        <v>93</v>
      </c>
    </row>
    <row r="330" spans="1:34">
      <c r="A330" s="114"/>
      <c r="B330" s="112"/>
      <c r="C330" s="112"/>
      <c r="D330" s="7"/>
      <c r="E330" s="7" t="s">
        <v>126</v>
      </c>
      <c r="F330" s="10">
        <f t="shared" ref="F330:O330" si="326">F306+F294+F282+F270+F318</f>
        <v>63006.7</v>
      </c>
      <c r="G330" s="10">
        <f t="shared" si="326"/>
        <v>21167.4</v>
      </c>
      <c r="H330" s="10">
        <f t="shared" si="326"/>
        <v>63006.7</v>
      </c>
      <c r="I330" s="10">
        <f t="shared" si="326"/>
        <v>21167.4</v>
      </c>
      <c r="J330" s="10">
        <f t="shared" si="326"/>
        <v>0</v>
      </c>
      <c r="K330" s="10">
        <f t="shared" si="326"/>
        <v>0</v>
      </c>
      <c r="L330" s="10">
        <f t="shared" si="326"/>
        <v>0</v>
      </c>
      <c r="M330" s="10">
        <f t="shared" si="326"/>
        <v>0</v>
      </c>
      <c r="N330" s="10">
        <f t="shared" si="326"/>
        <v>0</v>
      </c>
      <c r="O330" s="10">
        <f t="shared" si="326"/>
        <v>0</v>
      </c>
      <c r="P330" s="112"/>
      <c r="Q330" s="112"/>
      <c r="R330" s="45"/>
      <c r="S330" s="45"/>
      <c r="T330" s="45"/>
      <c r="U330" s="45"/>
      <c r="V330" s="45"/>
      <c r="W330" s="45"/>
      <c r="X330" s="45"/>
    </row>
    <row r="331" spans="1:34">
      <c r="A331" s="114"/>
      <c r="B331" s="112"/>
      <c r="C331" s="112"/>
      <c r="D331" s="7"/>
      <c r="E331" s="7" t="s">
        <v>127</v>
      </c>
      <c r="F331" s="10">
        <f t="shared" ref="F331:O331" si="327">F307+F295+F283+F271+F319</f>
        <v>63006.7</v>
      </c>
      <c r="G331" s="10">
        <f t="shared" si="327"/>
        <v>0</v>
      </c>
      <c r="H331" s="10">
        <f t="shared" si="327"/>
        <v>63006.7</v>
      </c>
      <c r="I331" s="10">
        <f t="shared" si="327"/>
        <v>0</v>
      </c>
      <c r="J331" s="10">
        <f t="shared" si="327"/>
        <v>0</v>
      </c>
      <c r="K331" s="10">
        <f t="shared" si="327"/>
        <v>0</v>
      </c>
      <c r="L331" s="10">
        <f t="shared" si="327"/>
        <v>0</v>
      </c>
      <c r="M331" s="10">
        <f t="shared" si="327"/>
        <v>0</v>
      </c>
      <c r="N331" s="10">
        <f t="shared" si="327"/>
        <v>0</v>
      </c>
      <c r="O331" s="10">
        <f t="shared" si="327"/>
        <v>0</v>
      </c>
      <c r="P331" s="112"/>
      <c r="Q331" s="112"/>
      <c r="R331" s="45"/>
      <c r="S331" s="45"/>
      <c r="T331" s="45"/>
      <c r="U331" s="45"/>
      <c r="V331" s="45"/>
      <c r="W331" s="45"/>
      <c r="X331" s="45"/>
    </row>
    <row r="332" spans="1:34">
      <c r="A332" s="114"/>
      <c r="B332" s="112"/>
      <c r="C332" s="112"/>
      <c r="D332" s="7"/>
      <c r="E332" s="7" t="s">
        <v>128</v>
      </c>
      <c r="F332" s="10">
        <f t="shared" ref="F332:O332" si="328">F308+F296+F284+F272+F320</f>
        <v>63006.7</v>
      </c>
      <c r="G332" s="10">
        <f t="shared" si="328"/>
        <v>0</v>
      </c>
      <c r="H332" s="10">
        <f t="shared" si="328"/>
        <v>63006.7</v>
      </c>
      <c r="I332" s="10">
        <f t="shared" si="328"/>
        <v>0</v>
      </c>
      <c r="J332" s="10">
        <f t="shared" si="328"/>
        <v>0</v>
      </c>
      <c r="K332" s="10">
        <f t="shared" si="328"/>
        <v>0</v>
      </c>
      <c r="L332" s="10">
        <f t="shared" si="328"/>
        <v>0</v>
      </c>
      <c r="M332" s="10">
        <f t="shared" si="328"/>
        <v>0</v>
      </c>
      <c r="N332" s="10">
        <f t="shared" si="328"/>
        <v>0</v>
      </c>
      <c r="O332" s="10">
        <f t="shared" si="328"/>
        <v>0</v>
      </c>
      <c r="P332" s="112"/>
      <c r="Q332" s="112"/>
      <c r="R332" s="45"/>
      <c r="S332" s="45"/>
      <c r="T332" s="45"/>
      <c r="U332" s="45"/>
      <c r="V332" s="45"/>
      <c r="W332" s="45"/>
      <c r="X332" s="45"/>
    </row>
    <row r="333" spans="1:34">
      <c r="A333" s="114"/>
      <c r="B333" s="112"/>
      <c r="C333" s="112"/>
      <c r="D333" s="7"/>
      <c r="E333" s="7" t="s">
        <v>129</v>
      </c>
      <c r="F333" s="10">
        <f t="shared" ref="F333:O333" si="329">F309+F297+F285+F273+F321</f>
        <v>63006.7</v>
      </c>
      <c r="G333" s="10">
        <f t="shared" si="329"/>
        <v>0</v>
      </c>
      <c r="H333" s="10">
        <f t="shared" si="329"/>
        <v>63006.7</v>
      </c>
      <c r="I333" s="10">
        <f t="shared" si="329"/>
        <v>0</v>
      </c>
      <c r="J333" s="10">
        <f t="shared" si="329"/>
        <v>0</v>
      </c>
      <c r="K333" s="10">
        <f t="shared" si="329"/>
        <v>0</v>
      </c>
      <c r="L333" s="10">
        <f t="shared" si="329"/>
        <v>0</v>
      </c>
      <c r="M333" s="10">
        <f t="shared" si="329"/>
        <v>0</v>
      </c>
      <c r="N333" s="10">
        <f t="shared" si="329"/>
        <v>0</v>
      </c>
      <c r="O333" s="10">
        <f t="shared" si="329"/>
        <v>0</v>
      </c>
      <c r="P333" s="112"/>
      <c r="Q333" s="112"/>
      <c r="R333" s="45"/>
      <c r="S333" s="45"/>
      <c r="T333" s="45"/>
      <c r="U333" s="45"/>
      <c r="V333" s="45"/>
      <c r="W333" s="45"/>
      <c r="X333" s="45"/>
    </row>
    <row r="334" spans="1:34">
      <c r="A334" s="114"/>
      <c r="B334" s="112"/>
      <c r="C334" s="112"/>
      <c r="D334" s="7"/>
      <c r="E334" s="7" t="s">
        <v>84</v>
      </c>
      <c r="F334" s="10">
        <f t="shared" ref="F334:O334" si="330">F310+F298+F286+F274+F322</f>
        <v>63006.7</v>
      </c>
      <c r="G334" s="10">
        <f t="shared" si="330"/>
        <v>0</v>
      </c>
      <c r="H334" s="10">
        <f t="shared" si="330"/>
        <v>63006.7</v>
      </c>
      <c r="I334" s="10">
        <f t="shared" si="330"/>
        <v>0</v>
      </c>
      <c r="J334" s="10">
        <f t="shared" si="330"/>
        <v>0</v>
      </c>
      <c r="K334" s="10">
        <f t="shared" si="330"/>
        <v>0</v>
      </c>
      <c r="L334" s="10">
        <f t="shared" si="330"/>
        <v>0</v>
      </c>
      <c r="M334" s="10">
        <f t="shared" si="330"/>
        <v>0</v>
      </c>
      <c r="N334" s="10">
        <f t="shared" si="330"/>
        <v>0</v>
      </c>
      <c r="O334" s="10">
        <f t="shared" si="330"/>
        <v>0</v>
      </c>
      <c r="P334" s="112"/>
      <c r="Q334" s="112"/>
      <c r="R334" s="45"/>
      <c r="S334" s="45"/>
      <c r="T334" s="45"/>
      <c r="U334" s="45"/>
      <c r="V334" s="45"/>
      <c r="W334" s="45"/>
      <c r="X334" s="45"/>
    </row>
    <row r="335" spans="1:34" ht="13.5">
      <c r="A335" s="103" t="s">
        <v>51</v>
      </c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5"/>
      <c r="R335" s="35" t="s">
        <v>115</v>
      </c>
      <c r="S335" s="35" t="s">
        <v>100</v>
      </c>
      <c r="T335" s="35" t="s">
        <v>101</v>
      </c>
      <c r="U335" s="35" t="s">
        <v>109</v>
      </c>
      <c r="V335" s="35" t="s">
        <v>104</v>
      </c>
      <c r="W335" s="35" t="s">
        <v>110</v>
      </c>
      <c r="X335" s="35" t="s">
        <v>106</v>
      </c>
      <c r="Y335" s="5">
        <f>Y313+Y301+Y289+Y277+Y266+Y157+Y132+Y60+Y49</f>
        <v>7803450.2800000003</v>
      </c>
    </row>
    <row r="336" spans="1:34" ht="12.75" customHeight="1">
      <c r="A336" s="77">
        <v>25</v>
      </c>
      <c r="B336" s="97" t="s">
        <v>36</v>
      </c>
      <c r="C336" s="97" t="s">
        <v>56</v>
      </c>
      <c r="D336" s="7"/>
      <c r="E336" s="24" t="s">
        <v>10</v>
      </c>
      <c r="F336" s="9">
        <f>SUM(F337:F347)</f>
        <v>112104.29999999997</v>
      </c>
      <c r="G336" s="9">
        <f t="shared" ref="G336" si="331">SUM(G337:G347)</f>
        <v>11257.500000000002</v>
      </c>
      <c r="H336" s="9">
        <f t="shared" ref="H336" si="332">SUM(H337:H347)</f>
        <v>112104.29999999997</v>
      </c>
      <c r="I336" s="9">
        <f t="shared" ref="I336" si="333">SUM(I337:I347)</f>
        <v>11257.500000000002</v>
      </c>
      <c r="J336" s="9">
        <f t="shared" ref="J336" si="334">SUM(J337:J347)</f>
        <v>0</v>
      </c>
      <c r="K336" s="9">
        <f t="shared" ref="K336" si="335">SUM(K337:K347)</f>
        <v>0</v>
      </c>
      <c r="L336" s="9">
        <f t="shared" ref="L336" si="336">SUM(L337:L347)</f>
        <v>0</v>
      </c>
      <c r="M336" s="9">
        <f t="shared" ref="M336" si="337">SUM(M337:M347)</f>
        <v>0</v>
      </c>
      <c r="N336" s="9">
        <f t="shared" ref="N336" si="338">SUM(N337:N347)</f>
        <v>0</v>
      </c>
      <c r="O336" s="9">
        <f t="shared" ref="O336" si="339">SUM(O337:O347)</f>
        <v>0</v>
      </c>
      <c r="P336" s="106" t="s">
        <v>39</v>
      </c>
      <c r="Q336" s="107"/>
      <c r="R336" s="35" t="s">
        <v>115</v>
      </c>
      <c r="S336" s="35" t="s">
        <v>100</v>
      </c>
      <c r="T336" s="35" t="s">
        <v>101</v>
      </c>
      <c r="U336" s="35" t="s">
        <v>112</v>
      </c>
      <c r="V336" s="35" t="s">
        <v>116</v>
      </c>
      <c r="W336" s="35" t="s">
        <v>110</v>
      </c>
      <c r="X336" s="35" t="s">
        <v>106</v>
      </c>
      <c r="Y336" s="5">
        <f>Y314+Y302+Y290+Y278+Y267+Y158+Y133+Y61+Y50</f>
        <v>550001</v>
      </c>
    </row>
    <row r="337" spans="1:25" ht="25.5">
      <c r="A337" s="78"/>
      <c r="B337" s="98"/>
      <c r="C337" s="98"/>
      <c r="D337" s="7" t="s">
        <v>20</v>
      </c>
      <c r="E337" s="25" t="s">
        <v>15</v>
      </c>
      <c r="F337" s="10">
        <f t="shared" ref="F337:G347" si="340">H337+J337+L337+N337</f>
        <v>7867.5</v>
      </c>
      <c r="G337" s="10">
        <f t="shared" si="340"/>
        <v>3026.2</v>
      </c>
      <c r="H337" s="10">
        <v>7867.5</v>
      </c>
      <c r="I337" s="10">
        <v>3026.2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8"/>
      <c r="Q337" s="109"/>
      <c r="R337" s="35" t="s">
        <v>115</v>
      </c>
      <c r="S337" s="35" t="s">
        <v>100</v>
      </c>
      <c r="T337" s="35" t="s">
        <v>101</v>
      </c>
      <c r="U337" s="35" t="s">
        <v>112</v>
      </c>
      <c r="V337" s="35" t="s">
        <v>117</v>
      </c>
      <c r="W337" s="35" t="s">
        <v>110</v>
      </c>
      <c r="X337" s="35" t="s">
        <v>106</v>
      </c>
      <c r="Y337" s="5">
        <f>Y315+Y303+Y291+Y279+Y268+Y159+Y134+Y62+Y51</f>
        <v>10000001</v>
      </c>
    </row>
    <row r="338" spans="1:25">
      <c r="A338" s="78"/>
      <c r="B338" s="98"/>
      <c r="C338" s="98"/>
      <c r="D338" s="7"/>
      <c r="E338" s="25" t="s">
        <v>12</v>
      </c>
      <c r="F338" s="10">
        <f t="shared" si="340"/>
        <v>8450.2000000000007</v>
      </c>
      <c r="G338" s="10">
        <f t="shared" si="340"/>
        <v>2399</v>
      </c>
      <c r="H338" s="10">
        <v>8450.2000000000007</v>
      </c>
      <c r="I338" s="20">
        <v>2399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8"/>
      <c r="Q338" s="109"/>
      <c r="R338" s="35" t="s">
        <v>115</v>
      </c>
      <c r="S338" s="35" t="s">
        <v>100</v>
      </c>
      <c r="T338" s="35" t="s">
        <v>118</v>
      </c>
      <c r="U338" s="35" t="s">
        <v>119</v>
      </c>
      <c r="V338" s="35" t="s">
        <v>120</v>
      </c>
      <c r="W338" s="35" t="s">
        <v>110</v>
      </c>
      <c r="X338" s="35" t="s">
        <v>106</v>
      </c>
      <c r="Y338" s="5">
        <f>Y316+Y304+Y292+Y280+Y269+Y160+Y135+Y63+Y52</f>
        <v>1431001</v>
      </c>
    </row>
    <row r="339" spans="1:25">
      <c r="A339" s="78"/>
      <c r="B339" s="98"/>
      <c r="C339" s="98"/>
      <c r="D339" s="7"/>
      <c r="E339" s="25" t="s">
        <v>13</v>
      </c>
      <c r="F339" s="10">
        <f t="shared" si="340"/>
        <v>9072.5</v>
      </c>
      <c r="G339" s="10">
        <f t="shared" si="340"/>
        <v>1054.0999999999999</v>
      </c>
      <c r="H339" s="21">
        <v>9072.5</v>
      </c>
      <c r="I339" s="10">
        <f>2218.6-1000-164.5</f>
        <v>1054.0999999999999</v>
      </c>
      <c r="J339" s="22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8"/>
      <c r="Q339" s="109"/>
      <c r="R339" s="5"/>
    </row>
    <row r="340" spans="1:25">
      <c r="A340" s="78"/>
      <c r="B340" s="98"/>
      <c r="C340" s="98"/>
      <c r="D340" s="7"/>
      <c r="E340" s="25" t="s">
        <v>16</v>
      </c>
      <c r="F340" s="10">
        <f t="shared" si="340"/>
        <v>9718.6</v>
      </c>
      <c r="G340" s="10">
        <f t="shared" si="340"/>
        <v>1420.6</v>
      </c>
      <c r="H340" s="21">
        <v>9718.6</v>
      </c>
      <c r="I340" s="10">
        <f>1800-379.4</f>
        <v>1420.6</v>
      </c>
      <c r="J340" s="22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8"/>
      <c r="Q340" s="109"/>
      <c r="R340" s="5"/>
    </row>
    <row r="341" spans="1:25">
      <c r="A341" s="78"/>
      <c r="B341" s="98"/>
      <c r="C341" s="98"/>
      <c r="D341" s="7"/>
      <c r="E341" s="25" t="s">
        <v>17</v>
      </c>
      <c r="F341" s="10">
        <f t="shared" si="340"/>
        <v>10387.1</v>
      </c>
      <c r="G341" s="10">
        <f t="shared" si="340"/>
        <v>1119.2</v>
      </c>
      <c r="H341" s="21">
        <v>10387.1</v>
      </c>
      <c r="I341" s="10">
        <v>1119.2</v>
      </c>
      <c r="J341" s="22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8"/>
      <c r="Q341" s="109"/>
      <c r="R341" s="5"/>
    </row>
    <row r="342" spans="1:25">
      <c r="A342" s="78"/>
      <c r="B342" s="98"/>
      <c r="C342" s="98"/>
      <c r="D342" s="7"/>
      <c r="E342" s="8" t="s">
        <v>70</v>
      </c>
      <c r="F342" s="10">
        <f t="shared" si="340"/>
        <v>11101.4</v>
      </c>
      <c r="G342" s="10">
        <f t="shared" si="340"/>
        <v>1119.2</v>
      </c>
      <c r="H342" s="10">
        <v>11101.4</v>
      </c>
      <c r="I342" s="10">
        <v>1119.2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8"/>
      <c r="Q342" s="109"/>
      <c r="R342" s="5"/>
    </row>
    <row r="343" spans="1:25">
      <c r="A343" s="78"/>
      <c r="B343" s="98"/>
      <c r="C343" s="98"/>
      <c r="D343" s="7"/>
      <c r="E343" s="25" t="s">
        <v>126</v>
      </c>
      <c r="F343" s="10">
        <f t="shared" ref="F343:F347" si="341">H343+J343+L343+N343</f>
        <v>11101.4</v>
      </c>
      <c r="G343" s="10">
        <f t="shared" si="340"/>
        <v>1119.2</v>
      </c>
      <c r="H343" s="10">
        <v>11101.4</v>
      </c>
      <c r="I343" s="10">
        <v>1119.2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8"/>
      <c r="Q343" s="109"/>
      <c r="R343" s="5"/>
    </row>
    <row r="344" spans="1:25">
      <c r="A344" s="78"/>
      <c r="B344" s="98"/>
      <c r="C344" s="98"/>
      <c r="D344" s="7"/>
      <c r="E344" s="25" t="s">
        <v>127</v>
      </c>
      <c r="F344" s="10">
        <f t="shared" si="341"/>
        <v>11101.4</v>
      </c>
      <c r="G344" s="10">
        <f t="shared" si="340"/>
        <v>0</v>
      </c>
      <c r="H344" s="10">
        <v>11101.4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8"/>
      <c r="Q344" s="109"/>
      <c r="R344" s="5"/>
    </row>
    <row r="345" spans="1:25">
      <c r="A345" s="78"/>
      <c r="B345" s="98"/>
      <c r="C345" s="98"/>
      <c r="D345" s="7"/>
      <c r="E345" s="25" t="s">
        <v>128</v>
      </c>
      <c r="F345" s="10">
        <f t="shared" si="341"/>
        <v>11101.4</v>
      </c>
      <c r="G345" s="10">
        <f t="shared" si="340"/>
        <v>0</v>
      </c>
      <c r="H345" s="10">
        <v>11101.4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8"/>
      <c r="Q345" s="109"/>
      <c r="R345" s="5"/>
    </row>
    <row r="346" spans="1:25">
      <c r="A346" s="78"/>
      <c r="B346" s="98"/>
      <c r="C346" s="98"/>
      <c r="D346" s="7"/>
      <c r="E346" s="8" t="s">
        <v>129</v>
      </c>
      <c r="F346" s="10">
        <f t="shared" si="341"/>
        <v>11101.4</v>
      </c>
      <c r="G346" s="10">
        <f t="shared" si="340"/>
        <v>0</v>
      </c>
      <c r="H346" s="10">
        <v>11101.4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8"/>
      <c r="Q346" s="109"/>
      <c r="R346" s="5"/>
    </row>
    <row r="347" spans="1:25">
      <c r="A347" s="79"/>
      <c r="B347" s="99"/>
      <c r="C347" s="99"/>
      <c r="D347" s="7"/>
      <c r="E347" s="25" t="s">
        <v>84</v>
      </c>
      <c r="F347" s="10">
        <f t="shared" si="341"/>
        <v>11101.4</v>
      </c>
      <c r="G347" s="10">
        <f t="shared" si="340"/>
        <v>0</v>
      </c>
      <c r="H347" s="10">
        <v>11101.4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10"/>
      <c r="Q347" s="111"/>
      <c r="R347" s="5"/>
    </row>
    <row r="348" spans="1:25" ht="12.75" customHeight="1">
      <c r="A348" s="77">
        <v>26</v>
      </c>
      <c r="B348" s="97" t="s">
        <v>38</v>
      </c>
      <c r="C348" s="97"/>
      <c r="D348" s="7"/>
      <c r="E348" s="24" t="s">
        <v>10</v>
      </c>
      <c r="F348" s="9">
        <f>SUM(F349:F359)</f>
        <v>67128</v>
      </c>
      <c r="G348" s="9">
        <f t="shared" ref="G348" si="342">SUM(G349:G359)</f>
        <v>0</v>
      </c>
      <c r="H348" s="9">
        <f t="shared" ref="H348" si="343">SUM(H349:H359)</f>
        <v>67128</v>
      </c>
      <c r="I348" s="9">
        <f t="shared" ref="I348" si="344">SUM(I349:I359)</f>
        <v>0</v>
      </c>
      <c r="J348" s="9">
        <f t="shared" ref="J348" si="345">SUM(J349:J359)</f>
        <v>0</v>
      </c>
      <c r="K348" s="9">
        <f t="shared" ref="K348" si="346">SUM(K349:K359)</f>
        <v>0</v>
      </c>
      <c r="L348" s="9">
        <f t="shared" ref="L348" si="347">SUM(L349:L359)</f>
        <v>0</v>
      </c>
      <c r="M348" s="9">
        <f t="shared" ref="M348" si="348">SUM(M349:M359)</f>
        <v>0</v>
      </c>
      <c r="N348" s="9">
        <f t="shared" ref="N348" si="349">SUM(N349:N359)</f>
        <v>0</v>
      </c>
      <c r="O348" s="9">
        <f t="shared" ref="O348" si="350">SUM(O349:O359)</f>
        <v>0</v>
      </c>
      <c r="P348" s="106" t="s">
        <v>39</v>
      </c>
      <c r="Q348" s="107"/>
      <c r="R348" s="5"/>
    </row>
    <row r="349" spans="1:25" ht="25.5">
      <c r="A349" s="78"/>
      <c r="B349" s="98"/>
      <c r="C349" s="98"/>
      <c r="D349" s="7" t="s">
        <v>20</v>
      </c>
      <c r="E349" s="25" t="s">
        <v>15</v>
      </c>
      <c r="F349" s="10">
        <f t="shared" ref="F349:G359" si="351">H349+J349+L349+N349</f>
        <v>0</v>
      </c>
      <c r="G349" s="10">
        <f t="shared" si="351"/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8"/>
      <c r="Q349" s="109"/>
      <c r="R349" s="5"/>
    </row>
    <row r="350" spans="1:25">
      <c r="A350" s="78"/>
      <c r="B350" s="98"/>
      <c r="C350" s="98"/>
      <c r="D350" s="7"/>
      <c r="E350" s="25" t="s">
        <v>12</v>
      </c>
      <c r="F350" s="10">
        <f t="shared" si="351"/>
        <v>5000</v>
      </c>
      <c r="G350" s="10">
        <f t="shared" si="351"/>
        <v>0</v>
      </c>
      <c r="H350" s="10">
        <v>5000</v>
      </c>
      <c r="I350" s="2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8"/>
      <c r="Q350" s="109"/>
      <c r="R350" s="5"/>
    </row>
    <row r="351" spans="1:25">
      <c r="A351" s="78"/>
      <c r="B351" s="98"/>
      <c r="C351" s="98"/>
      <c r="D351" s="7"/>
      <c r="E351" s="25" t="s">
        <v>13</v>
      </c>
      <c r="F351" s="10">
        <f t="shared" si="351"/>
        <v>5500</v>
      </c>
      <c r="G351" s="10">
        <f t="shared" si="351"/>
        <v>0</v>
      </c>
      <c r="H351" s="21">
        <v>5500</v>
      </c>
      <c r="I351" s="10">
        <v>0</v>
      </c>
      <c r="J351" s="22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8"/>
      <c r="Q351" s="109"/>
      <c r="R351" s="5"/>
    </row>
    <row r="352" spans="1:25">
      <c r="A352" s="78"/>
      <c r="B352" s="98"/>
      <c r="C352" s="98"/>
      <c r="D352" s="7"/>
      <c r="E352" s="25" t="s">
        <v>16</v>
      </c>
      <c r="F352" s="10">
        <f t="shared" si="351"/>
        <v>6050</v>
      </c>
      <c r="G352" s="10">
        <f t="shared" si="351"/>
        <v>0</v>
      </c>
      <c r="H352" s="21">
        <v>6050</v>
      </c>
      <c r="I352" s="10">
        <v>0</v>
      </c>
      <c r="J352" s="22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8"/>
      <c r="Q352" s="109"/>
      <c r="R352" s="5"/>
    </row>
    <row r="353" spans="1:20">
      <c r="A353" s="78"/>
      <c r="B353" s="98"/>
      <c r="C353" s="98"/>
      <c r="D353" s="7"/>
      <c r="E353" s="25" t="s">
        <v>17</v>
      </c>
      <c r="F353" s="10">
        <f t="shared" si="351"/>
        <v>6655</v>
      </c>
      <c r="G353" s="10">
        <f t="shared" si="351"/>
        <v>0</v>
      </c>
      <c r="H353" s="21">
        <v>6655</v>
      </c>
      <c r="I353" s="10">
        <v>0</v>
      </c>
      <c r="J353" s="22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8"/>
      <c r="Q353" s="109"/>
      <c r="R353" s="5"/>
    </row>
    <row r="354" spans="1:20">
      <c r="A354" s="78"/>
      <c r="B354" s="98"/>
      <c r="C354" s="98"/>
      <c r="D354" s="7"/>
      <c r="E354" s="8" t="s">
        <v>70</v>
      </c>
      <c r="F354" s="10">
        <f t="shared" si="351"/>
        <v>7320.5</v>
      </c>
      <c r="G354" s="10">
        <f t="shared" si="351"/>
        <v>0</v>
      </c>
      <c r="H354" s="21">
        <v>7320.5</v>
      </c>
      <c r="I354" s="10">
        <v>0</v>
      </c>
      <c r="J354" s="22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8"/>
      <c r="Q354" s="109"/>
      <c r="R354" s="5"/>
    </row>
    <row r="355" spans="1:20">
      <c r="A355" s="78"/>
      <c r="B355" s="98"/>
      <c r="C355" s="98"/>
      <c r="D355" s="7"/>
      <c r="E355" s="25" t="s">
        <v>126</v>
      </c>
      <c r="F355" s="10">
        <f t="shared" si="351"/>
        <v>7320.5</v>
      </c>
      <c r="G355" s="10">
        <f t="shared" si="351"/>
        <v>0</v>
      </c>
      <c r="H355" s="21">
        <v>7320.5</v>
      </c>
      <c r="I355" s="10">
        <v>0</v>
      </c>
      <c r="J355" s="22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8"/>
      <c r="Q355" s="109"/>
      <c r="R355" s="5"/>
    </row>
    <row r="356" spans="1:20">
      <c r="A356" s="78"/>
      <c r="B356" s="98"/>
      <c r="C356" s="98"/>
      <c r="D356" s="7"/>
      <c r="E356" s="25" t="s">
        <v>127</v>
      </c>
      <c r="F356" s="10">
        <f t="shared" si="351"/>
        <v>7320.5</v>
      </c>
      <c r="G356" s="10">
        <f t="shared" si="351"/>
        <v>0</v>
      </c>
      <c r="H356" s="21">
        <v>7320.5</v>
      </c>
      <c r="I356" s="10">
        <v>0</v>
      </c>
      <c r="J356" s="22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8"/>
      <c r="Q356" s="109"/>
      <c r="R356" s="5"/>
    </row>
    <row r="357" spans="1:20">
      <c r="A357" s="78"/>
      <c r="B357" s="98"/>
      <c r="C357" s="98"/>
      <c r="D357" s="7"/>
      <c r="E357" s="25" t="s">
        <v>128</v>
      </c>
      <c r="F357" s="10">
        <f t="shared" si="351"/>
        <v>7320.5</v>
      </c>
      <c r="G357" s="10">
        <f t="shared" si="351"/>
        <v>0</v>
      </c>
      <c r="H357" s="21">
        <v>7320.5</v>
      </c>
      <c r="I357" s="10">
        <v>0</v>
      </c>
      <c r="J357" s="22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8"/>
      <c r="Q357" s="109"/>
      <c r="R357" s="5"/>
    </row>
    <row r="358" spans="1:20">
      <c r="A358" s="78"/>
      <c r="B358" s="98"/>
      <c r="C358" s="98"/>
      <c r="D358" s="7"/>
      <c r="E358" s="25" t="s">
        <v>129</v>
      </c>
      <c r="F358" s="10">
        <f t="shared" si="351"/>
        <v>7320.5</v>
      </c>
      <c r="G358" s="10">
        <f t="shared" si="351"/>
        <v>0</v>
      </c>
      <c r="H358" s="21">
        <v>7320.5</v>
      </c>
      <c r="I358" s="10">
        <v>0</v>
      </c>
      <c r="J358" s="22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8"/>
      <c r="Q358" s="109"/>
      <c r="R358" s="5"/>
    </row>
    <row r="359" spans="1:20">
      <c r="A359" s="79"/>
      <c r="B359" s="99"/>
      <c r="C359" s="99"/>
      <c r="D359" s="7"/>
      <c r="E359" s="8" t="s">
        <v>84</v>
      </c>
      <c r="F359" s="10">
        <f t="shared" si="351"/>
        <v>7320.5</v>
      </c>
      <c r="G359" s="10">
        <f t="shared" si="351"/>
        <v>0</v>
      </c>
      <c r="H359" s="21">
        <v>7320.5</v>
      </c>
      <c r="I359" s="10">
        <v>0</v>
      </c>
      <c r="J359" s="22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10"/>
      <c r="Q359" s="111"/>
      <c r="R359" s="5"/>
    </row>
    <row r="360" spans="1:20" ht="12.75" customHeight="1">
      <c r="A360" s="77">
        <v>27</v>
      </c>
      <c r="B360" s="97" t="s">
        <v>50</v>
      </c>
      <c r="C360" s="97" t="s">
        <v>57</v>
      </c>
      <c r="D360" s="7"/>
      <c r="E360" s="24" t="s">
        <v>10</v>
      </c>
      <c r="F360" s="9">
        <f>SUM(F361:F371)</f>
        <v>5723.5</v>
      </c>
      <c r="G360" s="9">
        <f t="shared" ref="G360" si="352">SUM(G361:G371)</f>
        <v>5723.5</v>
      </c>
      <c r="H360" s="9">
        <f t="shared" ref="H360" si="353">SUM(H361:H371)</f>
        <v>1144.7</v>
      </c>
      <c r="I360" s="9">
        <f t="shared" ref="I360" si="354">SUM(I361:I371)</f>
        <v>1144.7</v>
      </c>
      <c r="J360" s="9">
        <f t="shared" ref="J360" si="355">SUM(J361:J371)</f>
        <v>0</v>
      </c>
      <c r="K360" s="9">
        <f t="shared" ref="K360" si="356">SUM(K361:K371)</f>
        <v>0</v>
      </c>
      <c r="L360" s="9">
        <f t="shared" ref="L360" si="357">SUM(L361:L371)</f>
        <v>4578.8</v>
      </c>
      <c r="M360" s="9">
        <f t="shared" ref="M360" si="358">SUM(M361:M371)</f>
        <v>4578.8</v>
      </c>
      <c r="N360" s="9">
        <f t="shared" ref="N360" si="359">SUM(N361:N371)</f>
        <v>0</v>
      </c>
      <c r="O360" s="9">
        <f t="shared" ref="O360" si="360">SUM(O361:O371)</f>
        <v>0</v>
      </c>
      <c r="P360" s="106" t="s">
        <v>39</v>
      </c>
      <c r="Q360" s="107"/>
      <c r="R360" s="5"/>
    </row>
    <row r="361" spans="1:20" ht="25.5">
      <c r="A361" s="78"/>
      <c r="B361" s="98"/>
      <c r="C361" s="98"/>
      <c r="D361" s="7" t="s">
        <v>49</v>
      </c>
      <c r="E361" s="25" t="s">
        <v>15</v>
      </c>
      <c r="F361" s="10">
        <f t="shared" ref="F361:G366" si="361">H361+J361+L361+N361</f>
        <v>3085.5</v>
      </c>
      <c r="G361" s="10">
        <f t="shared" si="361"/>
        <v>3085.5</v>
      </c>
      <c r="H361" s="10">
        <v>617.1</v>
      </c>
      <c r="I361" s="10">
        <v>617.1</v>
      </c>
      <c r="J361" s="10">
        <v>0</v>
      </c>
      <c r="K361" s="10">
        <v>0</v>
      </c>
      <c r="L361" s="10">
        <v>2468.4</v>
      </c>
      <c r="M361" s="10">
        <v>2468.4</v>
      </c>
      <c r="N361" s="10">
        <v>0</v>
      </c>
      <c r="O361" s="10">
        <v>0</v>
      </c>
      <c r="P361" s="108"/>
      <c r="Q361" s="109"/>
      <c r="R361" s="5"/>
      <c r="T361" s="19"/>
    </row>
    <row r="362" spans="1:20">
      <c r="A362" s="78"/>
      <c r="B362" s="98"/>
      <c r="C362" s="98"/>
      <c r="D362" s="7"/>
      <c r="E362" s="25" t="s">
        <v>12</v>
      </c>
      <c r="F362" s="10">
        <f t="shared" si="361"/>
        <v>2638</v>
      </c>
      <c r="G362" s="10">
        <f t="shared" si="361"/>
        <v>2638</v>
      </c>
      <c r="H362" s="10">
        <v>527.6</v>
      </c>
      <c r="I362" s="10">
        <v>527.6</v>
      </c>
      <c r="J362" s="10">
        <v>0</v>
      </c>
      <c r="K362" s="10">
        <v>0</v>
      </c>
      <c r="L362" s="10">
        <v>2110.4</v>
      </c>
      <c r="M362" s="10">
        <v>2110.4</v>
      </c>
      <c r="N362" s="10">
        <v>0</v>
      </c>
      <c r="O362" s="10">
        <v>0</v>
      </c>
      <c r="P362" s="108"/>
      <c r="Q362" s="109"/>
      <c r="R362" s="5"/>
    </row>
    <row r="363" spans="1:20">
      <c r="A363" s="78"/>
      <c r="B363" s="98"/>
      <c r="C363" s="98"/>
      <c r="D363" s="7"/>
      <c r="E363" s="25" t="s">
        <v>13</v>
      </c>
      <c r="F363" s="10">
        <f t="shared" si="361"/>
        <v>0</v>
      </c>
      <c r="G363" s="10">
        <f t="shared" si="361"/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8"/>
      <c r="Q363" s="109"/>
      <c r="R363" s="5"/>
    </row>
    <row r="364" spans="1:20">
      <c r="A364" s="78"/>
      <c r="B364" s="98"/>
      <c r="C364" s="98"/>
      <c r="D364" s="7"/>
      <c r="E364" s="25" t="s">
        <v>16</v>
      </c>
      <c r="F364" s="10">
        <f t="shared" si="361"/>
        <v>0</v>
      </c>
      <c r="G364" s="10">
        <f t="shared" si="361"/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8"/>
      <c r="Q364" s="109"/>
      <c r="R364" s="5"/>
    </row>
    <row r="365" spans="1:20">
      <c r="A365" s="78"/>
      <c r="B365" s="98"/>
      <c r="C365" s="98"/>
      <c r="D365" s="7"/>
      <c r="E365" s="25" t="s">
        <v>17</v>
      </c>
      <c r="F365" s="10">
        <f t="shared" si="361"/>
        <v>0</v>
      </c>
      <c r="G365" s="10">
        <f t="shared" si="361"/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8"/>
      <c r="Q365" s="109"/>
      <c r="R365" s="5"/>
    </row>
    <row r="366" spans="1:20">
      <c r="A366" s="78"/>
      <c r="B366" s="98"/>
      <c r="C366" s="98"/>
      <c r="D366" s="7"/>
      <c r="E366" s="8" t="s">
        <v>70</v>
      </c>
      <c r="F366" s="10">
        <f t="shared" si="361"/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8"/>
      <c r="Q366" s="109"/>
      <c r="R366" s="5"/>
    </row>
    <row r="367" spans="1:20">
      <c r="A367" s="78"/>
      <c r="B367" s="98"/>
      <c r="C367" s="98"/>
      <c r="D367" s="7"/>
      <c r="E367" s="25" t="s">
        <v>126</v>
      </c>
      <c r="F367" s="10">
        <f t="shared" ref="F367:F371" si="362">H367+J367+L367+N367</f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8"/>
      <c r="Q367" s="109"/>
      <c r="R367" s="5"/>
    </row>
    <row r="368" spans="1:20">
      <c r="A368" s="78"/>
      <c r="B368" s="98"/>
      <c r="C368" s="98"/>
      <c r="D368" s="7"/>
      <c r="E368" s="25" t="s">
        <v>127</v>
      </c>
      <c r="F368" s="10">
        <f t="shared" si="362"/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8"/>
      <c r="Q368" s="109"/>
      <c r="R368" s="5"/>
    </row>
    <row r="369" spans="1:23">
      <c r="A369" s="78"/>
      <c r="B369" s="98"/>
      <c r="C369" s="98"/>
      <c r="D369" s="7"/>
      <c r="E369" s="25" t="s">
        <v>128</v>
      </c>
      <c r="F369" s="10">
        <f t="shared" si="362"/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8"/>
      <c r="Q369" s="109"/>
      <c r="R369" s="5"/>
    </row>
    <row r="370" spans="1:23">
      <c r="A370" s="78"/>
      <c r="B370" s="98"/>
      <c r="C370" s="98"/>
      <c r="D370" s="7"/>
      <c r="E370" s="25" t="s">
        <v>129</v>
      </c>
      <c r="F370" s="10">
        <f t="shared" si="362"/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8"/>
      <c r="Q370" s="109"/>
      <c r="R370" s="5"/>
    </row>
    <row r="371" spans="1:23">
      <c r="A371" s="79"/>
      <c r="B371" s="99"/>
      <c r="C371" s="99"/>
      <c r="D371" s="7"/>
      <c r="E371" s="8" t="s">
        <v>84</v>
      </c>
      <c r="F371" s="10">
        <f t="shared" si="362"/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10"/>
      <c r="Q371" s="111"/>
      <c r="R371" s="5"/>
    </row>
    <row r="372" spans="1:23" ht="12.75" customHeight="1">
      <c r="A372" s="77">
        <v>28</v>
      </c>
      <c r="B372" s="97" t="s">
        <v>54</v>
      </c>
      <c r="C372" s="97" t="s">
        <v>57</v>
      </c>
      <c r="D372" s="7"/>
      <c r="E372" s="24" t="s">
        <v>10</v>
      </c>
      <c r="F372" s="9">
        <f>SUM(F373:F383)</f>
        <v>3122.1</v>
      </c>
      <c r="G372" s="9">
        <f t="shared" ref="G372" si="363">SUM(G373:G383)</f>
        <v>3122.1</v>
      </c>
      <c r="H372" s="9">
        <f t="shared" ref="H372" si="364">SUM(H373:H383)</f>
        <v>1561.1</v>
      </c>
      <c r="I372" s="9">
        <f t="shared" ref="I372" si="365">SUM(I373:I383)</f>
        <v>1561.1</v>
      </c>
      <c r="J372" s="9">
        <f t="shared" ref="J372" si="366">SUM(J373:J383)</f>
        <v>0</v>
      </c>
      <c r="K372" s="9">
        <f t="shared" ref="K372" si="367">SUM(K373:K383)</f>
        <v>0</v>
      </c>
      <c r="L372" s="9">
        <f t="shared" ref="L372" si="368">SUM(L373:L383)</f>
        <v>1561</v>
      </c>
      <c r="M372" s="9">
        <f t="shared" ref="M372" si="369">SUM(M373:M383)</f>
        <v>1561</v>
      </c>
      <c r="N372" s="9">
        <f t="shared" ref="N372" si="370">SUM(N373:N383)</f>
        <v>0</v>
      </c>
      <c r="O372" s="9">
        <f t="shared" ref="O372" si="371">SUM(O373:O383)</f>
        <v>0</v>
      </c>
      <c r="P372" s="106" t="s">
        <v>39</v>
      </c>
      <c r="Q372" s="107"/>
      <c r="R372" s="5"/>
    </row>
    <row r="373" spans="1:23">
      <c r="A373" s="78"/>
      <c r="B373" s="98"/>
      <c r="C373" s="98"/>
      <c r="D373" s="7"/>
      <c r="E373" s="25" t="s">
        <v>15</v>
      </c>
      <c r="F373" s="10">
        <f t="shared" ref="F373:G377" si="372">H373+J373+L373+N373</f>
        <v>0</v>
      </c>
      <c r="G373" s="10">
        <f t="shared" si="372"/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8"/>
      <c r="Q373" s="109"/>
      <c r="R373" s="5"/>
    </row>
    <row r="374" spans="1:23">
      <c r="A374" s="78"/>
      <c r="B374" s="98"/>
      <c r="C374" s="98"/>
      <c r="D374" s="7"/>
      <c r="E374" s="25" t="s">
        <v>12</v>
      </c>
      <c r="F374" s="10">
        <f t="shared" si="372"/>
        <v>3122.1</v>
      </c>
      <c r="G374" s="10">
        <f t="shared" si="372"/>
        <v>3122.1</v>
      </c>
      <c r="H374" s="10">
        <v>1561.1</v>
      </c>
      <c r="I374" s="10">
        <v>1561.1</v>
      </c>
      <c r="J374" s="10">
        <v>0</v>
      </c>
      <c r="K374" s="10">
        <v>0</v>
      </c>
      <c r="L374" s="10">
        <v>1561</v>
      </c>
      <c r="M374" s="10">
        <v>1561</v>
      </c>
      <c r="N374" s="10">
        <v>0</v>
      </c>
      <c r="O374" s="10">
        <v>0</v>
      </c>
      <c r="P374" s="108"/>
      <c r="Q374" s="109"/>
      <c r="R374" s="5"/>
    </row>
    <row r="375" spans="1:23">
      <c r="A375" s="78"/>
      <c r="B375" s="98"/>
      <c r="C375" s="98"/>
      <c r="D375" s="7"/>
      <c r="E375" s="25" t="s">
        <v>13</v>
      </c>
      <c r="F375" s="10">
        <f t="shared" si="372"/>
        <v>0</v>
      </c>
      <c r="G375" s="10">
        <f t="shared" si="372"/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8"/>
      <c r="Q375" s="109"/>
      <c r="R375" s="5"/>
    </row>
    <row r="376" spans="1:23">
      <c r="A376" s="78"/>
      <c r="B376" s="98"/>
      <c r="C376" s="98"/>
      <c r="D376" s="7"/>
      <c r="E376" s="25" t="s">
        <v>16</v>
      </c>
      <c r="F376" s="10">
        <f t="shared" si="372"/>
        <v>0</v>
      </c>
      <c r="G376" s="10">
        <f t="shared" si="372"/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8"/>
      <c r="Q376" s="109"/>
      <c r="R376" s="5"/>
    </row>
    <row r="377" spans="1:23">
      <c r="A377" s="78"/>
      <c r="B377" s="98"/>
      <c r="C377" s="98"/>
      <c r="D377" s="7"/>
      <c r="E377" s="25" t="s">
        <v>17</v>
      </c>
      <c r="F377" s="10">
        <f t="shared" si="372"/>
        <v>0</v>
      </c>
      <c r="G377" s="10">
        <f t="shared" si="372"/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8"/>
      <c r="Q377" s="109"/>
      <c r="R377" s="5"/>
      <c r="U377" s="18" t="s">
        <v>134</v>
      </c>
    </row>
    <row r="378" spans="1:23">
      <c r="A378" s="78"/>
      <c r="B378" s="98"/>
      <c r="C378" s="98"/>
      <c r="D378" s="7"/>
      <c r="E378" s="8" t="s">
        <v>70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8"/>
      <c r="Q378" s="109"/>
      <c r="R378" s="5"/>
      <c r="U378" s="25" t="s">
        <v>15</v>
      </c>
      <c r="V378" s="19">
        <f>F312+F300+F288+F276+F264+F155+F131+F107+F59+F47</f>
        <v>49277.8</v>
      </c>
      <c r="W378" s="19">
        <f>G312+G300+G288+G276+G264+G155+G131+G107+G59+G47</f>
        <v>29426.3</v>
      </c>
    </row>
    <row r="379" spans="1:23">
      <c r="A379" s="78"/>
      <c r="B379" s="98"/>
      <c r="C379" s="98"/>
      <c r="D379" s="7"/>
      <c r="E379" s="25" t="s">
        <v>126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8"/>
      <c r="Q379" s="109"/>
      <c r="R379" s="5"/>
      <c r="U379" s="25" t="s">
        <v>12</v>
      </c>
      <c r="V379" s="19">
        <f>F313+F301+F289+F277+F265+F156+F132+F108+F60+F48</f>
        <v>53063.7</v>
      </c>
      <c r="W379" s="19">
        <f>G313+G301+G289+G277+G265+G156+G132+G108+G60+G48</f>
        <v>31141.999999999996</v>
      </c>
    </row>
    <row r="380" spans="1:23">
      <c r="A380" s="78"/>
      <c r="B380" s="98"/>
      <c r="C380" s="98"/>
      <c r="D380" s="7"/>
      <c r="E380" s="25" t="s">
        <v>127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8"/>
      <c r="Q380" s="109"/>
      <c r="R380" s="5"/>
      <c r="U380" s="25" t="s">
        <v>13</v>
      </c>
      <c r="V380" s="19">
        <f>F314+F302+F290+F278+F266+F157+F133+F109+F61+F49</f>
        <v>57034.9</v>
      </c>
      <c r="W380" s="19">
        <f>G314+G302+G290+G278+G266+G157+G133+G109+G61+G49</f>
        <v>25933.399999999998</v>
      </c>
    </row>
    <row r="381" spans="1:23">
      <c r="A381" s="78"/>
      <c r="B381" s="98"/>
      <c r="C381" s="98"/>
      <c r="D381" s="7"/>
      <c r="E381" s="25" t="s">
        <v>128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8"/>
      <c r="Q381" s="109"/>
      <c r="R381" s="5"/>
      <c r="U381" s="25" t="s">
        <v>16</v>
      </c>
      <c r="V381" s="19">
        <f>F315+F303+F291+F279+F267+F158+F134+F110+F62+F50</f>
        <v>71557.7</v>
      </c>
      <c r="W381" s="19">
        <f>G315+G303+G291+G279+G267+G158+G134+G110+G62+G50</f>
        <v>39708.899999999994</v>
      </c>
    </row>
    <row r="382" spans="1:23">
      <c r="A382" s="78"/>
      <c r="B382" s="98"/>
      <c r="C382" s="98"/>
      <c r="D382" s="7"/>
      <c r="E382" s="8" t="s">
        <v>129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8"/>
      <c r="Q382" s="109"/>
      <c r="R382" s="5"/>
      <c r="U382" s="25" t="s">
        <v>17</v>
      </c>
      <c r="V382" s="19">
        <f>F316+F304+F292+F280+F268+F159+F135+F111+F63+F51</f>
        <v>66422.400000000009</v>
      </c>
      <c r="W382" s="19">
        <f>G316+G304+G292+G280+G268+G159+G135+G111+G63+G51</f>
        <v>29691.200000000001</v>
      </c>
    </row>
    <row r="383" spans="1:23">
      <c r="A383" s="79"/>
      <c r="B383" s="99"/>
      <c r="C383" s="99"/>
      <c r="D383" s="7"/>
      <c r="E383" s="25" t="s">
        <v>84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10"/>
      <c r="Q383" s="111"/>
      <c r="R383" s="5"/>
      <c r="U383" s="8" t="s">
        <v>70</v>
      </c>
      <c r="V383" s="19">
        <f>F317+F305+F293+F281+F269+F160+F136+F112+F64+F52</f>
        <v>71634.199999999983</v>
      </c>
      <c r="W383" s="19">
        <f>G317+G305+G293+G281+G269+G160+G136+G112+G64+G52</f>
        <v>27204.9</v>
      </c>
    </row>
    <row r="384" spans="1:23" ht="12.75" customHeight="1">
      <c r="A384" s="77">
        <v>28</v>
      </c>
      <c r="B384" s="97" t="s">
        <v>61</v>
      </c>
      <c r="C384" s="97" t="s">
        <v>69</v>
      </c>
      <c r="D384" s="7"/>
      <c r="E384" s="24" t="s">
        <v>10</v>
      </c>
      <c r="F384" s="9">
        <f>SUM(F385:F395)</f>
        <v>1533.2</v>
      </c>
      <c r="G384" s="9">
        <f t="shared" ref="G384" si="373">SUM(G385:G395)</f>
        <v>1533.2</v>
      </c>
      <c r="H384" s="9">
        <f t="shared" ref="H384" si="374">SUM(H385:H395)</f>
        <v>383.20000000000005</v>
      </c>
      <c r="I384" s="9">
        <f t="shared" ref="I384" si="375">SUM(I385:I395)</f>
        <v>383.20000000000005</v>
      </c>
      <c r="J384" s="9">
        <f t="shared" ref="J384" si="376">SUM(J385:J395)</f>
        <v>0</v>
      </c>
      <c r="K384" s="9">
        <f t="shared" ref="K384" si="377">SUM(K385:K395)</f>
        <v>0</v>
      </c>
      <c r="L384" s="9">
        <f t="shared" ref="L384" si="378">SUM(L385:L395)</f>
        <v>1150</v>
      </c>
      <c r="M384" s="9">
        <f t="shared" ref="M384" si="379">SUM(M385:M395)</f>
        <v>1150</v>
      </c>
      <c r="N384" s="9">
        <f t="shared" ref="N384" si="380">SUM(N385:N395)</f>
        <v>0</v>
      </c>
      <c r="O384" s="9">
        <f t="shared" ref="O384" si="381">SUM(O385:O395)</f>
        <v>0</v>
      </c>
      <c r="P384" s="106" t="s">
        <v>39</v>
      </c>
      <c r="Q384" s="107"/>
      <c r="R384" s="5"/>
      <c r="U384" s="25" t="s">
        <v>126</v>
      </c>
      <c r="V384" s="19">
        <f>F318+F306+F294+F282+F270+F161+F137+F113+F65+F53</f>
        <v>71634.199999999983</v>
      </c>
      <c r="W384" s="19">
        <f>G318+G306+G294+G282+G270+G161+G137+G113+G65+G53</f>
        <v>27204.9</v>
      </c>
    </row>
    <row r="385" spans="1:23">
      <c r="A385" s="78"/>
      <c r="B385" s="98"/>
      <c r="C385" s="98"/>
      <c r="D385" s="7"/>
      <c r="E385" s="25" t="s">
        <v>15</v>
      </c>
      <c r="F385" s="10">
        <f>H385+J385+L385+N385</f>
        <v>0</v>
      </c>
      <c r="G385" s="10">
        <f>I385+K385+M385+O385</f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8"/>
      <c r="Q385" s="109"/>
      <c r="R385" s="5"/>
      <c r="U385" s="25" t="s">
        <v>127</v>
      </c>
      <c r="V385" s="19">
        <f>F319+F307+F295+F283+F271+F162+F138+F114+F66+F54</f>
        <v>71622</v>
      </c>
      <c r="W385" s="19">
        <f>G319+G307+G295+G283+G271+G162+G138+G114+G66+G54</f>
        <v>0</v>
      </c>
    </row>
    <row r="386" spans="1:23">
      <c r="A386" s="78"/>
      <c r="B386" s="98"/>
      <c r="C386" s="98"/>
      <c r="D386" s="7"/>
      <c r="E386" s="25" t="s">
        <v>12</v>
      </c>
      <c r="F386" s="10">
        <v>0</v>
      </c>
      <c r="G386" s="10">
        <f>I386+K386+M386+O386</f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8"/>
      <c r="Q386" s="109"/>
      <c r="R386" s="5"/>
      <c r="U386" s="25" t="s">
        <v>128</v>
      </c>
      <c r="V386" s="19">
        <f>F320+F308+F296+F284+F272+F163+F139+F115+F67+F55</f>
        <v>71622</v>
      </c>
      <c r="W386" s="19">
        <f>G320+G308+G296+G284+G272+G163+G139+G115+G67+G55</f>
        <v>0</v>
      </c>
    </row>
    <row r="387" spans="1:23">
      <c r="A387" s="78"/>
      <c r="B387" s="98"/>
      <c r="C387" s="98"/>
      <c r="D387" s="7"/>
      <c r="E387" s="25" t="s">
        <v>13</v>
      </c>
      <c r="F387" s="10">
        <f>H387+L387</f>
        <v>1533.2</v>
      </c>
      <c r="G387" s="10">
        <f>I387+M387</f>
        <v>1533.2</v>
      </c>
      <c r="H387" s="10">
        <f>I387</f>
        <v>383.20000000000005</v>
      </c>
      <c r="I387" s="10">
        <f>1500+10.8-1127.6</f>
        <v>383.20000000000005</v>
      </c>
      <c r="J387" s="10">
        <v>0</v>
      </c>
      <c r="K387" s="10">
        <v>0</v>
      </c>
      <c r="L387" s="10">
        <f>1800-650</f>
        <v>1150</v>
      </c>
      <c r="M387" s="10">
        <f>1800-650</f>
        <v>1150</v>
      </c>
      <c r="N387" s="10">
        <v>0</v>
      </c>
      <c r="O387" s="10">
        <v>0</v>
      </c>
      <c r="P387" s="108"/>
      <c r="Q387" s="109"/>
      <c r="R387" s="5"/>
      <c r="U387" s="8" t="s">
        <v>129</v>
      </c>
      <c r="V387" s="19">
        <f>F321+F309+F297+F285+F273+F164+F140+F116+F68+F56</f>
        <v>71622</v>
      </c>
      <c r="W387" s="19">
        <f>G321+G309+G297+G285+G273+G164+G140+G116+G68+G56</f>
        <v>0</v>
      </c>
    </row>
    <row r="388" spans="1:23">
      <c r="A388" s="78"/>
      <c r="B388" s="98"/>
      <c r="C388" s="98"/>
      <c r="D388" s="7"/>
      <c r="E388" s="25" t="s">
        <v>16</v>
      </c>
      <c r="F388" s="10">
        <f>H388+J388+L388+N388</f>
        <v>0</v>
      </c>
      <c r="G388" s="10">
        <f>I388+K388+M388+O388</f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8"/>
      <c r="Q388" s="109"/>
      <c r="R388" s="5"/>
      <c r="U388" s="25" t="s">
        <v>84</v>
      </c>
      <c r="V388" s="19">
        <f>F322+F310+F298+F286+F274+F165+F141+F117+F69+F57</f>
        <v>71622</v>
      </c>
      <c r="W388" s="19">
        <f>G322+G310+G298+G286+G274+G165+G141+G117+G69+G57</f>
        <v>0</v>
      </c>
    </row>
    <row r="389" spans="1:23">
      <c r="A389" s="78"/>
      <c r="B389" s="98"/>
      <c r="C389" s="98"/>
      <c r="D389" s="7"/>
      <c r="E389" s="25" t="s">
        <v>17</v>
      </c>
      <c r="F389" s="10">
        <f>H389+J389+L389+N389</f>
        <v>0</v>
      </c>
      <c r="G389" s="10">
        <f>I389+K389+M389+O389</f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8"/>
      <c r="Q389" s="109"/>
      <c r="R389" s="5"/>
    </row>
    <row r="390" spans="1:23">
      <c r="A390" s="78"/>
      <c r="B390" s="98"/>
      <c r="C390" s="98"/>
      <c r="D390" s="7"/>
      <c r="E390" s="8" t="s">
        <v>70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8"/>
      <c r="Q390" s="109"/>
      <c r="R390" s="5"/>
    </row>
    <row r="391" spans="1:23">
      <c r="A391" s="78"/>
      <c r="B391" s="98"/>
      <c r="C391" s="98"/>
      <c r="D391" s="7"/>
      <c r="E391" s="25" t="s">
        <v>126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8"/>
      <c r="Q391" s="109"/>
      <c r="R391" s="5"/>
    </row>
    <row r="392" spans="1:23">
      <c r="A392" s="78"/>
      <c r="B392" s="98"/>
      <c r="C392" s="98"/>
      <c r="D392" s="7"/>
      <c r="E392" s="25" t="s">
        <v>127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8"/>
      <c r="Q392" s="109"/>
      <c r="R392" s="5"/>
    </row>
    <row r="393" spans="1:23">
      <c r="A393" s="78"/>
      <c r="B393" s="98"/>
      <c r="C393" s="98"/>
      <c r="D393" s="7"/>
      <c r="E393" s="25" t="s">
        <v>128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8"/>
      <c r="Q393" s="109"/>
      <c r="R393" s="5"/>
    </row>
    <row r="394" spans="1:23">
      <c r="A394" s="78"/>
      <c r="B394" s="98"/>
      <c r="C394" s="98"/>
      <c r="D394" s="7"/>
      <c r="E394" s="25" t="s">
        <v>129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8"/>
      <c r="Q394" s="109"/>
      <c r="R394" s="5"/>
    </row>
    <row r="395" spans="1:23">
      <c r="A395" s="79"/>
      <c r="B395" s="99"/>
      <c r="C395" s="99"/>
      <c r="D395" s="7"/>
      <c r="E395" s="8" t="s">
        <v>84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10"/>
      <c r="Q395" s="111"/>
      <c r="R395" s="5"/>
    </row>
    <row r="396" spans="1:23" ht="12.75" customHeight="1">
      <c r="A396" s="77">
        <v>29</v>
      </c>
      <c r="B396" s="97" t="s">
        <v>62</v>
      </c>
      <c r="C396" s="97" t="s">
        <v>69</v>
      </c>
      <c r="D396" s="7"/>
      <c r="E396" s="24" t="s">
        <v>10</v>
      </c>
      <c r="F396" s="9">
        <f>SUM(F397:F407)</f>
        <v>3768.2999999999997</v>
      </c>
      <c r="G396" s="9">
        <f t="shared" ref="G396" si="382">SUM(G397:G407)</f>
        <v>3768.2999999999997</v>
      </c>
      <c r="H396" s="9">
        <f t="shared" ref="H396" si="383">SUM(H397:H407)</f>
        <v>1518.2999999999997</v>
      </c>
      <c r="I396" s="9">
        <f t="shared" ref="I396" si="384">SUM(I397:I407)</f>
        <v>1518.2999999999997</v>
      </c>
      <c r="J396" s="9">
        <f t="shared" ref="J396" si="385">SUM(J397:J407)</f>
        <v>0</v>
      </c>
      <c r="K396" s="9">
        <f t="shared" ref="K396" si="386">SUM(K397:K407)</f>
        <v>0</v>
      </c>
      <c r="L396" s="9">
        <f t="shared" ref="L396" si="387">SUM(L397:L407)</f>
        <v>2250</v>
      </c>
      <c r="M396" s="9">
        <f t="shared" ref="M396" si="388">SUM(M397:M407)</f>
        <v>2250</v>
      </c>
      <c r="N396" s="9">
        <f t="shared" ref="N396" si="389">SUM(N397:N407)</f>
        <v>0</v>
      </c>
      <c r="O396" s="9">
        <f t="shared" ref="O396" si="390">SUM(O397:O407)</f>
        <v>0</v>
      </c>
      <c r="P396" s="106" t="s">
        <v>39</v>
      </c>
      <c r="Q396" s="107"/>
      <c r="R396" s="5"/>
    </row>
    <row r="397" spans="1:23">
      <c r="A397" s="78"/>
      <c r="B397" s="98"/>
      <c r="C397" s="98"/>
      <c r="D397" s="7"/>
      <c r="E397" s="25" t="s">
        <v>15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8"/>
      <c r="Q397" s="109"/>
      <c r="R397" s="5"/>
    </row>
    <row r="398" spans="1:23">
      <c r="A398" s="78"/>
      <c r="B398" s="98"/>
      <c r="C398" s="98"/>
      <c r="D398" s="7"/>
      <c r="E398" s="25" t="s">
        <v>12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8"/>
      <c r="Q398" s="109"/>
      <c r="R398" s="5"/>
    </row>
    <row r="399" spans="1:23">
      <c r="A399" s="78"/>
      <c r="B399" s="98"/>
      <c r="C399" s="98"/>
      <c r="D399" s="7"/>
      <c r="E399" s="25" t="s">
        <v>13</v>
      </c>
      <c r="F399" s="10">
        <f>H399+L399</f>
        <v>3768.2999999999997</v>
      </c>
      <c r="G399" s="10">
        <f>I399+M399</f>
        <v>3768.2999999999997</v>
      </c>
      <c r="H399" s="10">
        <f>I399</f>
        <v>1518.2999999999997</v>
      </c>
      <c r="I399" s="10">
        <f>2250+12.2+6.1-750</f>
        <v>1518.2999999999997</v>
      </c>
      <c r="J399" s="10">
        <v>0</v>
      </c>
      <c r="K399" s="10">
        <v>0</v>
      </c>
      <c r="L399" s="10">
        <f>3200-950</f>
        <v>2250</v>
      </c>
      <c r="M399" s="10">
        <f>3200-950</f>
        <v>2250</v>
      </c>
      <c r="N399" s="10">
        <v>0</v>
      </c>
      <c r="O399" s="10">
        <v>0</v>
      </c>
      <c r="P399" s="108"/>
      <c r="Q399" s="109"/>
      <c r="R399" s="5"/>
    </row>
    <row r="400" spans="1:23">
      <c r="A400" s="78"/>
      <c r="B400" s="98"/>
      <c r="C400" s="98"/>
      <c r="D400" s="7"/>
      <c r="E400" s="25" t="s">
        <v>16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8"/>
      <c r="Q400" s="109"/>
      <c r="R400" s="5"/>
    </row>
    <row r="401" spans="1:18">
      <c r="A401" s="78"/>
      <c r="B401" s="98"/>
      <c r="C401" s="98"/>
      <c r="D401" s="7"/>
      <c r="E401" s="25" t="s">
        <v>17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8"/>
      <c r="Q401" s="109"/>
      <c r="R401" s="5"/>
    </row>
    <row r="402" spans="1:18">
      <c r="A402" s="78"/>
      <c r="B402" s="98"/>
      <c r="C402" s="98"/>
      <c r="D402" s="7"/>
      <c r="E402" s="8" t="s">
        <v>70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8"/>
      <c r="Q402" s="109"/>
      <c r="R402" s="5"/>
    </row>
    <row r="403" spans="1:18">
      <c r="A403" s="78"/>
      <c r="B403" s="98"/>
      <c r="C403" s="98"/>
      <c r="D403" s="7"/>
      <c r="E403" s="25" t="s">
        <v>126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8"/>
      <c r="Q403" s="109"/>
      <c r="R403" s="5"/>
    </row>
    <row r="404" spans="1:18">
      <c r="A404" s="78"/>
      <c r="B404" s="98"/>
      <c r="C404" s="98"/>
      <c r="D404" s="7"/>
      <c r="E404" s="25" t="s">
        <v>127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8"/>
      <c r="Q404" s="109"/>
      <c r="R404" s="5"/>
    </row>
    <row r="405" spans="1:18">
      <c r="A405" s="78"/>
      <c r="B405" s="98"/>
      <c r="C405" s="98"/>
      <c r="D405" s="7"/>
      <c r="E405" s="25" t="s">
        <v>128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8"/>
      <c r="Q405" s="109"/>
      <c r="R405" s="5"/>
    </row>
    <row r="406" spans="1:18">
      <c r="A406" s="78"/>
      <c r="B406" s="98"/>
      <c r="C406" s="98"/>
      <c r="D406" s="7"/>
      <c r="E406" s="25" t="s">
        <v>129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8"/>
      <c r="Q406" s="109"/>
      <c r="R406" s="5"/>
    </row>
    <row r="407" spans="1:18">
      <c r="A407" s="79"/>
      <c r="B407" s="99"/>
      <c r="C407" s="99"/>
      <c r="D407" s="7"/>
      <c r="E407" s="8" t="s">
        <v>84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10"/>
      <c r="Q407" s="111"/>
      <c r="R407" s="5"/>
    </row>
    <row r="408" spans="1:18" ht="12.75" customHeight="1">
      <c r="A408" s="77">
        <v>30</v>
      </c>
      <c r="B408" s="97" t="s">
        <v>82</v>
      </c>
      <c r="C408" s="97" t="s">
        <v>57</v>
      </c>
      <c r="D408" s="7"/>
      <c r="E408" s="24" t="s">
        <v>10</v>
      </c>
      <c r="F408" s="9">
        <f>SUM(F409:F419)</f>
        <v>2326.8000000000002</v>
      </c>
      <c r="G408" s="9">
        <f t="shared" ref="G408" si="391">SUM(G409:G419)</f>
        <v>1256.6000000000001</v>
      </c>
      <c r="H408" s="9">
        <f t="shared" ref="H408" si="392">SUM(H409:H419)</f>
        <v>2326.8000000000002</v>
      </c>
      <c r="I408" s="9">
        <f t="shared" ref="I408" si="393">SUM(I409:I419)</f>
        <v>1256.6000000000001</v>
      </c>
      <c r="J408" s="9">
        <f t="shared" ref="J408" si="394">SUM(J409:J419)</f>
        <v>0</v>
      </c>
      <c r="K408" s="9">
        <f t="shared" ref="K408" si="395">SUM(K409:K419)</f>
        <v>0</v>
      </c>
      <c r="L408" s="9">
        <f t="shared" ref="L408" si="396">SUM(L409:L419)</f>
        <v>0</v>
      </c>
      <c r="M408" s="9">
        <f t="shared" ref="M408" si="397">SUM(M409:M419)</f>
        <v>0</v>
      </c>
      <c r="N408" s="9">
        <f t="shared" ref="N408" si="398">SUM(N409:N419)</f>
        <v>0</v>
      </c>
      <c r="O408" s="9">
        <f t="shared" ref="O408" si="399">SUM(O409:O419)</f>
        <v>0</v>
      </c>
      <c r="P408" s="106" t="s">
        <v>39</v>
      </c>
      <c r="Q408" s="107"/>
      <c r="R408" s="5"/>
    </row>
    <row r="409" spans="1:18">
      <c r="A409" s="78"/>
      <c r="B409" s="98"/>
      <c r="C409" s="98"/>
      <c r="D409" s="7"/>
      <c r="E409" s="25" t="s">
        <v>15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8"/>
      <c r="Q409" s="109"/>
      <c r="R409" s="5"/>
    </row>
    <row r="410" spans="1:18">
      <c r="A410" s="78"/>
      <c r="B410" s="98"/>
      <c r="C410" s="98"/>
      <c r="D410" s="7"/>
      <c r="E410" s="25" t="s">
        <v>12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8"/>
      <c r="Q410" s="109"/>
      <c r="R410" s="5"/>
    </row>
    <row r="411" spans="1:18">
      <c r="A411" s="78"/>
      <c r="B411" s="98"/>
      <c r="C411" s="98"/>
      <c r="D411" s="7"/>
      <c r="E411" s="25" t="s">
        <v>13</v>
      </c>
      <c r="F411" s="10">
        <v>700</v>
      </c>
      <c r="G411" s="10">
        <v>0</v>
      </c>
      <c r="H411" s="10">
        <v>700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8"/>
      <c r="Q411" s="109"/>
      <c r="R411" s="5"/>
    </row>
    <row r="412" spans="1:18">
      <c r="A412" s="78"/>
      <c r="B412" s="98"/>
      <c r="C412" s="98"/>
      <c r="D412" s="7"/>
      <c r="E412" s="25" t="s">
        <v>16</v>
      </c>
      <c r="F412" s="10">
        <f>H412</f>
        <v>1626.8</v>
      </c>
      <c r="G412" s="10">
        <f>I412</f>
        <v>1256.6000000000001</v>
      </c>
      <c r="H412" s="10">
        <v>1626.8</v>
      </c>
      <c r="I412" s="10">
        <f>340.4+1286.4-370.2</f>
        <v>1256.6000000000001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8"/>
      <c r="Q412" s="109"/>
      <c r="R412" s="5"/>
    </row>
    <row r="413" spans="1:18">
      <c r="A413" s="78"/>
      <c r="B413" s="98"/>
      <c r="C413" s="98"/>
      <c r="D413" s="7"/>
      <c r="E413" s="25" t="s">
        <v>17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8"/>
      <c r="Q413" s="109"/>
      <c r="R413" s="5"/>
    </row>
    <row r="414" spans="1:18">
      <c r="A414" s="78"/>
      <c r="B414" s="98"/>
      <c r="C414" s="98"/>
      <c r="D414" s="7"/>
      <c r="E414" s="8" t="s">
        <v>70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8"/>
      <c r="Q414" s="109"/>
      <c r="R414" s="5"/>
    </row>
    <row r="415" spans="1:18">
      <c r="A415" s="78"/>
      <c r="B415" s="98"/>
      <c r="C415" s="98"/>
      <c r="D415" s="8"/>
      <c r="E415" s="25" t="s">
        <v>126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8"/>
      <c r="Q415" s="109"/>
      <c r="R415" s="5"/>
    </row>
    <row r="416" spans="1:18">
      <c r="A416" s="78"/>
      <c r="B416" s="98"/>
      <c r="C416" s="98"/>
      <c r="D416" s="8"/>
      <c r="E416" s="25" t="s">
        <v>127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8"/>
      <c r="Q416" s="109"/>
      <c r="R416" s="5"/>
    </row>
    <row r="417" spans="1:18">
      <c r="A417" s="78"/>
      <c r="B417" s="98"/>
      <c r="C417" s="98"/>
      <c r="D417" s="8"/>
      <c r="E417" s="25" t="s">
        <v>128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8"/>
      <c r="Q417" s="109"/>
      <c r="R417" s="5"/>
    </row>
    <row r="418" spans="1:18">
      <c r="A418" s="78"/>
      <c r="B418" s="98"/>
      <c r="C418" s="98"/>
      <c r="D418" s="8"/>
      <c r="E418" s="8" t="s">
        <v>129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8"/>
      <c r="Q418" s="109"/>
      <c r="R418" s="5"/>
    </row>
    <row r="419" spans="1:18">
      <c r="A419" s="79"/>
      <c r="B419" s="99"/>
      <c r="C419" s="99"/>
      <c r="D419" s="8"/>
      <c r="E419" s="25" t="s">
        <v>84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10"/>
      <c r="Q419" s="111"/>
      <c r="R419" s="5"/>
    </row>
    <row r="420" spans="1:18" ht="12.75" customHeight="1">
      <c r="A420" s="77">
        <v>31</v>
      </c>
      <c r="B420" s="97" t="s">
        <v>63</v>
      </c>
      <c r="C420" s="27"/>
      <c r="D420" s="8"/>
      <c r="E420" s="24" t="s">
        <v>10</v>
      </c>
      <c r="F420" s="9">
        <f>SUM(F421:F431)</f>
        <v>1626</v>
      </c>
      <c r="G420" s="9">
        <f t="shared" ref="G420" si="400">SUM(G421:G431)</f>
        <v>553</v>
      </c>
      <c r="H420" s="9">
        <f t="shared" ref="H420" si="401">SUM(H421:H431)</f>
        <v>1103</v>
      </c>
      <c r="I420" s="9">
        <f t="shared" ref="I420" si="402">SUM(I421:I431)</f>
        <v>553</v>
      </c>
      <c r="J420" s="9">
        <f t="shared" ref="J420" si="403">SUM(J421:J431)</f>
        <v>0</v>
      </c>
      <c r="K420" s="9">
        <f t="shared" ref="K420" si="404">SUM(K421:K431)</f>
        <v>0</v>
      </c>
      <c r="L420" s="9">
        <f t="shared" ref="L420" si="405">SUM(L421:L431)</f>
        <v>523</v>
      </c>
      <c r="M420" s="9">
        <f t="shared" ref="M420" si="406">SUM(M421:M431)</f>
        <v>0</v>
      </c>
      <c r="N420" s="9">
        <f t="shared" ref="N420" si="407">SUM(N421:N431)</f>
        <v>0</v>
      </c>
      <c r="O420" s="9">
        <f t="shared" ref="O420" si="408">SUM(O421:O431)</f>
        <v>0</v>
      </c>
      <c r="P420" s="106" t="s">
        <v>39</v>
      </c>
      <c r="Q420" s="107"/>
      <c r="R420" s="5"/>
    </row>
    <row r="421" spans="1:18">
      <c r="A421" s="78"/>
      <c r="B421" s="98"/>
      <c r="C421" s="26"/>
      <c r="D421" s="8"/>
      <c r="E421" s="25" t="s">
        <v>15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8"/>
      <c r="Q421" s="109"/>
      <c r="R421" s="5"/>
    </row>
    <row r="422" spans="1:18">
      <c r="A422" s="78"/>
      <c r="B422" s="98"/>
      <c r="C422" s="26"/>
      <c r="D422" s="8"/>
      <c r="E422" s="25" t="s">
        <v>12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8"/>
      <c r="Q422" s="109"/>
      <c r="R422" s="5"/>
    </row>
    <row r="423" spans="1:18">
      <c r="A423" s="78"/>
      <c r="B423" s="98"/>
      <c r="C423" s="26" t="s">
        <v>57</v>
      </c>
      <c r="D423" s="8"/>
      <c r="E423" s="25" t="s">
        <v>13</v>
      </c>
      <c r="F423" s="10">
        <v>550</v>
      </c>
      <c r="G423" s="10">
        <v>0</v>
      </c>
      <c r="H423" s="10">
        <v>550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8"/>
      <c r="Q423" s="109"/>
      <c r="R423" s="5"/>
    </row>
    <row r="424" spans="1:18">
      <c r="A424" s="78"/>
      <c r="B424" s="98"/>
      <c r="C424" s="26" t="s">
        <v>57</v>
      </c>
      <c r="D424" s="8"/>
      <c r="E424" s="25" t="s">
        <v>16</v>
      </c>
      <c r="F424" s="10">
        <f>H424+L424</f>
        <v>1076</v>
      </c>
      <c r="G424" s="10">
        <f>I424+M424</f>
        <v>553</v>
      </c>
      <c r="H424" s="10">
        <v>553</v>
      </c>
      <c r="I424" s="10">
        <f>523+30</f>
        <v>553</v>
      </c>
      <c r="J424" s="10">
        <v>0</v>
      </c>
      <c r="K424" s="10">
        <v>0</v>
      </c>
      <c r="L424" s="10">
        <v>523</v>
      </c>
      <c r="M424" s="10">
        <v>0</v>
      </c>
      <c r="N424" s="10">
        <v>0</v>
      </c>
      <c r="O424" s="10">
        <v>0</v>
      </c>
      <c r="P424" s="108"/>
      <c r="Q424" s="109"/>
      <c r="R424" s="5"/>
    </row>
    <row r="425" spans="1:18">
      <c r="A425" s="78"/>
      <c r="B425" s="98"/>
      <c r="C425" s="26"/>
      <c r="D425" s="8"/>
      <c r="E425" s="25" t="s">
        <v>17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8"/>
      <c r="Q425" s="109"/>
      <c r="R425" s="5"/>
    </row>
    <row r="426" spans="1:18">
      <c r="A426" s="78"/>
      <c r="B426" s="98"/>
      <c r="C426" s="26"/>
      <c r="D426" s="8"/>
      <c r="E426" s="8" t="s">
        <v>70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8"/>
      <c r="Q426" s="109"/>
      <c r="R426" s="5"/>
    </row>
    <row r="427" spans="1:18">
      <c r="A427" s="78"/>
      <c r="B427" s="98"/>
      <c r="C427" s="26"/>
      <c r="D427" s="8"/>
      <c r="E427" s="25" t="s">
        <v>126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8"/>
      <c r="Q427" s="109"/>
      <c r="R427" s="5"/>
    </row>
    <row r="428" spans="1:18">
      <c r="A428" s="78"/>
      <c r="B428" s="98"/>
      <c r="C428" s="26"/>
      <c r="D428" s="8"/>
      <c r="E428" s="25" t="s">
        <v>127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8"/>
      <c r="Q428" s="109"/>
      <c r="R428" s="5"/>
    </row>
    <row r="429" spans="1:18">
      <c r="A429" s="78"/>
      <c r="B429" s="98"/>
      <c r="C429" s="26"/>
      <c r="D429" s="8"/>
      <c r="E429" s="25" t="s">
        <v>128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8"/>
      <c r="Q429" s="109"/>
      <c r="R429" s="5"/>
    </row>
    <row r="430" spans="1:18">
      <c r="A430" s="78"/>
      <c r="B430" s="98"/>
      <c r="C430" s="26"/>
      <c r="D430" s="8"/>
      <c r="E430" s="8" t="s">
        <v>129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8"/>
      <c r="Q430" s="109"/>
      <c r="R430" s="5"/>
    </row>
    <row r="431" spans="1:18">
      <c r="A431" s="79"/>
      <c r="B431" s="99"/>
      <c r="C431" s="26"/>
      <c r="D431" s="8"/>
      <c r="E431" s="25" t="s">
        <v>84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10"/>
      <c r="Q431" s="111"/>
      <c r="R431" s="5"/>
    </row>
    <row r="432" spans="1:18" ht="12.75" customHeight="1">
      <c r="A432" s="77">
        <v>32</v>
      </c>
      <c r="B432" s="97" t="s">
        <v>67</v>
      </c>
      <c r="C432" s="97" t="s">
        <v>66</v>
      </c>
      <c r="D432" s="7"/>
      <c r="E432" s="24" t="s">
        <v>10</v>
      </c>
      <c r="F432" s="9">
        <f>SUM(F433:F443)</f>
        <v>7.2</v>
      </c>
      <c r="G432" s="9">
        <f t="shared" ref="G432" si="409">SUM(G433:G443)</f>
        <v>7.2</v>
      </c>
      <c r="H432" s="9">
        <f t="shared" ref="H432" si="410">SUM(H433:H443)</f>
        <v>0.1</v>
      </c>
      <c r="I432" s="9">
        <f t="shared" ref="I432" si="411">SUM(I433:I443)</f>
        <v>0.1</v>
      </c>
      <c r="J432" s="9">
        <f t="shared" ref="J432" si="412">SUM(J433:J443)</f>
        <v>0</v>
      </c>
      <c r="K432" s="9">
        <f t="shared" ref="K432" si="413">SUM(K433:K443)</f>
        <v>0</v>
      </c>
      <c r="L432" s="9">
        <f t="shared" ref="L432" si="414">SUM(L433:L443)</f>
        <v>7.1</v>
      </c>
      <c r="M432" s="9">
        <f t="shared" ref="M432" si="415">SUM(M433:M443)</f>
        <v>7.1</v>
      </c>
      <c r="N432" s="9">
        <f t="shared" ref="N432" si="416">SUM(N433:N443)</f>
        <v>0</v>
      </c>
      <c r="O432" s="9">
        <f t="shared" ref="O432" si="417">SUM(O433:O443)</f>
        <v>0</v>
      </c>
      <c r="P432" s="106" t="s">
        <v>39</v>
      </c>
      <c r="Q432" s="107"/>
      <c r="R432" s="5"/>
    </row>
    <row r="433" spans="1:18">
      <c r="A433" s="78"/>
      <c r="B433" s="98"/>
      <c r="C433" s="98"/>
      <c r="D433" s="7"/>
      <c r="E433" s="25" t="s">
        <v>15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8"/>
      <c r="Q433" s="109"/>
      <c r="R433" s="5"/>
    </row>
    <row r="434" spans="1:18">
      <c r="A434" s="78"/>
      <c r="B434" s="98"/>
      <c r="C434" s="98"/>
      <c r="D434" s="7"/>
      <c r="E434" s="25" t="s">
        <v>12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8"/>
      <c r="Q434" s="109"/>
      <c r="R434" s="5"/>
    </row>
    <row r="435" spans="1:18">
      <c r="A435" s="78"/>
      <c r="B435" s="98"/>
      <c r="C435" s="98"/>
      <c r="D435" s="7"/>
      <c r="E435" s="25" t="s">
        <v>13</v>
      </c>
      <c r="F435" s="10">
        <v>7.2</v>
      </c>
      <c r="G435" s="10">
        <v>7.2</v>
      </c>
      <c r="H435" s="10">
        <v>0.1</v>
      </c>
      <c r="I435" s="10">
        <v>0.1</v>
      </c>
      <c r="J435" s="10">
        <v>0</v>
      </c>
      <c r="K435" s="10">
        <v>0</v>
      </c>
      <c r="L435" s="10">
        <v>7.1</v>
      </c>
      <c r="M435" s="10">
        <v>7.1</v>
      </c>
      <c r="N435" s="10">
        <v>0</v>
      </c>
      <c r="O435" s="10">
        <v>0</v>
      </c>
      <c r="P435" s="108"/>
      <c r="Q435" s="109"/>
      <c r="R435" s="5"/>
    </row>
    <row r="436" spans="1:18">
      <c r="A436" s="78"/>
      <c r="B436" s="98"/>
      <c r="C436" s="98"/>
      <c r="D436" s="7"/>
      <c r="E436" s="25" t="s">
        <v>16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8"/>
      <c r="Q436" s="109"/>
      <c r="R436" s="5"/>
    </row>
    <row r="437" spans="1:18">
      <c r="A437" s="78"/>
      <c r="B437" s="98"/>
      <c r="C437" s="98"/>
      <c r="D437" s="7"/>
      <c r="E437" s="25" t="s">
        <v>17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8"/>
      <c r="Q437" s="109"/>
      <c r="R437" s="5"/>
    </row>
    <row r="438" spans="1:18">
      <c r="A438" s="78"/>
      <c r="B438" s="98"/>
      <c r="C438" s="98"/>
      <c r="D438" s="7"/>
      <c r="E438" s="8" t="s">
        <v>70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8"/>
      <c r="Q438" s="109"/>
      <c r="R438" s="5"/>
    </row>
    <row r="439" spans="1:18">
      <c r="A439" s="78"/>
      <c r="B439" s="98"/>
      <c r="C439" s="55"/>
      <c r="D439" s="8"/>
      <c r="E439" s="25" t="s">
        <v>126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8"/>
      <c r="Q439" s="109"/>
      <c r="R439" s="5"/>
    </row>
    <row r="440" spans="1:18">
      <c r="A440" s="78"/>
      <c r="B440" s="98"/>
      <c r="C440" s="55"/>
      <c r="D440" s="8"/>
      <c r="E440" s="25" t="s">
        <v>127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8"/>
      <c r="Q440" s="109"/>
      <c r="R440" s="5"/>
    </row>
    <row r="441" spans="1:18">
      <c r="A441" s="78"/>
      <c r="B441" s="98"/>
      <c r="C441" s="55"/>
      <c r="D441" s="8"/>
      <c r="E441" s="25" t="s">
        <v>128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8"/>
      <c r="Q441" s="109"/>
      <c r="R441" s="5"/>
    </row>
    <row r="442" spans="1:18">
      <c r="A442" s="78"/>
      <c r="B442" s="98"/>
      <c r="C442" s="55"/>
      <c r="D442" s="8"/>
      <c r="E442" s="8" t="s">
        <v>129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8"/>
      <c r="Q442" s="109"/>
      <c r="R442" s="5"/>
    </row>
    <row r="443" spans="1:18">
      <c r="A443" s="79"/>
      <c r="B443" s="99"/>
      <c r="C443" s="55"/>
      <c r="D443" s="8"/>
      <c r="E443" s="25" t="s">
        <v>84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10"/>
      <c r="Q443" s="111"/>
      <c r="R443" s="5"/>
    </row>
    <row r="444" spans="1:18" ht="21.75" customHeight="1">
      <c r="A444" s="77">
        <v>33</v>
      </c>
      <c r="B444" s="97" t="s">
        <v>83</v>
      </c>
      <c r="C444" s="54"/>
      <c r="D444" s="8"/>
      <c r="E444" s="24" t="s">
        <v>10</v>
      </c>
      <c r="F444" s="9">
        <f>SUM(F445:F455)</f>
        <v>3200</v>
      </c>
      <c r="G444" s="9">
        <f t="shared" ref="G444" si="418">SUM(G445:G455)</f>
        <v>3200</v>
      </c>
      <c r="H444" s="9">
        <f t="shared" ref="H444" si="419">SUM(H445:H455)</f>
        <v>3200</v>
      </c>
      <c r="I444" s="9">
        <f t="shared" ref="I444" si="420">SUM(I445:I455)</f>
        <v>3200</v>
      </c>
      <c r="J444" s="9">
        <f t="shared" ref="J444" si="421">SUM(J445:J455)</f>
        <v>0</v>
      </c>
      <c r="K444" s="9">
        <f t="shared" ref="K444" si="422">SUM(K445:K455)</f>
        <v>0</v>
      </c>
      <c r="L444" s="9">
        <f t="shared" ref="L444" si="423">SUM(L445:L455)</f>
        <v>0</v>
      </c>
      <c r="M444" s="9">
        <f t="shared" ref="M444" si="424">SUM(M445:M455)</f>
        <v>0</v>
      </c>
      <c r="N444" s="9">
        <f t="shared" ref="N444" si="425">SUM(N445:N455)</f>
        <v>0</v>
      </c>
      <c r="O444" s="9">
        <f t="shared" ref="O444" si="426">SUM(O445:O455)</f>
        <v>0</v>
      </c>
      <c r="P444" s="106" t="s">
        <v>39</v>
      </c>
      <c r="Q444" s="107"/>
      <c r="R444" s="5"/>
    </row>
    <row r="445" spans="1:18" ht="21.75" customHeight="1">
      <c r="A445" s="78"/>
      <c r="B445" s="98"/>
      <c r="C445" s="55"/>
      <c r="D445" s="8"/>
      <c r="E445" s="25" t="s">
        <v>15</v>
      </c>
      <c r="F445" s="10">
        <f>H445+J445+L445+N445</f>
        <v>0</v>
      </c>
      <c r="G445" s="10">
        <f>I445+K445+M445+O445</f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8"/>
      <c r="Q445" s="109"/>
      <c r="R445" s="5"/>
    </row>
    <row r="446" spans="1:18" ht="21.75" customHeight="1">
      <c r="A446" s="78"/>
      <c r="B446" s="98"/>
      <c r="C446" s="55"/>
      <c r="D446" s="8"/>
      <c r="E446" s="25" t="s">
        <v>12</v>
      </c>
      <c r="F446" s="10">
        <f t="shared" ref="F446:G450" si="427">H446+J446+L446+N446</f>
        <v>0</v>
      </c>
      <c r="G446" s="10">
        <f t="shared" si="427"/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8"/>
      <c r="Q446" s="109"/>
      <c r="R446" s="5"/>
    </row>
    <row r="447" spans="1:18" ht="21.75" customHeight="1">
      <c r="A447" s="78"/>
      <c r="B447" s="98"/>
      <c r="C447" s="55"/>
      <c r="D447" s="8"/>
      <c r="E447" s="25" t="s">
        <v>13</v>
      </c>
      <c r="F447" s="10">
        <f t="shared" si="427"/>
        <v>0</v>
      </c>
      <c r="G447" s="10">
        <f t="shared" si="427"/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8"/>
      <c r="Q447" s="109"/>
      <c r="R447" s="5"/>
    </row>
    <row r="448" spans="1:18" ht="21.75" customHeight="1">
      <c r="A448" s="78"/>
      <c r="B448" s="98"/>
      <c r="C448" s="55" t="s">
        <v>57</v>
      </c>
      <c r="D448" s="8"/>
      <c r="E448" s="25" t="s">
        <v>16</v>
      </c>
      <c r="F448" s="10">
        <f t="shared" si="427"/>
        <v>0</v>
      </c>
      <c r="G448" s="10">
        <f t="shared" si="427"/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8"/>
      <c r="Q448" s="109"/>
      <c r="R448" s="5"/>
    </row>
    <row r="449" spans="1:18" ht="21.75" customHeight="1">
      <c r="A449" s="78"/>
      <c r="B449" s="98"/>
      <c r="C449" s="55"/>
      <c r="D449" s="8"/>
      <c r="E449" s="25" t="s">
        <v>17</v>
      </c>
      <c r="F449" s="10">
        <f t="shared" si="427"/>
        <v>3200</v>
      </c>
      <c r="G449" s="10">
        <v>3200</v>
      </c>
      <c r="H449" s="10">
        <v>3200</v>
      </c>
      <c r="I449" s="10">
        <v>3200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8"/>
      <c r="Q449" s="109"/>
      <c r="R449" s="5"/>
    </row>
    <row r="450" spans="1:18" ht="21.75" customHeight="1">
      <c r="A450" s="78"/>
      <c r="B450" s="98"/>
      <c r="C450" s="55"/>
      <c r="D450" s="8"/>
      <c r="E450" s="8" t="s">
        <v>70</v>
      </c>
      <c r="F450" s="10">
        <f t="shared" si="427"/>
        <v>0</v>
      </c>
      <c r="G450" s="10">
        <f t="shared" si="427"/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8"/>
      <c r="Q450" s="109"/>
      <c r="R450" s="5"/>
    </row>
    <row r="451" spans="1:18" ht="21.75" customHeight="1">
      <c r="A451" s="78"/>
      <c r="B451" s="98"/>
      <c r="C451" s="55"/>
      <c r="D451" s="8"/>
      <c r="E451" s="25" t="s">
        <v>126</v>
      </c>
      <c r="F451" s="10">
        <f t="shared" ref="F451:F455" si="428">H451+J451+L451+N451</f>
        <v>0</v>
      </c>
      <c r="G451" s="10">
        <f t="shared" ref="G451:G455" si="429">I451+K451+M451+O451</f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8"/>
      <c r="Q451" s="109"/>
      <c r="R451" s="5"/>
    </row>
    <row r="452" spans="1:18" ht="21.75" customHeight="1">
      <c r="A452" s="78"/>
      <c r="B452" s="98"/>
      <c r="C452" s="55"/>
      <c r="D452" s="8"/>
      <c r="E452" s="25" t="s">
        <v>127</v>
      </c>
      <c r="F452" s="10">
        <f t="shared" si="428"/>
        <v>0</v>
      </c>
      <c r="G452" s="10">
        <f t="shared" si="429"/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8"/>
      <c r="Q452" s="109"/>
      <c r="R452" s="5"/>
    </row>
    <row r="453" spans="1:18" ht="21.75" customHeight="1">
      <c r="A453" s="78"/>
      <c r="B453" s="98"/>
      <c r="C453" s="55"/>
      <c r="D453" s="8"/>
      <c r="E453" s="8" t="s">
        <v>128</v>
      </c>
      <c r="F453" s="10">
        <f t="shared" si="428"/>
        <v>0</v>
      </c>
      <c r="G453" s="10">
        <f t="shared" si="429"/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8"/>
      <c r="Q453" s="109"/>
      <c r="R453" s="5"/>
    </row>
    <row r="454" spans="1:18" ht="21.75" customHeight="1">
      <c r="A454" s="78"/>
      <c r="B454" s="98"/>
      <c r="C454" s="55"/>
      <c r="D454" s="8"/>
      <c r="E454" s="25" t="s">
        <v>129</v>
      </c>
      <c r="F454" s="10">
        <f t="shared" si="428"/>
        <v>0</v>
      </c>
      <c r="G454" s="10">
        <f t="shared" si="429"/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8"/>
      <c r="Q454" s="109"/>
      <c r="R454" s="5"/>
    </row>
    <row r="455" spans="1:18" ht="21.75" customHeight="1">
      <c r="A455" s="79"/>
      <c r="B455" s="99"/>
      <c r="C455" s="55"/>
      <c r="D455" s="8"/>
      <c r="E455" s="25" t="s">
        <v>84</v>
      </c>
      <c r="F455" s="10">
        <f t="shared" si="428"/>
        <v>0</v>
      </c>
      <c r="G455" s="10">
        <f t="shared" si="429"/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10"/>
      <c r="Q455" s="111"/>
      <c r="R455" s="5"/>
    </row>
    <row r="456" spans="1:18" ht="12.75" customHeight="1">
      <c r="A456" s="77">
        <v>34</v>
      </c>
      <c r="B456" s="97" t="s">
        <v>76</v>
      </c>
      <c r="C456" s="54"/>
      <c r="D456" s="8"/>
      <c r="E456" s="24" t="s">
        <v>10</v>
      </c>
      <c r="F456" s="9">
        <f>SUM(F457:F467)</f>
        <v>1200</v>
      </c>
      <c r="G456" s="9">
        <f t="shared" ref="G456" si="430">SUM(G457:G467)</f>
        <v>1200</v>
      </c>
      <c r="H456" s="9">
        <f t="shared" ref="H456" si="431">SUM(H457:H467)</f>
        <v>1200</v>
      </c>
      <c r="I456" s="9">
        <f t="shared" ref="I456" si="432">SUM(I457:I467)</f>
        <v>1200</v>
      </c>
      <c r="J456" s="9">
        <f t="shared" ref="J456" si="433">SUM(J457:J467)</f>
        <v>0</v>
      </c>
      <c r="K456" s="9">
        <f t="shared" ref="K456" si="434">SUM(K457:K467)</f>
        <v>0</v>
      </c>
      <c r="L456" s="9">
        <f t="shared" ref="L456" si="435">SUM(L457:L467)</f>
        <v>0</v>
      </c>
      <c r="M456" s="9">
        <f t="shared" ref="M456" si="436">SUM(M457:M467)</f>
        <v>0</v>
      </c>
      <c r="N456" s="9">
        <f t="shared" ref="N456" si="437">SUM(N457:N467)</f>
        <v>0</v>
      </c>
      <c r="O456" s="9">
        <f t="shared" ref="O456" si="438">SUM(O457:O467)</f>
        <v>0</v>
      </c>
      <c r="P456" s="106" t="s">
        <v>39</v>
      </c>
      <c r="Q456" s="107"/>
      <c r="R456" s="5"/>
    </row>
    <row r="457" spans="1:18">
      <c r="A457" s="78"/>
      <c r="B457" s="98"/>
      <c r="C457" s="55"/>
      <c r="D457" s="8"/>
      <c r="E457" s="25" t="s">
        <v>15</v>
      </c>
      <c r="F457" s="10">
        <f>H457+J457+L457+N457</f>
        <v>0</v>
      </c>
      <c r="G457" s="10">
        <f>I457+K457+M457+O457</f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8"/>
      <c r="Q457" s="109"/>
      <c r="R457" s="5"/>
    </row>
    <row r="458" spans="1:18">
      <c r="A458" s="78"/>
      <c r="B458" s="98"/>
      <c r="C458" s="55"/>
      <c r="D458" s="8"/>
      <c r="E458" s="25" t="s">
        <v>12</v>
      </c>
      <c r="F458" s="10">
        <f t="shared" ref="F458:G462" si="439">H458+J458+L458+N458</f>
        <v>0</v>
      </c>
      <c r="G458" s="10">
        <f t="shared" si="439"/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8"/>
      <c r="Q458" s="109"/>
      <c r="R458" s="5"/>
    </row>
    <row r="459" spans="1:18">
      <c r="A459" s="78"/>
      <c r="B459" s="98"/>
      <c r="C459" s="55"/>
      <c r="D459" s="8"/>
      <c r="E459" s="25" t="s">
        <v>13</v>
      </c>
      <c r="F459" s="10">
        <f t="shared" si="439"/>
        <v>0</v>
      </c>
      <c r="G459" s="10">
        <f t="shared" si="439"/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8"/>
      <c r="Q459" s="109"/>
      <c r="R459" s="5"/>
    </row>
    <row r="460" spans="1:18">
      <c r="A460" s="78"/>
      <c r="B460" s="98"/>
      <c r="C460" s="55"/>
      <c r="D460" s="8"/>
      <c r="E460" s="25" t="s">
        <v>16</v>
      </c>
      <c r="F460" s="10">
        <f t="shared" si="439"/>
        <v>0</v>
      </c>
      <c r="G460" s="10">
        <f t="shared" si="439"/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8"/>
      <c r="Q460" s="109"/>
      <c r="R460" s="5"/>
    </row>
    <row r="461" spans="1:18">
      <c r="A461" s="78"/>
      <c r="B461" s="98"/>
      <c r="C461" s="55" t="s">
        <v>57</v>
      </c>
      <c r="D461" s="8"/>
      <c r="E461" s="25" t="s">
        <v>17</v>
      </c>
      <c r="F461" s="10">
        <f t="shared" si="439"/>
        <v>0</v>
      </c>
      <c r="G461" s="10">
        <f t="shared" si="439"/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8"/>
      <c r="Q461" s="109"/>
      <c r="R461" s="5"/>
    </row>
    <row r="462" spans="1:18">
      <c r="A462" s="78"/>
      <c r="B462" s="98"/>
      <c r="C462" s="55"/>
      <c r="D462" s="8"/>
      <c r="E462" s="8" t="s">
        <v>70</v>
      </c>
      <c r="F462" s="10">
        <f t="shared" si="439"/>
        <v>1200</v>
      </c>
      <c r="G462" s="10">
        <f t="shared" si="439"/>
        <v>1200</v>
      </c>
      <c r="H462" s="10">
        <v>1200</v>
      </c>
      <c r="I462" s="10">
        <v>1200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8"/>
      <c r="Q462" s="109"/>
      <c r="R462" s="5"/>
    </row>
    <row r="463" spans="1:18">
      <c r="A463" s="78"/>
      <c r="B463" s="98"/>
      <c r="C463" s="55"/>
      <c r="D463" s="8"/>
      <c r="E463" s="25" t="s">
        <v>126</v>
      </c>
      <c r="F463" s="10">
        <f t="shared" ref="F463:F467" si="440">H463+J463+L463+N463</f>
        <v>0</v>
      </c>
      <c r="G463" s="10">
        <f t="shared" ref="G463:G467" si="441">I463+K463+M463+O463</f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8"/>
      <c r="Q463" s="109"/>
      <c r="R463" s="5"/>
    </row>
    <row r="464" spans="1:18">
      <c r="A464" s="78"/>
      <c r="B464" s="98"/>
      <c r="C464" s="55"/>
      <c r="D464" s="8"/>
      <c r="E464" s="25" t="s">
        <v>127</v>
      </c>
      <c r="F464" s="10">
        <f t="shared" si="440"/>
        <v>0</v>
      </c>
      <c r="G464" s="10">
        <f t="shared" si="441"/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8"/>
      <c r="Q464" s="109"/>
      <c r="R464" s="5"/>
    </row>
    <row r="465" spans="1:18">
      <c r="A465" s="78"/>
      <c r="B465" s="98"/>
      <c r="C465" s="55"/>
      <c r="D465" s="8"/>
      <c r="E465" s="25" t="s">
        <v>128</v>
      </c>
      <c r="F465" s="10">
        <f t="shared" si="440"/>
        <v>0</v>
      </c>
      <c r="G465" s="10">
        <f t="shared" si="441"/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8"/>
      <c r="Q465" s="109"/>
      <c r="R465" s="5"/>
    </row>
    <row r="466" spans="1:18">
      <c r="A466" s="78"/>
      <c r="B466" s="98"/>
      <c r="C466" s="55"/>
      <c r="D466" s="8"/>
      <c r="E466" s="8" t="s">
        <v>129</v>
      </c>
      <c r="F466" s="10">
        <f t="shared" si="440"/>
        <v>0</v>
      </c>
      <c r="G466" s="10">
        <f t="shared" si="441"/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8"/>
      <c r="Q466" s="109"/>
      <c r="R466" s="5"/>
    </row>
    <row r="467" spans="1:18">
      <c r="A467" s="79"/>
      <c r="B467" s="99"/>
      <c r="C467" s="55"/>
      <c r="D467" s="8"/>
      <c r="E467" s="25" t="s">
        <v>84</v>
      </c>
      <c r="F467" s="10">
        <f t="shared" si="440"/>
        <v>0</v>
      </c>
      <c r="G467" s="10">
        <f t="shared" si="441"/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10"/>
      <c r="Q467" s="111"/>
      <c r="R467" s="5"/>
    </row>
    <row r="468" spans="1:18" ht="12.75" customHeight="1">
      <c r="A468" s="77">
        <v>35</v>
      </c>
      <c r="B468" s="97" t="s">
        <v>75</v>
      </c>
      <c r="C468" s="54"/>
      <c r="D468" s="8"/>
      <c r="E468" s="24" t="s">
        <v>10</v>
      </c>
      <c r="F468" s="9">
        <f>SUM(F469:F479)</f>
        <v>1000</v>
      </c>
      <c r="G468" s="9">
        <f t="shared" ref="G468" si="442">SUM(G469:G479)</f>
        <v>1000</v>
      </c>
      <c r="H468" s="9">
        <f t="shared" ref="H468" si="443">SUM(H469:H479)</f>
        <v>1000</v>
      </c>
      <c r="I468" s="9">
        <f t="shared" ref="I468" si="444">SUM(I469:I479)</f>
        <v>1000</v>
      </c>
      <c r="J468" s="9">
        <f t="shared" ref="J468" si="445">SUM(J469:J479)</f>
        <v>0</v>
      </c>
      <c r="K468" s="9">
        <f t="shared" ref="K468" si="446">SUM(K469:K479)</f>
        <v>0</v>
      </c>
      <c r="L468" s="9">
        <f t="shared" ref="L468" si="447">SUM(L469:L479)</f>
        <v>0</v>
      </c>
      <c r="M468" s="9">
        <f t="shared" ref="M468" si="448">SUM(M469:M479)</f>
        <v>0</v>
      </c>
      <c r="N468" s="9">
        <f t="shared" ref="N468" si="449">SUM(N469:N479)</f>
        <v>0</v>
      </c>
      <c r="O468" s="9">
        <f t="shared" ref="O468" si="450">SUM(O469:O479)</f>
        <v>0</v>
      </c>
      <c r="P468" s="106" t="s">
        <v>39</v>
      </c>
      <c r="Q468" s="107"/>
      <c r="R468" s="5"/>
    </row>
    <row r="469" spans="1:18">
      <c r="A469" s="78"/>
      <c r="B469" s="98"/>
      <c r="C469" s="55"/>
      <c r="D469" s="8"/>
      <c r="E469" s="25" t="s">
        <v>15</v>
      </c>
      <c r="F469" s="10">
        <f>H469+J469+L469+N469</f>
        <v>0</v>
      </c>
      <c r="G469" s="10">
        <f>I469+K469+M469+O469</f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8"/>
      <c r="Q469" s="109"/>
      <c r="R469" s="5"/>
    </row>
    <row r="470" spans="1:18">
      <c r="A470" s="78"/>
      <c r="B470" s="98"/>
      <c r="C470" s="55"/>
      <c r="D470" s="8"/>
      <c r="E470" s="25" t="s">
        <v>12</v>
      </c>
      <c r="F470" s="10">
        <f t="shared" ref="F470:G472" si="451">H470+J470+L470+N470</f>
        <v>0</v>
      </c>
      <c r="G470" s="10">
        <f t="shared" si="451"/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8"/>
      <c r="Q470" s="109"/>
      <c r="R470" s="5"/>
    </row>
    <row r="471" spans="1:18">
      <c r="A471" s="78"/>
      <c r="B471" s="98"/>
      <c r="C471" s="55"/>
      <c r="D471" s="8"/>
      <c r="E471" s="25" t="s">
        <v>13</v>
      </c>
      <c r="F471" s="10">
        <f t="shared" si="451"/>
        <v>0</v>
      </c>
      <c r="G471" s="10">
        <f t="shared" si="451"/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8"/>
      <c r="Q471" s="109"/>
      <c r="R471" s="5"/>
    </row>
    <row r="472" spans="1:18">
      <c r="A472" s="78"/>
      <c r="B472" s="98"/>
      <c r="C472" s="55"/>
      <c r="D472" s="8"/>
      <c r="E472" s="25" t="s">
        <v>16</v>
      </c>
      <c r="F472" s="10">
        <f t="shared" si="451"/>
        <v>0</v>
      </c>
      <c r="G472" s="10">
        <f t="shared" si="451"/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8"/>
      <c r="Q472" s="109"/>
      <c r="R472" s="5"/>
    </row>
    <row r="473" spans="1:18">
      <c r="A473" s="78"/>
      <c r="B473" s="98"/>
      <c r="C473" s="55" t="s">
        <v>57</v>
      </c>
      <c r="D473" s="8"/>
      <c r="E473" s="25" t="s">
        <v>17</v>
      </c>
      <c r="F473" s="10">
        <f t="shared" ref="F473:G475" si="452">H473+J473+L473+N473</f>
        <v>0</v>
      </c>
      <c r="G473" s="10">
        <f t="shared" si="452"/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8"/>
      <c r="Q473" s="109"/>
      <c r="R473" s="5"/>
    </row>
    <row r="474" spans="1:18">
      <c r="A474" s="78"/>
      <c r="B474" s="98"/>
      <c r="C474" s="55"/>
      <c r="D474" s="8"/>
      <c r="E474" s="8" t="s">
        <v>70</v>
      </c>
      <c r="F474" s="10">
        <f t="shared" si="452"/>
        <v>1000</v>
      </c>
      <c r="G474" s="10">
        <f t="shared" si="452"/>
        <v>1000</v>
      </c>
      <c r="H474" s="10">
        <v>1000</v>
      </c>
      <c r="I474" s="10">
        <v>1000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8"/>
      <c r="Q474" s="109"/>
      <c r="R474" s="5"/>
    </row>
    <row r="475" spans="1:18">
      <c r="A475" s="78"/>
      <c r="B475" s="98"/>
      <c r="C475" s="55"/>
      <c r="D475" s="8"/>
      <c r="E475" s="25" t="s">
        <v>126</v>
      </c>
      <c r="F475" s="10">
        <f t="shared" si="452"/>
        <v>0</v>
      </c>
      <c r="G475" s="10">
        <f t="shared" si="452"/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8"/>
      <c r="Q475" s="109"/>
      <c r="R475" s="5"/>
    </row>
    <row r="476" spans="1:18">
      <c r="A476" s="78"/>
      <c r="B476" s="98"/>
      <c r="C476" s="55"/>
      <c r="D476" s="8"/>
      <c r="E476" s="25" t="s">
        <v>127</v>
      </c>
      <c r="F476" s="10">
        <f t="shared" ref="F476:F479" si="453">H476+J476+L476+N476</f>
        <v>0</v>
      </c>
      <c r="G476" s="10">
        <f t="shared" ref="G476:G479" si="454">I476+K476+M476+O476</f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8"/>
      <c r="Q476" s="109"/>
      <c r="R476" s="5"/>
    </row>
    <row r="477" spans="1:18">
      <c r="A477" s="78"/>
      <c r="B477" s="98"/>
      <c r="C477" s="55"/>
      <c r="D477" s="8"/>
      <c r="E477" s="25" t="s">
        <v>128</v>
      </c>
      <c r="F477" s="10">
        <f t="shared" si="453"/>
        <v>0</v>
      </c>
      <c r="G477" s="10">
        <f t="shared" si="454"/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8"/>
      <c r="Q477" s="109"/>
      <c r="R477" s="5"/>
    </row>
    <row r="478" spans="1:18">
      <c r="A478" s="78"/>
      <c r="B478" s="98"/>
      <c r="C478" s="55"/>
      <c r="D478" s="8"/>
      <c r="E478" s="25" t="s">
        <v>129</v>
      </c>
      <c r="F478" s="10">
        <f t="shared" si="453"/>
        <v>0</v>
      </c>
      <c r="G478" s="10">
        <f t="shared" si="454"/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8"/>
      <c r="Q478" s="109"/>
      <c r="R478" s="5"/>
    </row>
    <row r="479" spans="1:18">
      <c r="A479" s="79"/>
      <c r="B479" s="99"/>
      <c r="C479" s="55"/>
      <c r="D479" s="8"/>
      <c r="E479" s="8" t="s">
        <v>84</v>
      </c>
      <c r="F479" s="10">
        <f t="shared" si="453"/>
        <v>0</v>
      </c>
      <c r="G479" s="10">
        <f t="shared" si="454"/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10"/>
      <c r="Q479" s="111"/>
      <c r="R479" s="5"/>
    </row>
    <row r="480" spans="1:18" ht="12.75" customHeight="1">
      <c r="A480" s="77">
        <v>36</v>
      </c>
      <c r="B480" s="97" t="s">
        <v>77</v>
      </c>
      <c r="C480" s="54"/>
      <c r="D480" s="8"/>
      <c r="E480" s="24" t="s">
        <v>10</v>
      </c>
      <c r="F480" s="9">
        <f>SUM(F481:F491)</f>
        <v>1000</v>
      </c>
      <c r="G480" s="9">
        <f t="shared" ref="G480" si="455">SUM(G481:G491)</f>
        <v>1000</v>
      </c>
      <c r="H480" s="9">
        <f t="shared" ref="H480" si="456">SUM(H481:H491)</f>
        <v>1000</v>
      </c>
      <c r="I480" s="9">
        <f t="shared" ref="I480" si="457">SUM(I481:I491)</f>
        <v>1000</v>
      </c>
      <c r="J480" s="9">
        <f t="shared" ref="J480" si="458">SUM(J481:J491)</f>
        <v>0</v>
      </c>
      <c r="K480" s="9">
        <f t="shared" ref="K480" si="459">SUM(K481:K491)</f>
        <v>0</v>
      </c>
      <c r="L480" s="9">
        <f t="shared" ref="L480" si="460">SUM(L481:L491)</f>
        <v>0</v>
      </c>
      <c r="M480" s="9">
        <f t="shared" ref="M480" si="461">SUM(M481:M491)</f>
        <v>0</v>
      </c>
      <c r="N480" s="9">
        <f t="shared" ref="N480" si="462">SUM(N481:N491)</f>
        <v>0</v>
      </c>
      <c r="O480" s="9">
        <f t="shared" ref="O480" si="463">SUM(O481:O491)</f>
        <v>0</v>
      </c>
      <c r="P480" s="106" t="s">
        <v>39</v>
      </c>
      <c r="Q480" s="107"/>
      <c r="R480" s="5"/>
    </row>
    <row r="481" spans="1:18">
      <c r="A481" s="78"/>
      <c r="B481" s="98"/>
      <c r="C481" s="55"/>
      <c r="D481" s="8"/>
      <c r="E481" s="25" t="s">
        <v>15</v>
      </c>
      <c r="F481" s="10">
        <f>H481+J481+L481+N481</f>
        <v>0</v>
      </c>
      <c r="G481" s="10">
        <f>I481+K481+M481+O481</f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8"/>
      <c r="Q481" s="109"/>
      <c r="R481" s="5"/>
    </row>
    <row r="482" spans="1:18">
      <c r="A482" s="78"/>
      <c r="B482" s="98"/>
      <c r="C482" s="55"/>
      <c r="D482" s="8"/>
      <c r="E482" s="25" t="s">
        <v>12</v>
      </c>
      <c r="F482" s="10">
        <f t="shared" ref="F482:G487" si="464">H482+J482+L482+N482</f>
        <v>0</v>
      </c>
      <c r="G482" s="10">
        <f t="shared" si="464"/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8"/>
      <c r="Q482" s="109"/>
      <c r="R482" s="5"/>
    </row>
    <row r="483" spans="1:18">
      <c r="A483" s="78"/>
      <c r="B483" s="98"/>
      <c r="C483" s="55"/>
      <c r="D483" s="8"/>
      <c r="E483" s="25" t="s">
        <v>13</v>
      </c>
      <c r="F483" s="10">
        <f t="shared" si="464"/>
        <v>0</v>
      </c>
      <c r="G483" s="10">
        <f t="shared" si="464"/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8"/>
      <c r="Q483" s="109"/>
      <c r="R483" s="5"/>
    </row>
    <row r="484" spans="1:18">
      <c r="A484" s="78"/>
      <c r="B484" s="98"/>
      <c r="C484" s="55"/>
      <c r="D484" s="8"/>
      <c r="E484" s="25" t="s">
        <v>16</v>
      </c>
      <c r="F484" s="10">
        <f t="shared" si="464"/>
        <v>0</v>
      </c>
      <c r="G484" s="10">
        <f t="shared" si="464"/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8"/>
      <c r="Q484" s="109"/>
      <c r="R484" s="5"/>
    </row>
    <row r="485" spans="1:18">
      <c r="A485" s="78"/>
      <c r="B485" s="98"/>
      <c r="C485" s="55" t="s">
        <v>57</v>
      </c>
      <c r="D485" s="8"/>
      <c r="E485" s="25" t="s">
        <v>17</v>
      </c>
      <c r="F485" s="10">
        <f t="shared" si="464"/>
        <v>0</v>
      </c>
      <c r="G485" s="10">
        <f t="shared" si="464"/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8"/>
      <c r="Q485" s="109"/>
      <c r="R485" s="5"/>
    </row>
    <row r="486" spans="1:18">
      <c r="A486" s="78"/>
      <c r="B486" s="98"/>
      <c r="C486" s="55"/>
      <c r="D486" s="8"/>
      <c r="E486" s="8" t="s">
        <v>70</v>
      </c>
      <c r="F486" s="10">
        <f t="shared" si="464"/>
        <v>1000</v>
      </c>
      <c r="G486" s="10">
        <f t="shared" si="464"/>
        <v>1000</v>
      </c>
      <c r="H486" s="10">
        <v>1000</v>
      </c>
      <c r="I486" s="10">
        <v>1000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8"/>
      <c r="Q486" s="109"/>
      <c r="R486" s="5"/>
    </row>
    <row r="487" spans="1:18">
      <c r="A487" s="78"/>
      <c r="B487" s="108"/>
      <c r="C487" s="55"/>
      <c r="D487" s="8"/>
      <c r="E487" s="25" t="s">
        <v>126</v>
      </c>
      <c r="F487" s="10">
        <f t="shared" si="464"/>
        <v>0</v>
      </c>
      <c r="G487" s="10">
        <f t="shared" si="464"/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8"/>
      <c r="Q487" s="109"/>
      <c r="R487" s="5"/>
    </row>
    <row r="488" spans="1:18">
      <c r="A488" s="78"/>
      <c r="B488" s="98"/>
      <c r="C488" s="55"/>
      <c r="D488" s="8"/>
      <c r="E488" s="25" t="s">
        <v>127</v>
      </c>
      <c r="F488" s="10">
        <f t="shared" ref="F488:F492" si="465">H488+J488+L488+N488</f>
        <v>0</v>
      </c>
      <c r="G488" s="10">
        <f t="shared" ref="G488:G492" si="466">I488+K488+M488+O488</f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8"/>
      <c r="Q488" s="109"/>
      <c r="R488" s="5"/>
    </row>
    <row r="489" spans="1:18">
      <c r="A489" s="78"/>
      <c r="B489" s="98"/>
      <c r="C489" s="55"/>
      <c r="D489" s="8"/>
      <c r="E489" s="25" t="s">
        <v>128</v>
      </c>
      <c r="F489" s="10">
        <f t="shared" si="465"/>
        <v>0</v>
      </c>
      <c r="G489" s="10">
        <f t="shared" si="466"/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8"/>
      <c r="Q489" s="109"/>
      <c r="R489" s="5"/>
    </row>
    <row r="490" spans="1:18">
      <c r="A490" s="78"/>
      <c r="B490" s="98"/>
      <c r="C490" s="55"/>
      <c r="D490" s="8"/>
      <c r="E490" s="8" t="s">
        <v>129</v>
      </c>
      <c r="F490" s="10">
        <f t="shared" si="465"/>
        <v>0</v>
      </c>
      <c r="G490" s="10">
        <f t="shared" si="466"/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8"/>
      <c r="Q490" s="109"/>
      <c r="R490" s="5"/>
    </row>
    <row r="491" spans="1:18">
      <c r="A491" s="78"/>
      <c r="B491" s="98"/>
      <c r="C491" s="55"/>
      <c r="D491" s="8"/>
      <c r="E491" s="25" t="s">
        <v>84</v>
      </c>
      <c r="F491" s="10">
        <f t="shared" si="465"/>
        <v>0</v>
      </c>
      <c r="G491" s="10">
        <f t="shared" si="466"/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8"/>
      <c r="Q491" s="109"/>
      <c r="R491" s="5"/>
    </row>
    <row r="492" spans="1:18">
      <c r="A492" s="79"/>
      <c r="B492" s="99"/>
      <c r="C492" s="55"/>
      <c r="D492" s="8"/>
      <c r="E492" s="25" t="s">
        <v>130</v>
      </c>
      <c r="F492" s="10">
        <f t="shared" si="465"/>
        <v>0</v>
      </c>
      <c r="G492" s="10">
        <f t="shared" si="466"/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10"/>
      <c r="Q492" s="111"/>
      <c r="R492" s="5"/>
    </row>
    <row r="493" spans="1:18" ht="12.75" customHeight="1">
      <c r="A493" s="77">
        <v>37</v>
      </c>
      <c r="B493" s="97" t="s">
        <v>135</v>
      </c>
      <c r="C493" s="54"/>
      <c r="D493" s="8"/>
      <c r="E493" s="24" t="s">
        <v>10</v>
      </c>
      <c r="F493" s="9">
        <f>SUM(F494:F504)</f>
        <v>1200</v>
      </c>
      <c r="G493" s="9">
        <f t="shared" ref="G493" si="467">SUM(G494:G504)</f>
        <v>1200</v>
      </c>
      <c r="H493" s="9">
        <f t="shared" ref="H493" si="468">SUM(H494:H504)</f>
        <v>1200</v>
      </c>
      <c r="I493" s="9">
        <f t="shared" ref="I493" si="469">SUM(I494:I504)</f>
        <v>1200</v>
      </c>
      <c r="J493" s="9">
        <f t="shared" ref="J493" si="470">SUM(J494:J504)</f>
        <v>0</v>
      </c>
      <c r="K493" s="9">
        <f t="shared" ref="K493" si="471">SUM(K494:K504)</f>
        <v>0</v>
      </c>
      <c r="L493" s="9">
        <f t="shared" ref="L493" si="472">SUM(L494:L504)</f>
        <v>0</v>
      </c>
      <c r="M493" s="9">
        <f t="shared" ref="M493" si="473">SUM(M494:M504)</f>
        <v>0</v>
      </c>
      <c r="N493" s="9">
        <f t="shared" ref="N493" si="474">SUM(N494:N504)</f>
        <v>0</v>
      </c>
      <c r="O493" s="9">
        <f t="shared" ref="O493" si="475">SUM(O494:O504)</f>
        <v>0</v>
      </c>
      <c r="P493" s="106" t="s">
        <v>39</v>
      </c>
      <c r="Q493" s="107"/>
      <c r="R493" s="5"/>
    </row>
    <row r="494" spans="1:18">
      <c r="A494" s="78"/>
      <c r="B494" s="98"/>
      <c r="C494" s="55"/>
      <c r="D494" s="8"/>
      <c r="E494" s="25" t="s">
        <v>15</v>
      </c>
      <c r="F494" s="10">
        <f>H494+J494+L494+N494</f>
        <v>0</v>
      </c>
      <c r="G494" s="10">
        <f>I494+K494+M494+O494</f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8"/>
      <c r="Q494" s="109"/>
      <c r="R494" s="5"/>
    </row>
    <row r="495" spans="1:18">
      <c r="A495" s="78"/>
      <c r="B495" s="98"/>
      <c r="C495" s="55"/>
      <c r="D495" s="8"/>
      <c r="E495" s="25" t="s">
        <v>12</v>
      </c>
      <c r="F495" s="10">
        <f t="shared" ref="F495:G500" si="476">H495+J495+L495+N495</f>
        <v>0</v>
      </c>
      <c r="G495" s="10">
        <f t="shared" si="476"/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8"/>
      <c r="Q495" s="109"/>
      <c r="R495" s="5"/>
    </row>
    <row r="496" spans="1:18">
      <c r="A496" s="78"/>
      <c r="B496" s="98"/>
      <c r="C496" s="55"/>
      <c r="D496" s="8"/>
      <c r="E496" s="25" t="s">
        <v>13</v>
      </c>
      <c r="F496" s="10">
        <f t="shared" si="476"/>
        <v>0</v>
      </c>
      <c r="G496" s="10">
        <f t="shared" si="476"/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8"/>
      <c r="Q496" s="109"/>
      <c r="R496" s="5"/>
    </row>
    <row r="497" spans="1:18">
      <c r="A497" s="78"/>
      <c r="B497" s="98"/>
      <c r="C497" s="55"/>
      <c r="D497" s="8"/>
      <c r="E497" s="25" t="s">
        <v>16</v>
      </c>
      <c r="F497" s="10">
        <f t="shared" si="476"/>
        <v>0</v>
      </c>
      <c r="G497" s="10">
        <f t="shared" si="476"/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8"/>
      <c r="Q497" s="109"/>
      <c r="R497" s="5"/>
    </row>
    <row r="498" spans="1:18">
      <c r="A498" s="78"/>
      <c r="B498" s="98"/>
      <c r="C498" s="55"/>
      <c r="D498" s="8"/>
      <c r="E498" s="25" t="s">
        <v>17</v>
      </c>
      <c r="F498" s="10">
        <f t="shared" si="476"/>
        <v>0</v>
      </c>
      <c r="G498" s="10">
        <f t="shared" si="476"/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8"/>
      <c r="Q498" s="109"/>
      <c r="R498" s="5"/>
    </row>
    <row r="499" spans="1:18">
      <c r="A499" s="78"/>
      <c r="B499" s="98"/>
      <c r="C499" s="55" t="s">
        <v>57</v>
      </c>
      <c r="D499" s="8"/>
      <c r="E499" s="8" t="s">
        <v>70</v>
      </c>
      <c r="F499" s="10">
        <f t="shared" si="476"/>
        <v>0</v>
      </c>
      <c r="G499" s="10">
        <f t="shared" si="476"/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8"/>
      <c r="Q499" s="109"/>
      <c r="R499" s="5"/>
    </row>
    <row r="500" spans="1:18">
      <c r="A500" s="78"/>
      <c r="B500" s="98"/>
      <c r="C500" s="55"/>
      <c r="D500" s="8"/>
      <c r="E500" s="25" t="s">
        <v>126</v>
      </c>
      <c r="F500" s="10">
        <f t="shared" si="476"/>
        <v>1200</v>
      </c>
      <c r="G500" s="10">
        <f t="shared" si="476"/>
        <v>1200</v>
      </c>
      <c r="H500" s="10">
        <v>1200</v>
      </c>
      <c r="I500" s="10">
        <v>1200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8"/>
      <c r="Q500" s="109"/>
      <c r="R500" s="5"/>
    </row>
    <row r="501" spans="1:18">
      <c r="A501" s="78"/>
      <c r="B501" s="98"/>
      <c r="C501" s="55"/>
      <c r="D501" s="8"/>
      <c r="E501" s="25" t="s">
        <v>127</v>
      </c>
      <c r="F501" s="10">
        <f t="shared" ref="F501:F504" si="477">H501+J501+L501+N501</f>
        <v>0</v>
      </c>
      <c r="G501" s="10">
        <f t="shared" ref="G501:G504" si="478">I501+K501+M501+O501</f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8"/>
      <c r="Q501" s="109"/>
      <c r="R501" s="5"/>
    </row>
    <row r="502" spans="1:18">
      <c r="A502" s="78"/>
      <c r="B502" s="98"/>
      <c r="C502" s="55"/>
      <c r="D502" s="8"/>
      <c r="E502" s="8" t="s">
        <v>128</v>
      </c>
      <c r="F502" s="10">
        <f t="shared" si="477"/>
        <v>0</v>
      </c>
      <c r="G502" s="10">
        <f t="shared" si="478"/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8"/>
      <c r="Q502" s="109"/>
      <c r="R502" s="5"/>
    </row>
    <row r="503" spans="1:18">
      <c r="A503" s="78"/>
      <c r="B503" s="98"/>
      <c r="C503" s="55"/>
      <c r="D503" s="8"/>
      <c r="E503" s="25" t="s">
        <v>129</v>
      </c>
      <c r="F503" s="10">
        <f t="shared" si="477"/>
        <v>0</v>
      </c>
      <c r="G503" s="10">
        <f t="shared" si="478"/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8"/>
      <c r="Q503" s="109"/>
      <c r="R503" s="5"/>
    </row>
    <row r="504" spans="1:18">
      <c r="A504" s="79"/>
      <c r="B504" s="99"/>
      <c r="C504" s="55"/>
      <c r="D504" s="8"/>
      <c r="E504" s="25" t="s">
        <v>84</v>
      </c>
      <c r="F504" s="10">
        <f t="shared" si="477"/>
        <v>0</v>
      </c>
      <c r="G504" s="10">
        <f t="shared" si="478"/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10"/>
      <c r="Q504" s="111"/>
      <c r="R504" s="5"/>
    </row>
    <row r="505" spans="1:18" ht="12.75" customHeight="1">
      <c r="A505" s="77">
        <v>38</v>
      </c>
      <c r="B505" s="97" t="s">
        <v>78</v>
      </c>
      <c r="C505" s="54"/>
      <c r="D505" s="8"/>
      <c r="E505" s="24" t="s">
        <v>10</v>
      </c>
      <c r="F505" s="9">
        <f>SUM(F506:F516)</f>
        <v>1000</v>
      </c>
      <c r="G505" s="9">
        <f t="shared" ref="G505:O505" si="479">SUM(G506:G516)</f>
        <v>1000</v>
      </c>
      <c r="H505" s="9">
        <f t="shared" si="479"/>
        <v>1000</v>
      </c>
      <c r="I505" s="9">
        <f t="shared" si="479"/>
        <v>1000</v>
      </c>
      <c r="J505" s="9">
        <f t="shared" si="479"/>
        <v>0</v>
      </c>
      <c r="K505" s="9">
        <f t="shared" si="479"/>
        <v>0</v>
      </c>
      <c r="L505" s="9">
        <f t="shared" si="479"/>
        <v>0</v>
      </c>
      <c r="M505" s="9">
        <f t="shared" si="479"/>
        <v>0</v>
      </c>
      <c r="N505" s="9">
        <f t="shared" si="479"/>
        <v>0</v>
      </c>
      <c r="O505" s="9">
        <f t="shared" si="479"/>
        <v>0</v>
      </c>
      <c r="P505" s="106" t="s">
        <v>39</v>
      </c>
      <c r="Q505" s="107"/>
      <c r="R505" s="5"/>
    </row>
    <row r="506" spans="1:18">
      <c r="A506" s="78"/>
      <c r="B506" s="98"/>
      <c r="C506" s="55"/>
      <c r="D506" s="8"/>
      <c r="E506" s="25" t="s">
        <v>15</v>
      </c>
      <c r="F506" s="10">
        <f>H506+J506+L506+N506</f>
        <v>0</v>
      </c>
      <c r="G506" s="10">
        <f>I506+K506+M506+O506</f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8"/>
      <c r="Q506" s="109"/>
      <c r="R506" s="5"/>
    </row>
    <row r="507" spans="1:18">
      <c r="A507" s="78"/>
      <c r="B507" s="98"/>
      <c r="C507" s="55"/>
      <c r="D507" s="8"/>
      <c r="E507" s="25" t="s">
        <v>12</v>
      </c>
      <c r="F507" s="10">
        <f t="shared" ref="F507:G512" si="480">H507+J507+L507+N507</f>
        <v>0</v>
      </c>
      <c r="G507" s="10">
        <f t="shared" si="480"/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8"/>
      <c r="Q507" s="109"/>
      <c r="R507" s="5"/>
    </row>
    <row r="508" spans="1:18">
      <c r="A508" s="78"/>
      <c r="B508" s="98"/>
      <c r="C508" s="55"/>
      <c r="D508" s="8"/>
      <c r="E508" s="25" t="s">
        <v>13</v>
      </c>
      <c r="F508" s="10">
        <f t="shared" si="480"/>
        <v>0</v>
      </c>
      <c r="G508" s="10">
        <f t="shared" si="480"/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8"/>
      <c r="Q508" s="109"/>
      <c r="R508" s="5"/>
    </row>
    <row r="509" spans="1:18">
      <c r="A509" s="78"/>
      <c r="B509" s="98"/>
      <c r="C509" s="55"/>
      <c r="D509" s="8"/>
      <c r="E509" s="25" t="s">
        <v>16</v>
      </c>
      <c r="F509" s="10">
        <f t="shared" si="480"/>
        <v>0</v>
      </c>
      <c r="G509" s="10">
        <f t="shared" si="480"/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8"/>
      <c r="Q509" s="109"/>
      <c r="R509" s="5"/>
    </row>
    <row r="510" spans="1:18">
      <c r="A510" s="78"/>
      <c r="B510" s="98"/>
      <c r="C510" s="55"/>
      <c r="D510" s="8"/>
      <c r="E510" s="25" t="s">
        <v>17</v>
      </c>
      <c r="F510" s="10">
        <f t="shared" si="480"/>
        <v>0</v>
      </c>
      <c r="G510" s="10">
        <f t="shared" si="480"/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8"/>
      <c r="Q510" s="109"/>
      <c r="R510" s="5"/>
    </row>
    <row r="511" spans="1:18">
      <c r="A511" s="78"/>
      <c r="B511" s="98"/>
      <c r="C511" s="55" t="s">
        <v>57</v>
      </c>
      <c r="D511" s="8"/>
      <c r="E511" s="8" t="s">
        <v>70</v>
      </c>
      <c r="F511" s="10">
        <f t="shared" si="480"/>
        <v>0</v>
      </c>
      <c r="G511" s="10">
        <f t="shared" si="480"/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8"/>
      <c r="Q511" s="109"/>
      <c r="R511" s="5"/>
    </row>
    <row r="512" spans="1:18">
      <c r="A512" s="78"/>
      <c r="B512" s="98"/>
      <c r="C512" s="55"/>
      <c r="D512" s="8"/>
      <c r="E512" s="25" t="s">
        <v>126</v>
      </c>
      <c r="F512" s="10">
        <f t="shared" si="480"/>
        <v>1000</v>
      </c>
      <c r="G512" s="10">
        <f t="shared" si="480"/>
        <v>1000</v>
      </c>
      <c r="H512" s="10">
        <v>1000</v>
      </c>
      <c r="I512" s="10">
        <v>1000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8"/>
      <c r="Q512" s="109"/>
      <c r="R512" s="5"/>
    </row>
    <row r="513" spans="1:18">
      <c r="A513" s="78"/>
      <c r="B513" s="98"/>
      <c r="C513" s="55"/>
      <c r="D513" s="8"/>
      <c r="E513" s="25" t="s">
        <v>127</v>
      </c>
      <c r="F513" s="10">
        <f t="shared" ref="F513:F516" si="481">H513+J513+L513+N513</f>
        <v>0</v>
      </c>
      <c r="G513" s="10">
        <f t="shared" ref="G513:G516" si="482">I513+K513+M513+O513</f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8"/>
      <c r="Q513" s="109"/>
      <c r="R513" s="5"/>
    </row>
    <row r="514" spans="1:18">
      <c r="A514" s="78"/>
      <c r="B514" s="98"/>
      <c r="C514" s="55"/>
      <c r="D514" s="8"/>
      <c r="E514" s="25" t="s">
        <v>128</v>
      </c>
      <c r="F514" s="10">
        <f t="shared" si="481"/>
        <v>0</v>
      </c>
      <c r="G514" s="10">
        <f t="shared" si="482"/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8"/>
      <c r="Q514" s="109"/>
      <c r="R514" s="5"/>
    </row>
    <row r="515" spans="1:18">
      <c r="A515" s="78"/>
      <c r="B515" s="98"/>
      <c r="C515" s="55"/>
      <c r="D515" s="8"/>
      <c r="E515" s="8" t="s">
        <v>129</v>
      </c>
      <c r="F515" s="10">
        <f t="shared" si="481"/>
        <v>0</v>
      </c>
      <c r="G515" s="10">
        <f t="shared" si="482"/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8"/>
      <c r="Q515" s="109"/>
      <c r="R515" s="5"/>
    </row>
    <row r="516" spans="1:18">
      <c r="A516" s="79"/>
      <c r="B516" s="99"/>
      <c r="C516" s="55"/>
      <c r="D516" s="8"/>
      <c r="E516" s="25" t="s">
        <v>84</v>
      </c>
      <c r="F516" s="10">
        <f t="shared" si="481"/>
        <v>0</v>
      </c>
      <c r="G516" s="10">
        <f t="shared" si="482"/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10"/>
      <c r="Q516" s="111"/>
      <c r="R516" s="5"/>
    </row>
    <row r="517" spans="1:18" ht="12.75" customHeight="1">
      <c r="A517" s="77">
        <v>39</v>
      </c>
      <c r="B517" s="97" t="s">
        <v>79</v>
      </c>
      <c r="C517" s="54"/>
      <c r="D517" s="8"/>
      <c r="E517" s="24" t="s">
        <v>10</v>
      </c>
      <c r="F517" s="9">
        <f>SUM(F518:F528)</f>
        <v>1000</v>
      </c>
      <c r="G517" s="9">
        <f t="shared" ref="G517:O517" si="483">SUM(G518:G528)</f>
        <v>1000</v>
      </c>
      <c r="H517" s="9">
        <f t="shared" si="483"/>
        <v>1000</v>
      </c>
      <c r="I517" s="9">
        <f t="shared" si="483"/>
        <v>1000</v>
      </c>
      <c r="J517" s="9">
        <f t="shared" si="483"/>
        <v>0</v>
      </c>
      <c r="K517" s="9">
        <f t="shared" si="483"/>
        <v>0</v>
      </c>
      <c r="L517" s="9">
        <f t="shared" si="483"/>
        <v>0</v>
      </c>
      <c r="M517" s="9">
        <f t="shared" si="483"/>
        <v>0</v>
      </c>
      <c r="N517" s="9">
        <f t="shared" si="483"/>
        <v>0</v>
      </c>
      <c r="O517" s="9">
        <f t="shared" si="483"/>
        <v>0</v>
      </c>
      <c r="P517" s="106" t="s">
        <v>39</v>
      </c>
      <c r="Q517" s="107"/>
      <c r="R517" s="5"/>
    </row>
    <row r="518" spans="1:18">
      <c r="A518" s="78"/>
      <c r="B518" s="98"/>
      <c r="C518" s="55"/>
      <c r="D518" s="8"/>
      <c r="E518" s="25" t="s">
        <v>15</v>
      </c>
      <c r="F518" s="10">
        <f>H518+J518+L518+N518</f>
        <v>0</v>
      </c>
      <c r="G518" s="10">
        <f>I518+K518+M518+O518</f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8"/>
      <c r="Q518" s="109"/>
      <c r="R518" s="5"/>
    </row>
    <row r="519" spans="1:18">
      <c r="A519" s="78"/>
      <c r="B519" s="98"/>
      <c r="C519" s="55"/>
      <c r="D519" s="8"/>
      <c r="E519" s="25" t="s">
        <v>12</v>
      </c>
      <c r="F519" s="10">
        <f t="shared" ref="F519:G524" si="484">H519+J519+L519+N519</f>
        <v>0</v>
      </c>
      <c r="G519" s="10">
        <f t="shared" si="484"/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8"/>
      <c r="Q519" s="109"/>
      <c r="R519" s="5"/>
    </row>
    <row r="520" spans="1:18">
      <c r="A520" s="78"/>
      <c r="B520" s="98"/>
      <c r="C520" s="55"/>
      <c r="D520" s="8"/>
      <c r="E520" s="25" t="s">
        <v>13</v>
      </c>
      <c r="F520" s="10">
        <f t="shared" si="484"/>
        <v>0</v>
      </c>
      <c r="G520" s="10">
        <f t="shared" si="484"/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8"/>
      <c r="Q520" s="109"/>
      <c r="R520" s="5"/>
    </row>
    <row r="521" spans="1:18">
      <c r="A521" s="78"/>
      <c r="B521" s="98"/>
      <c r="C521" s="55"/>
      <c r="D521" s="8"/>
      <c r="E521" s="25" t="s">
        <v>16</v>
      </c>
      <c r="F521" s="10">
        <f t="shared" si="484"/>
        <v>0</v>
      </c>
      <c r="G521" s="10">
        <f t="shared" si="484"/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8"/>
      <c r="Q521" s="109"/>
      <c r="R521" s="5"/>
    </row>
    <row r="522" spans="1:18">
      <c r="A522" s="78"/>
      <c r="B522" s="98"/>
      <c r="C522" s="55"/>
      <c r="D522" s="8"/>
      <c r="E522" s="25" t="s">
        <v>17</v>
      </c>
      <c r="F522" s="10">
        <f t="shared" si="484"/>
        <v>0</v>
      </c>
      <c r="G522" s="10">
        <f t="shared" si="484"/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8"/>
      <c r="Q522" s="109"/>
      <c r="R522" s="5"/>
    </row>
    <row r="523" spans="1:18">
      <c r="A523" s="78"/>
      <c r="B523" s="98"/>
      <c r="C523" s="55" t="s">
        <v>57</v>
      </c>
      <c r="D523" s="8"/>
      <c r="E523" s="8" t="s">
        <v>70</v>
      </c>
      <c r="F523" s="10">
        <f t="shared" si="484"/>
        <v>0</v>
      </c>
      <c r="G523" s="10">
        <f t="shared" si="484"/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8"/>
      <c r="Q523" s="109"/>
      <c r="R523" s="5"/>
    </row>
    <row r="524" spans="1:18">
      <c r="A524" s="78"/>
      <c r="B524" s="98"/>
      <c r="C524" s="55"/>
      <c r="D524" s="8"/>
      <c r="E524" s="25" t="s">
        <v>126</v>
      </c>
      <c r="F524" s="10">
        <f t="shared" si="484"/>
        <v>1000</v>
      </c>
      <c r="G524" s="10">
        <f t="shared" si="484"/>
        <v>1000</v>
      </c>
      <c r="H524" s="10">
        <v>1000</v>
      </c>
      <c r="I524" s="10">
        <v>1000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8"/>
      <c r="Q524" s="109"/>
      <c r="R524" s="5"/>
    </row>
    <row r="525" spans="1:18">
      <c r="A525" s="78"/>
      <c r="B525" s="98"/>
      <c r="C525" s="55"/>
      <c r="D525" s="8"/>
      <c r="E525" s="25" t="s">
        <v>127</v>
      </c>
      <c r="F525" s="10">
        <f t="shared" ref="F525:F528" si="485">H525+J525+L525+N525</f>
        <v>0</v>
      </c>
      <c r="G525" s="10">
        <f t="shared" ref="G525:G528" si="486">I525+K525+M525+O525</f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8"/>
      <c r="Q525" s="109"/>
      <c r="R525" s="5"/>
    </row>
    <row r="526" spans="1:18">
      <c r="A526" s="78"/>
      <c r="B526" s="98"/>
      <c r="C526" s="55"/>
      <c r="D526" s="8"/>
      <c r="E526" s="25" t="s">
        <v>128</v>
      </c>
      <c r="F526" s="10">
        <f t="shared" si="485"/>
        <v>0</v>
      </c>
      <c r="G526" s="10">
        <f t="shared" si="486"/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8"/>
      <c r="Q526" s="109"/>
      <c r="R526" s="5"/>
    </row>
    <row r="527" spans="1:18">
      <c r="A527" s="78"/>
      <c r="B527" s="98"/>
      <c r="C527" s="55"/>
      <c r="D527" s="8"/>
      <c r="E527" s="8" t="s">
        <v>129</v>
      </c>
      <c r="F527" s="10">
        <f t="shared" si="485"/>
        <v>0</v>
      </c>
      <c r="G527" s="10">
        <f t="shared" si="486"/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8"/>
      <c r="Q527" s="109"/>
      <c r="R527" s="5"/>
    </row>
    <row r="528" spans="1:18">
      <c r="A528" s="79"/>
      <c r="B528" s="99"/>
      <c r="C528" s="55"/>
      <c r="D528" s="8"/>
      <c r="E528" s="25" t="s">
        <v>84</v>
      </c>
      <c r="F528" s="10">
        <f t="shared" si="485"/>
        <v>0</v>
      </c>
      <c r="G528" s="10">
        <f t="shared" si="486"/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10"/>
      <c r="Q528" s="111"/>
      <c r="R528" s="5"/>
    </row>
    <row r="529" spans="1:18" ht="23.25" customHeight="1">
      <c r="A529" s="77">
        <v>40</v>
      </c>
      <c r="B529" s="97" t="s">
        <v>74</v>
      </c>
      <c r="C529" s="54"/>
      <c r="D529" s="7"/>
      <c r="E529" s="24" t="s">
        <v>10</v>
      </c>
      <c r="F529" s="9">
        <f>SUM(F530:F540)</f>
        <v>4781.5999999999995</v>
      </c>
      <c r="G529" s="9">
        <f t="shared" ref="G529:O529" si="487">SUM(G530:G540)</f>
        <v>2504</v>
      </c>
      <c r="H529" s="9">
        <f t="shared" si="487"/>
        <v>4781.5999999999995</v>
      </c>
      <c r="I529" s="9">
        <f t="shared" si="487"/>
        <v>2504</v>
      </c>
      <c r="J529" s="9">
        <f t="shared" si="487"/>
        <v>0</v>
      </c>
      <c r="K529" s="9">
        <f t="shared" si="487"/>
        <v>0</v>
      </c>
      <c r="L529" s="9">
        <f t="shared" si="487"/>
        <v>0</v>
      </c>
      <c r="M529" s="9">
        <f t="shared" si="487"/>
        <v>0</v>
      </c>
      <c r="N529" s="9">
        <f t="shared" si="487"/>
        <v>0</v>
      </c>
      <c r="O529" s="9">
        <f t="shared" si="487"/>
        <v>0</v>
      </c>
      <c r="P529" s="106" t="s">
        <v>39</v>
      </c>
      <c r="Q529" s="107"/>
      <c r="R529" s="5"/>
    </row>
    <row r="530" spans="1:18" ht="23.25" customHeight="1">
      <c r="A530" s="78"/>
      <c r="B530" s="98"/>
      <c r="C530" s="55"/>
      <c r="D530" s="7"/>
      <c r="E530" s="25" t="s">
        <v>15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8"/>
      <c r="Q530" s="109"/>
      <c r="R530" s="5"/>
    </row>
    <row r="531" spans="1:18" ht="23.25" customHeight="1">
      <c r="A531" s="78"/>
      <c r="B531" s="98"/>
      <c r="C531" s="55"/>
      <c r="D531" s="7"/>
      <c r="E531" s="25" t="s">
        <v>12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8"/>
      <c r="Q531" s="109"/>
      <c r="R531" s="5"/>
    </row>
    <row r="532" spans="1:18" ht="23.25" customHeight="1">
      <c r="A532" s="78"/>
      <c r="B532" s="98"/>
      <c r="C532" s="55"/>
      <c r="D532" s="7"/>
      <c r="E532" s="25" t="s">
        <v>13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8"/>
      <c r="Q532" s="109"/>
      <c r="R532" s="5"/>
    </row>
    <row r="533" spans="1:18" ht="23.25" customHeight="1">
      <c r="A533" s="78"/>
      <c r="B533" s="98"/>
      <c r="C533" s="55" t="s">
        <v>56</v>
      </c>
      <c r="D533" s="7"/>
      <c r="E533" s="25" t="s">
        <v>16</v>
      </c>
      <c r="F533" s="10">
        <f>H533</f>
        <v>795.8</v>
      </c>
      <c r="G533" s="10">
        <f>I533</f>
        <v>795.8</v>
      </c>
      <c r="H533" s="10">
        <f>I533</f>
        <v>795.8</v>
      </c>
      <c r="I533" s="10">
        <f>569.4+226.4</f>
        <v>795.8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8"/>
      <c r="Q533" s="109"/>
      <c r="R533" s="5"/>
    </row>
    <row r="534" spans="1:18" ht="23.25" customHeight="1">
      <c r="A534" s="78"/>
      <c r="B534" s="98"/>
      <c r="C534" s="55"/>
      <c r="D534" s="7"/>
      <c r="E534" s="25" t="s">
        <v>17</v>
      </c>
      <c r="F534" s="10">
        <f t="shared" ref="F534:F540" si="488">H534</f>
        <v>569.4</v>
      </c>
      <c r="G534" s="10">
        <f t="shared" ref="G534:G540" si="489">I534</f>
        <v>569.4</v>
      </c>
      <c r="H534" s="10">
        <v>569.4</v>
      </c>
      <c r="I534" s="10">
        <v>569.4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8"/>
      <c r="Q534" s="109"/>
      <c r="R534" s="5"/>
    </row>
    <row r="535" spans="1:18" ht="23.25" customHeight="1">
      <c r="A535" s="78"/>
      <c r="B535" s="98"/>
      <c r="C535" s="55"/>
      <c r="D535" s="7"/>
      <c r="E535" s="8" t="s">
        <v>70</v>
      </c>
      <c r="F535" s="10">
        <f t="shared" si="488"/>
        <v>569.4</v>
      </c>
      <c r="G535" s="10">
        <f t="shared" si="489"/>
        <v>569.4</v>
      </c>
      <c r="H535" s="10">
        <v>569.4</v>
      </c>
      <c r="I535" s="10">
        <v>569.4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8"/>
      <c r="Q535" s="109"/>
      <c r="R535" s="5"/>
    </row>
    <row r="536" spans="1:18" ht="23.25" customHeight="1">
      <c r="A536" s="78"/>
      <c r="B536" s="98"/>
      <c r="C536" s="55"/>
      <c r="D536" s="7"/>
      <c r="E536" s="25" t="s">
        <v>126</v>
      </c>
      <c r="F536" s="10">
        <f t="shared" si="488"/>
        <v>569.4</v>
      </c>
      <c r="G536" s="10">
        <f t="shared" si="489"/>
        <v>569.4</v>
      </c>
      <c r="H536" s="10">
        <v>569.4</v>
      </c>
      <c r="I536" s="10">
        <v>569.4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8"/>
      <c r="Q536" s="109"/>
      <c r="R536" s="5"/>
    </row>
    <row r="537" spans="1:18" ht="23.25" customHeight="1">
      <c r="A537" s="78"/>
      <c r="B537" s="98"/>
      <c r="C537" s="55"/>
      <c r="D537" s="7"/>
      <c r="E537" s="25" t="s">
        <v>127</v>
      </c>
      <c r="F537" s="10">
        <f t="shared" si="488"/>
        <v>569.4</v>
      </c>
      <c r="G537" s="10">
        <f t="shared" si="489"/>
        <v>0</v>
      </c>
      <c r="H537" s="10">
        <v>569.4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8"/>
      <c r="Q537" s="109"/>
      <c r="R537" s="5"/>
    </row>
    <row r="538" spans="1:18" ht="23.25" customHeight="1">
      <c r="A538" s="78"/>
      <c r="B538" s="98"/>
      <c r="C538" s="55"/>
      <c r="D538" s="7"/>
      <c r="E538" s="25" t="s">
        <v>128</v>
      </c>
      <c r="F538" s="10">
        <f t="shared" si="488"/>
        <v>569.4</v>
      </c>
      <c r="G538" s="10">
        <f t="shared" si="489"/>
        <v>0</v>
      </c>
      <c r="H538" s="10">
        <v>569.4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8"/>
      <c r="Q538" s="109"/>
      <c r="R538" s="5"/>
    </row>
    <row r="539" spans="1:18" ht="23.25" customHeight="1">
      <c r="A539" s="78"/>
      <c r="B539" s="98"/>
      <c r="C539" s="55"/>
      <c r="D539" s="7"/>
      <c r="E539" s="8" t="s">
        <v>129</v>
      </c>
      <c r="F539" s="10">
        <f t="shared" si="488"/>
        <v>569.4</v>
      </c>
      <c r="G539" s="10">
        <f t="shared" si="489"/>
        <v>0</v>
      </c>
      <c r="H539" s="10">
        <v>569.4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8"/>
      <c r="Q539" s="109"/>
      <c r="R539" s="5"/>
    </row>
    <row r="540" spans="1:18" ht="23.25" customHeight="1">
      <c r="A540" s="79"/>
      <c r="B540" s="99"/>
      <c r="C540" s="55"/>
      <c r="D540" s="7"/>
      <c r="E540" s="25" t="s">
        <v>84</v>
      </c>
      <c r="F540" s="10">
        <f t="shared" si="488"/>
        <v>569.4</v>
      </c>
      <c r="G540" s="10">
        <f t="shared" si="489"/>
        <v>0</v>
      </c>
      <c r="H540" s="10">
        <v>569.4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10"/>
      <c r="Q540" s="111"/>
      <c r="R540" s="5"/>
    </row>
    <row r="541" spans="1:18">
      <c r="A541" s="77"/>
      <c r="B541" s="97" t="s">
        <v>44</v>
      </c>
      <c r="C541" s="97"/>
      <c r="D541" s="7"/>
      <c r="E541" s="13" t="s">
        <v>10</v>
      </c>
      <c r="F541" s="9">
        <f>SUM(F542:F552)</f>
        <v>211720.99999999994</v>
      </c>
      <c r="G541" s="9">
        <f t="shared" ref="G541:O541" si="490">SUM(G542:G552)</f>
        <v>39325.399999999994</v>
      </c>
      <c r="H541" s="9">
        <f t="shared" si="490"/>
        <v>201651.09999999998</v>
      </c>
      <c r="I541" s="9">
        <f t="shared" si="490"/>
        <v>29778.5</v>
      </c>
      <c r="J541" s="9">
        <f t="shared" si="490"/>
        <v>0</v>
      </c>
      <c r="K541" s="9">
        <f t="shared" si="490"/>
        <v>0</v>
      </c>
      <c r="L541" s="9">
        <f t="shared" si="490"/>
        <v>10069.9</v>
      </c>
      <c r="M541" s="9">
        <f t="shared" si="490"/>
        <v>9546.9</v>
      </c>
      <c r="N541" s="9">
        <f t="shared" si="490"/>
        <v>0</v>
      </c>
      <c r="O541" s="9">
        <f t="shared" si="490"/>
        <v>0</v>
      </c>
      <c r="P541" s="106"/>
      <c r="Q541" s="116"/>
      <c r="R541" s="5"/>
    </row>
    <row r="542" spans="1:18">
      <c r="A542" s="78"/>
      <c r="B542" s="98"/>
      <c r="C542" s="98"/>
      <c r="D542" s="7"/>
      <c r="E542" s="14" t="s">
        <v>15</v>
      </c>
      <c r="F542" s="10">
        <f>F337+F349+F373+F361+F385+F397+F409+F421+F433+F530+F445+F457+F469+F481+F494+F506+F518</f>
        <v>10953</v>
      </c>
      <c r="G542" s="10">
        <f t="shared" ref="G542:O542" si="491">G337+G349+G373+G361+G385+G397+G409+G421+G433+G530+G445+G457+G469+G481+G494+G506+G518</f>
        <v>6111.7</v>
      </c>
      <c r="H542" s="10">
        <f t="shared" si="491"/>
        <v>8484.6</v>
      </c>
      <c r="I542" s="10">
        <f t="shared" si="491"/>
        <v>3643.2999999999997</v>
      </c>
      <c r="J542" s="10">
        <f t="shared" si="491"/>
        <v>0</v>
      </c>
      <c r="K542" s="10">
        <f t="shared" si="491"/>
        <v>0</v>
      </c>
      <c r="L542" s="10">
        <f t="shared" si="491"/>
        <v>2468.4</v>
      </c>
      <c r="M542" s="10">
        <f t="shared" si="491"/>
        <v>2468.4</v>
      </c>
      <c r="N542" s="10">
        <f t="shared" si="491"/>
        <v>0</v>
      </c>
      <c r="O542" s="10">
        <f t="shared" si="491"/>
        <v>0</v>
      </c>
      <c r="P542" s="108"/>
      <c r="Q542" s="117"/>
      <c r="R542" s="5"/>
    </row>
    <row r="543" spans="1:18">
      <c r="A543" s="78"/>
      <c r="B543" s="98"/>
      <c r="C543" s="98"/>
      <c r="D543" s="7"/>
      <c r="E543" s="14" t="s">
        <v>12</v>
      </c>
      <c r="F543" s="10">
        <f t="shared" ref="F543:O543" si="492">F338+F350+F374+F362+F386+F398+F410+F422+F434+F531+F446+F458+F470+F482+F495+F507+F519</f>
        <v>19210.3</v>
      </c>
      <c r="G543" s="10">
        <f t="shared" si="492"/>
        <v>8159.1</v>
      </c>
      <c r="H543" s="10">
        <f t="shared" si="492"/>
        <v>15538.900000000001</v>
      </c>
      <c r="I543" s="10">
        <f t="shared" si="492"/>
        <v>4487.7</v>
      </c>
      <c r="J543" s="10">
        <f t="shared" si="492"/>
        <v>0</v>
      </c>
      <c r="K543" s="10">
        <f t="shared" si="492"/>
        <v>0</v>
      </c>
      <c r="L543" s="10">
        <f t="shared" si="492"/>
        <v>3671.4</v>
      </c>
      <c r="M543" s="10">
        <f t="shared" si="492"/>
        <v>3671.4</v>
      </c>
      <c r="N543" s="10">
        <f t="shared" si="492"/>
        <v>0</v>
      </c>
      <c r="O543" s="10">
        <f t="shared" si="492"/>
        <v>0</v>
      </c>
      <c r="P543" s="108"/>
      <c r="Q543" s="117"/>
      <c r="R543" s="5"/>
    </row>
    <row r="544" spans="1:18">
      <c r="A544" s="78"/>
      <c r="B544" s="98"/>
      <c r="C544" s="98"/>
      <c r="D544" s="7"/>
      <c r="E544" s="14" t="s">
        <v>13</v>
      </c>
      <c r="F544" s="10">
        <f t="shared" ref="F544:O544" si="493">F339+F351+F375+F363+F387+F399+F411+F423+F435+F532+F447+F459+F471+F483+F496+F508+F520</f>
        <v>21131.200000000001</v>
      </c>
      <c r="G544" s="10">
        <f t="shared" si="493"/>
        <v>6362.8</v>
      </c>
      <c r="H544" s="10">
        <f t="shared" si="493"/>
        <v>17724.099999999999</v>
      </c>
      <c r="I544" s="10">
        <f t="shared" si="493"/>
        <v>2955.6999999999994</v>
      </c>
      <c r="J544" s="10">
        <f t="shared" si="493"/>
        <v>0</v>
      </c>
      <c r="K544" s="10">
        <f t="shared" si="493"/>
        <v>0</v>
      </c>
      <c r="L544" s="10">
        <f t="shared" si="493"/>
        <v>3407.1</v>
      </c>
      <c r="M544" s="10">
        <f t="shared" si="493"/>
        <v>3407.1</v>
      </c>
      <c r="N544" s="10">
        <f t="shared" si="493"/>
        <v>0</v>
      </c>
      <c r="O544" s="10">
        <f t="shared" si="493"/>
        <v>0</v>
      </c>
      <c r="P544" s="108"/>
      <c r="Q544" s="117"/>
      <c r="R544" s="5"/>
    </row>
    <row r="545" spans="1:18">
      <c r="A545" s="78"/>
      <c r="B545" s="98"/>
      <c r="C545" s="98"/>
      <c r="D545" s="7"/>
      <c r="E545" s="14" t="s">
        <v>16</v>
      </c>
      <c r="F545" s="10">
        <f t="shared" ref="F545:O545" si="494">F340+F352+F376+F364+F388+F400+F412+F424+F436+F533+F448+F460+F472+F484+F497+F509+F521</f>
        <v>19267.2</v>
      </c>
      <c r="G545" s="10">
        <f t="shared" si="494"/>
        <v>4026</v>
      </c>
      <c r="H545" s="10">
        <f t="shared" si="494"/>
        <v>18744.2</v>
      </c>
      <c r="I545" s="10">
        <f t="shared" si="494"/>
        <v>4026</v>
      </c>
      <c r="J545" s="10">
        <f t="shared" si="494"/>
        <v>0</v>
      </c>
      <c r="K545" s="10">
        <f t="shared" si="494"/>
        <v>0</v>
      </c>
      <c r="L545" s="10">
        <f t="shared" si="494"/>
        <v>523</v>
      </c>
      <c r="M545" s="10">
        <f t="shared" si="494"/>
        <v>0</v>
      </c>
      <c r="N545" s="10">
        <f t="shared" si="494"/>
        <v>0</v>
      </c>
      <c r="O545" s="10">
        <f t="shared" si="494"/>
        <v>0</v>
      </c>
      <c r="P545" s="108"/>
      <c r="Q545" s="117"/>
      <c r="R545" s="5"/>
    </row>
    <row r="546" spans="1:18">
      <c r="A546" s="78"/>
      <c r="B546" s="98"/>
      <c r="C546" s="98"/>
      <c r="D546" s="7"/>
      <c r="E546" s="14" t="s">
        <v>17</v>
      </c>
      <c r="F546" s="10">
        <f t="shared" ref="F546:O546" si="495">F341+F353+F377+F365+F389+F401+F413+F425+F437+F534+F449+F461+F473+F485+F498+F510+F522</f>
        <v>20811.5</v>
      </c>
      <c r="G546" s="10">
        <f t="shared" si="495"/>
        <v>4888.6000000000004</v>
      </c>
      <c r="H546" s="10">
        <f t="shared" si="495"/>
        <v>20811.5</v>
      </c>
      <c r="I546" s="10">
        <f t="shared" si="495"/>
        <v>4888.6000000000004</v>
      </c>
      <c r="J546" s="10">
        <f t="shared" si="495"/>
        <v>0</v>
      </c>
      <c r="K546" s="10">
        <f t="shared" si="495"/>
        <v>0</v>
      </c>
      <c r="L546" s="10">
        <f t="shared" si="495"/>
        <v>0</v>
      </c>
      <c r="M546" s="10">
        <f t="shared" si="495"/>
        <v>0</v>
      </c>
      <c r="N546" s="10">
        <f t="shared" si="495"/>
        <v>0</v>
      </c>
      <c r="O546" s="10">
        <f t="shared" si="495"/>
        <v>0</v>
      </c>
      <c r="P546" s="108"/>
      <c r="Q546" s="117"/>
      <c r="R546" s="5"/>
    </row>
    <row r="547" spans="1:18">
      <c r="A547" s="78"/>
      <c r="B547" s="98"/>
      <c r="C547" s="98"/>
      <c r="D547" s="7"/>
      <c r="E547" s="8" t="s">
        <v>70</v>
      </c>
      <c r="F547" s="10">
        <f t="shared" ref="F547:O547" si="496">F342+F354+F378+F366+F390+F402+F414+F426+F438+F535+F450+F462+F474+F486+F499+F511+F523</f>
        <v>22191.300000000003</v>
      </c>
      <c r="G547" s="10">
        <f t="shared" si="496"/>
        <v>4888.6000000000004</v>
      </c>
      <c r="H547" s="10">
        <f t="shared" si="496"/>
        <v>22191.300000000003</v>
      </c>
      <c r="I547" s="10">
        <f t="shared" si="496"/>
        <v>4888.6000000000004</v>
      </c>
      <c r="J547" s="10">
        <f t="shared" si="496"/>
        <v>0</v>
      </c>
      <c r="K547" s="10">
        <f t="shared" si="496"/>
        <v>0</v>
      </c>
      <c r="L547" s="10">
        <f t="shared" si="496"/>
        <v>0</v>
      </c>
      <c r="M547" s="10">
        <f t="shared" si="496"/>
        <v>0</v>
      </c>
      <c r="N547" s="10">
        <f t="shared" si="496"/>
        <v>0</v>
      </c>
      <c r="O547" s="10">
        <f t="shared" si="496"/>
        <v>0</v>
      </c>
      <c r="P547" s="108"/>
      <c r="Q547" s="117"/>
      <c r="R547" s="5"/>
    </row>
    <row r="548" spans="1:18">
      <c r="A548" s="78"/>
      <c r="B548" s="98"/>
      <c r="C548" s="98"/>
      <c r="D548" s="8"/>
      <c r="E548" s="14" t="s">
        <v>126</v>
      </c>
      <c r="F548" s="10">
        <f t="shared" ref="F548:O548" si="497">F343+F355+F379+F367+F391+F403+F415+F427+F439+F536+F451+F463+F475+F487+F500+F512+F524</f>
        <v>22191.300000000003</v>
      </c>
      <c r="G548" s="10">
        <f t="shared" si="497"/>
        <v>4888.6000000000004</v>
      </c>
      <c r="H548" s="10">
        <f t="shared" si="497"/>
        <v>22191.300000000003</v>
      </c>
      <c r="I548" s="10">
        <f t="shared" si="497"/>
        <v>4888.6000000000004</v>
      </c>
      <c r="J548" s="10">
        <f t="shared" si="497"/>
        <v>0</v>
      </c>
      <c r="K548" s="10">
        <f t="shared" si="497"/>
        <v>0</v>
      </c>
      <c r="L548" s="10">
        <f t="shared" si="497"/>
        <v>0</v>
      </c>
      <c r="M548" s="10">
        <f t="shared" si="497"/>
        <v>0</v>
      </c>
      <c r="N548" s="10">
        <f t="shared" si="497"/>
        <v>0</v>
      </c>
      <c r="O548" s="10">
        <f t="shared" si="497"/>
        <v>0</v>
      </c>
      <c r="P548" s="108"/>
      <c r="Q548" s="117"/>
      <c r="R548" s="5"/>
    </row>
    <row r="549" spans="1:18">
      <c r="A549" s="78"/>
      <c r="B549" s="98"/>
      <c r="C549" s="98"/>
      <c r="D549" s="8"/>
      <c r="E549" s="14" t="s">
        <v>127</v>
      </c>
      <c r="F549" s="10">
        <f t="shared" ref="F549:O549" si="498">F344+F356+F380+F368+F392+F404+F416+F428+F440+F537+F452+F464+F476+F488+F501+F513+F525</f>
        <v>18991.300000000003</v>
      </c>
      <c r="G549" s="10">
        <f t="shared" si="498"/>
        <v>0</v>
      </c>
      <c r="H549" s="10">
        <f t="shared" si="498"/>
        <v>18991.300000000003</v>
      </c>
      <c r="I549" s="10">
        <f t="shared" si="498"/>
        <v>0</v>
      </c>
      <c r="J549" s="10">
        <f t="shared" si="498"/>
        <v>0</v>
      </c>
      <c r="K549" s="10">
        <f t="shared" si="498"/>
        <v>0</v>
      </c>
      <c r="L549" s="10">
        <f t="shared" si="498"/>
        <v>0</v>
      </c>
      <c r="M549" s="10">
        <f t="shared" si="498"/>
        <v>0</v>
      </c>
      <c r="N549" s="10">
        <f t="shared" si="498"/>
        <v>0</v>
      </c>
      <c r="O549" s="10">
        <f t="shared" si="498"/>
        <v>0</v>
      </c>
      <c r="P549" s="108"/>
      <c r="Q549" s="117"/>
      <c r="R549" s="5"/>
    </row>
    <row r="550" spans="1:18">
      <c r="A550" s="78"/>
      <c r="B550" s="98"/>
      <c r="C550" s="98"/>
      <c r="D550" s="8"/>
      <c r="E550" s="14" t="s">
        <v>128</v>
      </c>
      <c r="F550" s="10">
        <f t="shared" ref="F550:O550" si="499">F345+F357+F381+F369+F393+F405+F417+F429+F441+F538+F453+F465+F477+F489+F502+F514+F526</f>
        <v>18991.300000000003</v>
      </c>
      <c r="G550" s="10">
        <f t="shared" si="499"/>
        <v>0</v>
      </c>
      <c r="H550" s="10">
        <f t="shared" si="499"/>
        <v>18991.300000000003</v>
      </c>
      <c r="I550" s="10">
        <f t="shared" si="499"/>
        <v>0</v>
      </c>
      <c r="J550" s="10">
        <f t="shared" si="499"/>
        <v>0</v>
      </c>
      <c r="K550" s="10">
        <f t="shared" si="499"/>
        <v>0</v>
      </c>
      <c r="L550" s="10">
        <f t="shared" si="499"/>
        <v>0</v>
      </c>
      <c r="M550" s="10">
        <f t="shared" si="499"/>
        <v>0</v>
      </c>
      <c r="N550" s="10">
        <f t="shared" si="499"/>
        <v>0</v>
      </c>
      <c r="O550" s="10">
        <f t="shared" si="499"/>
        <v>0</v>
      </c>
      <c r="P550" s="108"/>
      <c r="Q550" s="117"/>
      <c r="R550" s="5"/>
    </row>
    <row r="551" spans="1:18">
      <c r="A551" s="78"/>
      <c r="B551" s="98"/>
      <c r="C551" s="98"/>
      <c r="D551" s="8"/>
      <c r="E551" s="8" t="s">
        <v>129</v>
      </c>
      <c r="F551" s="10">
        <f t="shared" ref="F551:O551" si="500">F346+F358+F382+F370+F394+F406+F418+F430+F442+F539+F454+F466+F478+F490+F503+F515+F527</f>
        <v>18991.300000000003</v>
      </c>
      <c r="G551" s="10">
        <f t="shared" si="500"/>
        <v>0</v>
      </c>
      <c r="H551" s="10">
        <f t="shared" si="500"/>
        <v>18991.300000000003</v>
      </c>
      <c r="I551" s="10">
        <f t="shared" si="500"/>
        <v>0</v>
      </c>
      <c r="J551" s="10">
        <f t="shared" si="500"/>
        <v>0</v>
      </c>
      <c r="K551" s="10">
        <f t="shared" si="500"/>
        <v>0</v>
      </c>
      <c r="L551" s="10">
        <f t="shared" si="500"/>
        <v>0</v>
      </c>
      <c r="M551" s="10">
        <f t="shared" si="500"/>
        <v>0</v>
      </c>
      <c r="N551" s="10">
        <f t="shared" si="500"/>
        <v>0</v>
      </c>
      <c r="O551" s="10">
        <f t="shared" si="500"/>
        <v>0</v>
      </c>
      <c r="P551" s="108"/>
      <c r="Q551" s="117"/>
      <c r="R551" s="5"/>
    </row>
    <row r="552" spans="1:18">
      <c r="A552" s="79"/>
      <c r="B552" s="99"/>
      <c r="C552" s="99"/>
      <c r="D552" s="8"/>
      <c r="E552" s="14" t="s">
        <v>84</v>
      </c>
      <c r="F552" s="10">
        <f t="shared" ref="F552:O552" si="501">F347+F359+F383+F371+F395+F407+F419+F431+F443+F540+F455+F467+F479+F491+F504+F516+F528</f>
        <v>18991.300000000003</v>
      </c>
      <c r="G552" s="10">
        <f t="shared" si="501"/>
        <v>0</v>
      </c>
      <c r="H552" s="10">
        <f t="shared" si="501"/>
        <v>18991.300000000003</v>
      </c>
      <c r="I552" s="10">
        <f t="shared" si="501"/>
        <v>0</v>
      </c>
      <c r="J552" s="10">
        <f t="shared" si="501"/>
        <v>0</v>
      </c>
      <c r="K552" s="10">
        <f t="shared" si="501"/>
        <v>0</v>
      </c>
      <c r="L552" s="10">
        <f t="shared" si="501"/>
        <v>0</v>
      </c>
      <c r="M552" s="10">
        <f t="shared" si="501"/>
        <v>0</v>
      </c>
      <c r="N552" s="10">
        <f t="shared" si="501"/>
        <v>0</v>
      </c>
      <c r="O552" s="10">
        <f t="shared" si="501"/>
        <v>0</v>
      </c>
      <c r="P552" s="110"/>
      <c r="Q552" s="118"/>
      <c r="R552" s="5"/>
    </row>
    <row r="553" spans="1:18" ht="12.75" customHeight="1">
      <c r="A553" s="122"/>
      <c r="B553" s="119" t="s">
        <v>11</v>
      </c>
      <c r="C553" s="116"/>
      <c r="D553" s="8"/>
      <c r="E553" s="9" t="s">
        <v>10</v>
      </c>
      <c r="F553" s="9">
        <f>SUM(F554:F564)</f>
        <v>1515820.6</v>
      </c>
      <c r="G553" s="9">
        <f t="shared" ref="G553:O553" si="502">SUM(G554:G564)</f>
        <v>484344.70000000007</v>
      </c>
      <c r="H553" s="9">
        <f t="shared" si="502"/>
        <v>1491951.7</v>
      </c>
      <c r="I553" s="9">
        <f t="shared" si="502"/>
        <v>471797.80000000005</v>
      </c>
      <c r="J553" s="9">
        <f t="shared" si="502"/>
        <v>0</v>
      </c>
      <c r="K553" s="9">
        <f t="shared" si="502"/>
        <v>0</v>
      </c>
      <c r="L553" s="9">
        <f t="shared" si="502"/>
        <v>23868.9</v>
      </c>
      <c r="M553" s="9">
        <f t="shared" si="502"/>
        <v>12546.9</v>
      </c>
      <c r="N553" s="9">
        <f t="shared" si="502"/>
        <v>0</v>
      </c>
      <c r="O553" s="9">
        <f t="shared" si="502"/>
        <v>0</v>
      </c>
      <c r="P553" s="125"/>
      <c r="Q553" s="126"/>
      <c r="R553" s="5"/>
    </row>
    <row r="554" spans="1:18">
      <c r="A554" s="123"/>
      <c r="B554" s="120"/>
      <c r="C554" s="117"/>
      <c r="D554" s="8"/>
      <c r="E554" s="9" t="s">
        <v>15</v>
      </c>
      <c r="F554" s="10">
        <f t="shared" ref="F554:O554" si="503">F542+F324+F251</f>
        <v>118075</v>
      </c>
      <c r="G554" s="10">
        <f t="shared" si="503"/>
        <v>43029.3</v>
      </c>
      <c r="H554" s="10">
        <f t="shared" si="503"/>
        <v>112606.6</v>
      </c>
      <c r="I554" s="10">
        <f t="shared" si="503"/>
        <v>37560.899999999994</v>
      </c>
      <c r="J554" s="10">
        <f t="shared" si="503"/>
        <v>0</v>
      </c>
      <c r="K554" s="10">
        <f t="shared" si="503"/>
        <v>0</v>
      </c>
      <c r="L554" s="10">
        <f t="shared" si="503"/>
        <v>5468.4</v>
      </c>
      <c r="M554" s="10">
        <f t="shared" si="503"/>
        <v>5468.4</v>
      </c>
      <c r="N554" s="10">
        <f t="shared" si="503"/>
        <v>0</v>
      </c>
      <c r="O554" s="10">
        <f t="shared" si="503"/>
        <v>0</v>
      </c>
      <c r="P554" s="127"/>
      <c r="Q554" s="128"/>
      <c r="R554" s="5"/>
    </row>
    <row r="555" spans="1:18">
      <c r="A555" s="123"/>
      <c r="B555" s="120"/>
      <c r="C555" s="117"/>
      <c r="D555" s="8"/>
      <c r="E555" s="9" t="s">
        <v>12</v>
      </c>
      <c r="F555" s="10">
        <f t="shared" ref="F555:O555" si="504">F543+F325+F252</f>
        <v>136941.90000000002</v>
      </c>
      <c r="G555" s="10">
        <f t="shared" si="504"/>
        <v>59297.799999999996</v>
      </c>
      <c r="H555" s="10">
        <f t="shared" si="504"/>
        <v>133270.5</v>
      </c>
      <c r="I555" s="10">
        <f t="shared" si="504"/>
        <v>55626.399999999994</v>
      </c>
      <c r="J555" s="10">
        <f t="shared" si="504"/>
        <v>0</v>
      </c>
      <c r="K555" s="10">
        <f t="shared" si="504"/>
        <v>0</v>
      </c>
      <c r="L555" s="10">
        <f t="shared" si="504"/>
        <v>3671.4</v>
      </c>
      <c r="M555" s="10">
        <f t="shared" si="504"/>
        <v>3671.4</v>
      </c>
      <c r="N555" s="10">
        <f t="shared" si="504"/>
        <v>0</v>
      </c>
      <c r="O555" s="10">
        <f t="shared" si="504"/>
        <v>0</v>
      </c>
      <c r="P555" s="127"/>
      <c r="Q555" s="128"/>
      <c r="R555" s="5"/>
    </row>
    <row r="556" spans="1:18">
      <c r="A556" s="123"/>
      <c r="B556" s="120"/>
      <c r="C556" s="117"/>
      <c r="D556" s="8"/>
      <c r="E556" s="9" t="s">
        <v>13</v>
      </c>
      <c r="F556" s="10">
        <f t="shared" ref="F556:O556" si="505">F544+F326+F253</f>
        <v>141425.60000000001</v>
      </c>
      <c r="G556" s="10">
        <f t="shared" si="505"/>
        <v>47717.8</v>
      </c>
      <c r="H556" s="10">
        <f t="shared" si="505"/>
        <v>138018.5</v>
      </c>
      <c r="I556" s="10">
        <f t="shared" si="505"/>
        <v>44310.7</v>
      </c>
      <c r="J556" s="10">
        <f t="shared" si="505"/>
        <v>0</v>
      </c>
      <c r="K556" s="10">
        <f t="shared" si="505"/>
        <v>0</v>
      </c>
      <c r="L556" s="10">
        <f t="shared" si="505"/>
        <v>3407.1</v>
      </c>
      <c r="M556" s="10">
        <f t="shared" si="505"/>
        <v>3407.1</v>
      </c>
      <c r="N556" s="10">
        <f t="shared" si="505"/>
        <v>0</v>
      </c>
      <c r="O556" s="10">
        <f t="shared" si="505"/>
        <v>0</v>
      </c>
      <c r="P556" s="127"/>
      <c r="Q556" s="128"/>
      <c r="R556" s="5"/>
    </row>
    <row r="557" spans="1:18">
      <c r="A557" s="123"/>
      <c r="B557" s="120"/>
      <c r="C557" s="117"/>
      <c r="D557" s="8"/>
      <c r="E557" s="9" t="s">
        <v>16</v>
      </c>
      <c r="F557" s="10">
        <f t="shared" ref="F557:O557" si="506">F545+F327+F254</f>
        <v>134147.4</v>
      </c>
      <c r="G557" s="10">
        <f t="shared" si="506"/>
        <v>60346.7</v>
      </c>
      <c r="H557" s="10">
        <f t="shared" si="506"/>
        <v>133624.4</v>
      </c>
      <c r="I557" s="10">
        <f t="shared" si="506"/>
        <v>60346.7</v>
      </c>
      <c r="J557" s="10">
        <f t="shared" si="506"/>
        <v>0</v>
      </c>
      <c r="K557" s="10">
        <f t="shared" si="506"/>
        <v>0</v>
      </c>
      <c r="L557" s="10">
        <f t="shared" si="506"/>
        <v>523</v>
      </c>
      <c r="M557" s="10">
        <f t="shared" si="506"/>
        <v>0</v>
      </c>
      <c r="N557" s="10">
        <f t="shared" si="506"/>
        <v>0</v>
      </c>
      <c r="O557" s="10">
        <f t="shared" si="506"/>
        <v>0</v>
      </c>
      <c r="P557" s="127"/>
      <c r="Q557" s="128"/>
      <c r="R557" s="5"/>
    </row>
    <row r="558" spans="1:18">
      <c r="A558" s="123"/>
      <c r="B558" s="120"/>
      <c r="C558" s="117"/>
      <c r="D558" s="8"/>
      <c r="E558" s="9" t="s">
        <v>17</v>
      </c>
      <c r="F558" s="10">
        <f t="shared" ref="F558:O558" si="507">F546+F328+F255</f>
        <v>140150.70000000001</v>
      </c>
      <c r="G558" s="10">
        <f t="shared" si="507"/>
        <v>75547.100000000006</v>
      </c>
      <c r="H558" s="10">
        <f t="shared" si="507"/>
        <v>129351.70000000001</v>
      </c>
      <c r="I558" s="10">
        <f t="shared" si="507"/>
        <v>75547.100000000006</v>
      </c>
      <c r="J558" s="10">
        <f t="shared" si="507"/>
        <v>0</v>
      </c>
      <c r="K558" s="10">
        <f t="shared" si="507"/>
        <v>0</v>
      </c>
      <c r="L558" s="10">
        <f t="shared" si="507"/>
        <v>10799</v>
      </c>
      <c r="M558" s="10">
        <f t="shared" si="507"/>
        <v>0</v>
      </c>
      <c r="N558" s="10">
        <f t="shared" si="507"/>
        <v>0</v>
      </c>
      <c r="O558" s="10">
        <f t="shared" si="507"/>
        <v>0</v>
      </c>
      <c r="P558" s="127"/>
      <c r="Q558" s="128"/>
      <c r="R558" s="5"/>
    </row>
    <row r="559" spans="1:18">
      <c r="A559" s="123"/>
      <c r="B559" s="120"/>
      <c r="C559" s="117"/>
      <c r="D559" s="8"/>
      <c r="E559" s="9" t="s">
        <v>70</v>
      </c>
      <c r="F559" s="10">
        <f t="shared" ref="F559:O559" si="508">F547+F329+F256</f>
        <v>135405</v>
      </c>
      <c r="G559" s="10">
        <f t="shared" si="508"/>
        <v>73060.799999999988</v>
      </c>
      <c r="H559" s="10">
        <f t="shared" si="508"/>
        <v>135405</v>
      </c>
      <c r="I559" s="10">
        <f t="shared" si="508"/>
        <v>73060.799999999988</v>
      </c>
      <c r="J559" s="10">
        <f t="shared" si="508"/>
        <v>0</v>
      </c>
      <c r="K559" s="10">
        <f t="shared" si="508"/>
        <v>0</v>
      </c>
      <c r="L559" s="10">
        <f t="shared" si="508"/>
        <v>0</v>
      </c>
      <c r="M559" s="10">
        <f t="shared" si="508"/>
        <v>0</v>
      </c>
      <c r="N559" s="10">
        <f t="shared" si="508"/>
        <v>0</v>
      </c>
      <c r="O559" s="10">
        <f t="shared" si="508"/>
        <v>0</v>
      </c>
      <c r="P559" s="127"/>
      <c r="Q559" s="128"/>
      <c r="R559" s="5"/>
    </row>
    <row r="560" spans="1:18">
      <c r="A560" s="123"/>
      <c r="B560" s="120"/>
      <c r="C560" s="117"/>
      <c r="D560" s="46"/>
      <c r="E560" s="9" t="s">
        <v>126</v>
      </c>
      <c r="F560" s="10">
        <f>F548+F330+F257</f>
        <v>135405</v>
      </c>
      <c r="G560" s="10">
        <f t="shared" ref="G560:O560" si="509">G548+G330+G257</f>
        <v>73060.799999999988</v>
      </c>
      <c r="H560" s="10">
        <f t="shared" si="509"/>
        <v>135405</v>
      </c>
      <c r="I560" s="10">
        <f t="shared" si="509"/>
        <v>73060.799999999988</v>
      </c>
      <c r="J560" s="10">
        <f t="shared" si="509"/>
        <v>0</v>
      </c>
      <c r="K560" s="10">
        <f t="shared" si="509"/>
        <v>0</v>
      </c>
      <c r="L560" s="10">
        <f t="shared" si="509"/>
        <v>0</v>
      </c>
      <c r="M560" s="10">
        <f t="shared" si="509"/>
        <v>0</v>
      </c>
      <c r="N560" s="10">
        <f t="shared" si="509"/>
        <v>0</v>
      </c>
      <c r="O560" s="10">
        <f t="shared" si="509"/>
        <v>0</v>
      </c>
      <c r="P560" s="127"/>
      <c r="Q560" s="128"/>
      <c r="R560" s="5"/>
    </row>
    <row r="561" spans="1:18">
      <c r="A561" s="123"/>
      <c r="B561" s="120"/>
      <c r="C561" s="117"/>
      <c r="D561" s="46"/>
      <c r="E561" s="9" t="s">
        <v>127</v>
      </c>
      <c r="F561" s="10">
        <f t="shared" ref="F561:O561" si="510">F549+F331+F258</f>
        <v>143567.5</v>
      </c>
      <c r="G561" s="10">
        <f t="shared" si="510"/>
        <v>52284.4</v>
      </c>
      <c r="H561" s="10">
        <f t="shared" si="510"/>
        <v>143567.5</v>
      </c>
      <c r="I561" s="10">
        <f t="shared" si="510"/>
        <v>52284.4</v>
      </c>
      <c r="J561" s="10">
        <f t="shared" si="510"/>
        <v>0</v>
      </c>
      <c r="K561" s="10">
        <f t="shared" si="510"/>
        <v>0</v>
      </c>
      <c r="L561" s="10">
        <f t="shared" si="510"/>
        <v>0</v>
      </c>
      <c r="M561" s="10">
        <f t="shared" si="510"/>
        <v>0</v>
      </c>
      <c r="N561" s="10">
        <f t="shared" si="510"/>
        <v>0</v>
      </c>
      <c r="O561" s="10">
        <f t="shared" si="510"/>
        <v>0</v>
      </c>
      <c r="P561" s="127"/>
      <c r="Q561" s="128"/>
      <c r="R561" s="5"/>
    </row>
    <row r="562" spans="1:18">
      <c r="A562" s="123"/>
      <c r="B562" s="120"/>
      <c r="C562" s="117"/>
      <c r="D562" s="46"/>
      <c r="E562" s="9" t="s">
        <v>128</v>
      </c>
      <c r="F562" s="10">
        <f t="shared" ref="F562:O562" si="511">F550+F332+F259</f>
        <v>143567.5</v>
      </c>
      <c r="G562" s="10">
        <f t="shared" si="511"/>
        <v>0</v>
      </c>
      <c r="H562" s="10">
        <f t="shared" si="511"/>
        <v>143567.5</v>
      </c>
      <c r="I562" s="10">
        <f t="shared" si="511"/>
        <v>0</v>
      </c>
      <c r="J562" s="10">
        <f t="shared" si="511"/>
        <v>0</v>
      </c>
      <c r="K562" s="10">
        <f t="shared" si="511"/>
        <v>0</v>
      </c>
      <c r="L562" s="10">
        <f t="shared" si="511"/>
        <v>0</v>
      </c>
      <c r="M562" s="10">
        <f t="shared" si="511"/>
        <v>0</v>
      </c>
      <c r="N562" s="10">
        <f t="shared" si="511"/>
        <v>0</v>
      </c>
      <c r="O562" s="10">
        <f t="shared" si="511"/>
        <v>0</v>
      </c>
      <c r="P562" s="127"/>
      <c r="Q562" s="128"/>
      <c r="R562" s="5"/>
    </row>
    <row r="563" spans="1:18">
      <c r="A563" s="123"/>
      <c r="B563" s="120"/>
      <c r="C563" s="117"/>
      <c r="D563" s="46"/>
      <c r="E563" s="9" t="s">
        <v>129</v>
      </c>
      <c r="F563" s="10">
        <f t="shared" ref="F563:O563" si="512">F551+F333+F260</f>
        <v>143567.5</v>
      </c>
      <c r="G563" s="10">
        <f t="shared" si="512"/>
        <v>0</v>
      </c>
      <c r="H563" s="10">
        <f t="shared" si="512"/>
        <v>143567.5</v>
      </c>
      <c r="I563" s="10">
        <f t="shared" si="512"/>
        <v>0</v>
      </c>
      <c r="J563" s="10">
        <f t="shared" si="512"/>
        <v>0</v>
      </c>
      <c r="K563" s="10">
        <f t="shared" si="512"/>
        <v>0</v>
      </c>
      <c r="L563" s="10">
        <f t="shared" si="512"/>
        <v>0</v>
      </c>
      <c r="M563" s="10">
        <f t="shared" si="512"/>
        <v>0</v>
      </c>
      <c r="N563" s="10">
        <f t="shared" si="512"/>
        <v>0</v>
      </c>
      <c r="O563" s="10">
        <f t="shared" si="512"/>
        <v>0</v>
      </c>
      <c r="P563" s="127"/>
      <c r="Q563" s="128"/>
      <c r="R563" s="5"/>
    </row>
    <row r="564" spans="1:18">
      <c r="A564" s="124"/>
      <c r="B564" s="121"/>
      <c r="C564" s="118"/>
      <c r="D564" s="46"/>
      <c r="E564" s="9" t="s">
        <v>84</v>
      </c>
      <c r="F564" s="10">
        <f t="shared" ref="F564:O564" si="513">F552+F334+F261</f>
        <v>143567.5</v>
      </c>
      <c r="G564" s="10">
        <f t="shared" si="513"/>
        <v>0</v>
      </c>
      <c r="H564" s="10">
        <f t="shared" si="513"/>
        <v>143567.5</v>
      </c>
      <c r="I564" s="10">
        <f t="shared" si="513"/>
        <v>0</v>
      </c>
      <c r="J564" s="10">
        <f t="shared" si="513"/>
        <v>0</v>
      </c>
      <c r="K564" s="10">
        <f t="shared" si="513"/>
        <v>0</v>
      </c>
      <c r="L564" s="10">
        <f t="shared" si="513"/>
        <v>0</v>
      </c>
      <c r="M564" s="10">
        <f t="shared" si="513"/>
        <v>0</v>
      </c>
      <c r="N564" s="10">
        <f t="shared" si="513"/>
        <v>0</v>
      </c>
      <c r="O564" s="10">
        <f t="shared" si="513"/>
        <v>0</v>
      </c>
      <c r="P564" s="129"/>
      <c r="Q564" s="130"/>
      <c r="R564" s="5"/>
    </row>
    <row r="565" spans="1:18" ht="15">
      <c r="A565" s="115" t="s">
        <v>45</v>
      </c>
      <c r="B565" s="115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</row>
    <row r="569" spans="1:18">
      <c r="I569" s="5"/>
    </row>
    <row r="570" spans="1:18">
      <c r="I570" s="5"/>
    </row>
    <row r="572" spans="1:18">
      <c r="F572" s="5"/>
      <c r="G572" s="5"/>
      <c r="H572" s="5"/>
      <c r="I572" s="5"/>
    </row>
    <row r="573" spans="1:18" ht="18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8" ht="18">
      <c r="E574" s="4"/>
      <c r="F574" s="4"/>
      <c r="G574" s="4"/>
      <c r="H574" s="4"/>
      <c r="I574" s="6"/>
      <c r="J574" s="4"/>
      <c r="K574" s="4"/>
      <c r="L574" s="4"/>
      <c r="M574" s="4"/>
      <c r="N574" s="4"/>
      <c r="O574" s="4"/>
    </row>
    <row r="575" spans="1:18" ht="18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1:18" ht="18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2:15" ht="18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2:15" ht="18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80" spans="2:15">
      <c r="B580" s="5"/>
    </row>
    <row r="586" spans="2:15">
      <c r="F586" s="5"/>
      <c r="H586" s="5"/>
    </row>
    <row r="587" spans="2:15">
      <c r="F587" s="5"/>
      <c r="H587" s="5"/>
    </row>
    <row r="588" spans="2:15">
      <c r="F588" s="5"/>
      <c r="H588" s="5"/>
    </row>
    <row r="589" spans="2:15">
      <c r="F589" s="5"/>
      <c r="H589" s="5"/>
    </row>
    <row r="590" spans="2:15">
      <c r="F590" s="5"/>
      <c r="H590" s="5"/>
    </row>
    <row r="591" spans="2:15">
      <c r="F591" s="5"/>
      <c r="H591" s="5"/>
    </row>
  </sheetData>
  <mergeCells count="192">
    <mergeCell ref="P238:Q249"/>
    <mergeCell ref="C348:C359"/>
    <mergeCell ref="P336:Q347"/>
    <mergeCell ref="P384:Q395"/>
    <mergeCell ref="P372:Q383"/>
    <mergeCell ref="P360:Q371"/>
    <mergeCell ref="P348:Q359"/>
    <mergeCell ref="B420:B431"/>
    <mergeCell ref="A420:A431"/>
    <mergeCell ref="P420:Q431"/>
    <mergeCell ref="B348:B359"/>
    <mergeCell ref="A348:A359"/>
    <mergeCell ref="C360:C371"/>
    <mergeCell ref="B360:B371"/>
    <mergeCell ref="A360:A371"/>
    <mergeCell ref="C336:C347"/>
    <mergeCell ref="B336:B347"/>
    <mergeCell ref="A336:A347"/>
    <mergeCell ref="P432:Q443"/>
    <mergeCell ref="B432:B443"/>
    <mergeCell ref="A432:A443"/>
    <mergeCell ref="A372:A383"/>
    <mergeCell ref="C384:C395"/>
    <mergeCell ref="B384:B395"/>
    <mergeCell ref="A384:A395"/>
    <mergeCell ref="C396:C407"/>
    <mergeCell ref="B396:B407"/>
    <mergeCell ref="A396:A407"/>
    <mergeCell ref="C408:C419"/>
    <mergeCell ref="B408:B419"/>
    <mergeCell ref="A408:A419"/>
    <mergeCell ref="C432:C438"/>
    <mergeCell ref="P408:Q419"/>
    <mergeCell ref="P396:Q407"/>
    <mergeCell ref="C372:C383"/>
    <mergeCell ref="B372:B383"/>
    <mergeCell ref="C106:C117"/>
    <mergeCell ref="P22:Q33"/>
    <mergeCell ref="C263:C274"/>
    <mergeCell ref="B263:B274"/>
    <mergeCell ref="A263:A274"/>
    <mergeCell ref="P263:Q274"/>
    <mergeCell ref="C275:C286"/>
    <mergeCell ref="B275:B286"/>
    <mergeCell ref="A275:A286"/>
    <mergeCell ref="P275:Q286"/>
    <mergeCell ref="P130:Q141"/>
    <mergeCell ref="P118:Q129"/>
    <mergeCell ref="P106:Q117"/>
    <mergeCell ref="P94:Q105"/>
    <mergeCell ref="P82:Q93"/>
    <mergeCell ref="P70:Q81"/>
    <mergeCell ref="P58:Q69"/>
    <mergeCell ref="P46:Q57"/>
    <mergeCell ref="P34:Q45"/>
    <mergeCell ref="P226:Q237"/>
    <mergeCell ref="P214:Q225"/>
    <mergeCell ref="A226:A237"/>
    <mergeCell ref="C250:C261"/>
    <mergeCell ref="B250:B261"/>
    <mergeCell ref="A250:A261"/>
    <mergeCell ref="A142:A153"/>
    <mergeCell ref="C154:C165"/>
    <mergeCell ref="B154:B165"/>
    <mergeCell ref="A154:A165"/>
    <mergeCell ref="C166:C177"/>
    <mergeCell ref="B166:B177"/>
    <mergeCell ref="A166:A177"/>
    <mergeCell ref="C178:C189"/>
    <mergeCell ref="B178:B189"/>
    <mergeCell ref="A178:A189"/>
    <mergeCell ref="B214:B225"/>
    <mergeCell ref="A214:A225"/>
    <mergeCell ref="C238:C249"/>
    <mergeCell ref="B238:B249"/>
    <mergeCell ref="A238:A249"/>
    <mergeCell ref="A565:Q565"/>
    <mergeCell ref="C553:C564"/>
    <mergeCell ref="B553:B564"/>
    <mergeCell ref="A553:A564"/>
    <mergeCell ref="B541:B552"/>
    <mergeCell ref="C541:C552"/>
    <mergeCell ref="A541:A552"/>
    <mergeCell ref="P541:Q552"/>
    <mergeCell ref="P553:Q564"/>
    <mergeCell ref="P505:Q516"/>
    <mergeCell ref="A505:A516"/>
    <mergeCell ref="B505:B516"/>
    <mergeCell ref="P517:Q528"/>
    <mergeCell ref="B517:B528"/>
    <mergeCell ref="A517:A528"/>
    <mergeCell ref="B529:B540"/>
    <mergeCell ref="A529:A540"/>
    <mergeCell ref="P529:Q540"/>
    <mergeCell ref="P493:Q504"/>
    <mergeCell ref="B493:B504"/>
    <mergeCell ref="A493:A504"/>
    <mergeCell ref="B444:B455"/>
    <mergeCell ref="A444:A455"/>
    <mergeCell ref="P444:Q455"/>
    <mergeCell ref="P456:Q467"/>
    <mergeCell ref="A456:A467"/>
    <mergeCell ref="B456:B467"/>
    <mergeCell ref="B468:B479"/>
    <mergeCell ref="A468:A479"/>
    <mergeCell ref="P468:Q479"/>
    <mergeCell ref="B480:B492"/>
    <mergeCell ref="A480:A492"/>
    <mergeCell ref="P480:Q492"/>
    <mergeCell ref="A335:Q335"/>
    <mergeCell ref="T263:AB263"/>
    <mergeCell ref="C299:C310"/>
    <mergeCell ref="B299:B310"/>
    <mergeCell ref="A299:A310"/>
    <mergeCell ref="C311:C322"/>
    <mergeCell ref="B311:B322"/>
    <mergeCell ref="A311:A322"/>
    <mergeCell ref="P299:Q310"/>
    <mergeCell ref="P311:Q322"/>
    <mergeCell ref="C323:C334"/>
    <mergeCell ref="B323:B334"/>
    <mergeCell ref="A323:A334"/>
    <mergeCell ref="P323:Q334"/>
    <mergeCell ref="C287:C298"/>
    <mergeCell ref="B287:B298"/>
    <mergeCell ref="A287:A298"/>
    <mergeCell ref="P287:Q298"/>
    <mergeCell ref="A262:Q262"/>
    <mergeCell ref="P250:Q261"/>
    <mergeCell ref="C190:C201"/>
    <mergeCell ref="B190:B201"/>
    <mergeCell ref="A190:A201"/>
    <mergeCell ref="C202:C213"/>
    <mergeCell ref="B202:B213"/>
    <mergeCell ref="A202:A213"/>
    <mergeCell ref="C118:C129"/>
    <mergeCell ref="B118:B129"/>
    <mergeCell ref="A118:A129"/>
    <mergeCell ref="C130:C141"/>
    <mergeCell ref="B130:B141"/>
    <mergeCell ref="A130:A141"/>
    <mergeCell ref="C142:C153"/>
    <mergeCell ref="B142:B153"/>
    <mergeCell ref="P202:Q213"/>
    <mergeCell ref="P190:Q201"/>
    <mergeCell ref="P178:Q189"/>
    <mergeCell ref="P166:Q177"/>
    <mergeCell ref="P154:Q165"/>
    <mergeCell ref="P142:Q153"/>
    <mergeCell ref="C226:C237"/>
    <mergeCell ref="B226:B237"/>
    <mergeCell ref="B106:B117"/>
    <mergeCell ref="A106:A117"/>
    <mergeCell ref="A21:Q21"/>
    <mergeCell ref="C22:C33"/>
    <mergeCell ref="B22:B33"/>
    <mergeCell ref="A22:A33"/>
    <mergeCell ref="C34:C45"/>
    <mergeCell ref="B34:B45"/>
    <mergeCell ref="A34:A45"/>
    <mergeCell ref="C46:C57"/>
    <mergeCell ref="B46:B57"/>
    <mergeCell ref="A46:A57"/>
    <mergeCell ref="C58:C69"/>
    <mergeCell ref="B58:B69"/>
    <mergeCell ref="A58:A69"/>
    <mergeCell ref="C70:C81"/>
    <mergeCell ref="B70:B81"/>
    <mergeCell ref="A70:A81"/>
    <mergeCell ref="C82:C93"/>
    <mergeCell ref="B82:B93"/>
    <mergeCell ref="A82:A93"/>
    <mergeCell ref="C94:C105"/>
    <mergeCell ref="B94:B105"/>
    <mergeCell ref="A94:A105"/>
    <mergeCell ref="A9:C20"/>
    <mergeCell ref="P9:Q20"/>
    <mergeCell ref="H6:I6"/>
    <mergeCell ref="J6:K6"/>
    <mergeCell ref="L6:M6"/>
    <mergeCell ref="N6:O6"/>
    <mergeCell ref="A8:Q8"/>
    <mergeCell ref="L1:Q2"/>
    <mergeCell ref="A3:Q3"/>
    <mergeCell ref="A5:A7"/>
    <mergeCell ref="B5:B7"/>
    <mergeCell ref="C5:C7"/>
    <mergeCell ref="D5:D7"/>
    <mergeCell ref="E5:E7"/>
    <mergeCell ref="F5:G6"/>
    <mergeCell ref="H5:O5"/>
    <mergeCell ref="P5:Q7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dgh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putrov</dc:creator>
  <cp:lastModifiedBy>indukaev</cp:lastModifiedBy>
  <cp:lastPrinted>2019-02-06T08:50:45Z</cp:lastPrinted>
  <dcterms:created xsi:type="dcterms:W3CDTF">2014-04-28T07:48:47Z</dcterms:created>
  <dcterms:modified xsi:type="dcterms:W3CDTF">2019-04-16T02:49:10Z</dcterms:modified>
</cp:coreProperties>
</file>