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паспорт МП)" sheetId="1" r:id="rId1"/>
  </sheets>
  <definedNames>
    <definedName name="_xlnm.Print_Area" localSheetId="0">'Приложение 1 (паспорт МП)'!$A$1:$T$47</definedName>
  </definedNames>
  <calcPr fullCalcOnLoad="1"/>
</workbook>
</file>

<file path=xl/sharedStrings.xml><?xml version="1.0" encoding="utf-8"?>
<sst xmlns="http://schemas.openxmlformats.org/spreadsheetml/2006/main" count="105" uniqueCount="62">
  <si>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</si>
  <si>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</si>
  <si>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</si>
  <si>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</si>
  <si>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</si>
  <si>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</si>
  <si>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</si>
  <si>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</si>
  <si>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</si>
  <si>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</si>
  <si>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</si>
  <si>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</si>
  <si>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Год разработки программы</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</si>
  <si>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</si>
  <si>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</si>
  <si>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</si>
  <si>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</si>
  <si>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</si>
  <si>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</si>
  <si>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</si>
  <si>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</si>
  <si>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</si>
  <si>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</si>
  <si>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</si>
  <si>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</si>
  <si>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</si>
  <si>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</si>
  <si>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</si>
  <si>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</si>
  <si>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</si>
  <si>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</si>
  <si>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</si>
  <si>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</si>
  <si>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</si>
  <si>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</si>
  <si>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</si>
  <si>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</si>
  <si>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</si>
  <si>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</si>
  <si>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</si>
  <si>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</si>
  <si>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</si>
  <si>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1&lt;*&gt;</t>
  </si>
  <si>
    <t>&lt;*&gt; В 2017 году были завершены мероприятия по расселению многоквартирного дома по адресу: г. Томск, ул. Розы Люксембург, 121 за счет жилых помещений, приобретенных в рамках муниципальной программы "Доступное и комфортное жилье" на 2015-2025 годы в 2016 году</t>
  </si>
  <si>
    <t>2 &lt;**&gt;</t>
  </si>
  <si>
    <t>Заместитель Мэра Города Томска по капитальному строительству</t>
  </si>
  <si>
    <t>Итого</t>
  </si>
  <si>
    <t>I. ПАСПОРТ МУНИЦИПАЛЬНОЙ ПРОГРАММЫ «РАССЕЛЕНИЕ АВАРИЙНОГО ЖИЛЬЯ И СОЗДАНИЕ МАНЕВРЕННОГО ЖИЛИЩНОГО ФОНДА» НА 2017 - 2025 ГОДЫ</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</si>
  <si>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</si>
  <si>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</si>
  <si>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</si>
  <si>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</si>
  <si>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</si>
  <si>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</si>
  <si>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0 &lt;***&gt;</t>
  </si>
  <si>
    <t>&lt;***&gt; В 2019 году в рамках подпрограммы «Расселение аварийного жилья» на 2017 - 2025 годы планируется исполнить 27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планируется расселить 1 муниципальную квартиру в многоквартирном доме: ул. Лебедева, 102а (при наличии экономии средств от проведенных конкурентными способами закупок в размере 1665,16 тыс. руб.).</t>
  </si>
  <si>
    <t>&lt;**&gt; В 2018 году в рамках подпрограммы «Расселение аварийного жилья» на 2017 - 2020 годы планируется исполнить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Кроме этого, в 2018 году завершены мероприятия по расселению многоквартирных домов, расположенного по адресам: г. Томск, ул. Ангарская, д. 85 и г. Томск, пер. Шегарский, д. 69</t>
  </si>
  <si>
    <t>Показатель цели 3. Численность населения, проживающего в аварийных домах, чел.&lt;****&gt;</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</si>
  <si>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</si>
  <si>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&lt;****&gt; показатель введен в соответствии с проектом Стратегии социально-экономического развития муниципального образования «Город Томск» до 2030 года, которым планируется внести изменения в решение Думы Города Томска от 27.06.2006 № 224</t>
  </si>
  <si>
    <t>показатель введен с 2019 года</t>
  </si>
  <si>
    <t>Приложение 1 к постановлению администрации Города Томска от 13.05.2019 № 355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</si>
</sst>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27">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5"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5" fillId="4" borderId="0" applyNumberFormat="0" applyBorder="0" applyAlignment="0" applyProtection="0"/>
  </cellStyleXfs>
  <cellXfs count="81">
    <xf numFmtId="0" fontId="0" fillId="0" borderId="0" xfId="0" applyAlignment="1">
      <alignment/>
    </xf>
    <xf numFmtId="0" fontId="2" fillId="24" borderId="10" xfId="0" applyFont="1" applyFill="1" applyBorder="1" applyAlignment="1">
      <alignment horizontal="left" vertical="center" wrapText="1"/>
    </xf>
    <xf numFmtId="194" fontId="2" fillId="24" borderId="11" xfId="0" applyNumberFormat="1" applyFont="1" applyFill="1" applyBorder="1" applyAlignment="1">
      <alignment horizontal="center" vertical="center" wrapText="1"/>
    </xf>
    <xf numFmtId="0" fontId="6" fillId="24" borderId="10" xfId="0" applyFont="1" applyFill="1" applyBorder="1" applyAlignment="1">
      <alignment horizontal="center" vertical="center" textRotation="90" wrapText="1"/>
    </xf>
    <xf numFmtId="0" fontId="2" fillId="24" borderId="10" xfId="0" applyFont="1" applyFill="1" applyBorder="1" applyAlignment="1">
      <alignment vertical="top" wrapText="1"/>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0" fontId="2" fillId="24" borderId="12" xfId="0" applyFont="1" applyFill="1" applyBorder="1" applyAlignment="1">
      <alignment vertical="top" wrapText="1"/>
    </xf>
    <xf numFmtId="0" fontId="6" fillId="24" borderId="10" xfId="0" applyFont="1" applyFill="1" applyBorder="1" applyAlignment="1">
      <alignment vertical="center" textRotation="90" wrapText="1"/>
    </xf>
    <xf numFmtId="0" fontId="2" fillId="24" borderId="12" xfId="0" applyFont="1" applyFill="1" applyBorder="1" applyAlignment="1">
      <alignment horizontal="left" vertical="center" wrapText="1"/>
    </xf>
    <xf numFmtId="192" fontId="2"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xf>
    <xf numFmtId="194" fontId="2" fillId="24" borderId="10" xfId="0" applyNumberFormat="1" applyFont="1" applyFill="1" applyBorder="1" applyAlignment="1">
      <alignment horizontal="center" vertical="center" wrapText="1"/>
    </xf>
    <xf numFmtId="0" fontId="0" fillId="0" borderId="0" xfId="0" applyFont="1" applyBorder="1" applyAlignment="1">
      <alignment/>
    </xf>
    <xf numFmtId="192" fontId="2" fillId="24" borderId="10" xfId="0" applyNumberFormat="1" applyFont="1" applyFill="1" applyBorder="1" applyAlignment="1">
      <alignment horizontal="center" vertical="center"/>
    </xf>
    <xf numFmtId="193" fontId="2" fillId="24" borderId="10" xfId="0" applyNumberFormat="1" applyFont="1" applyFill="1" applyBorder="1" applyAlignment="1">
      <alignment horizontal="center" vertical="center"/>
    </xf>
    <xf numFmtId="0" fontId="8" fillId="0" borderId="0" xfId="42" applyFont="1" applyBorder="1" applyAlignment="1" applyProtection="1">
      <alignment vertical="top" wrapText="1"/>
      <protection/>
    </xf>
    <xf numFmtId="0" fontId="26" fillId="0" borderId="0" xfId="0" applyFont="1" applyAlignment="1">
      <alignment/>
    </xf>
    <xf numFmtId="0" fontId="2" fillId="24" borderId="10" xfId="0" applyFont="1" applyFill="1" applyBorder="1" applyAlignment="1">
      <alignment vertical="center" wrapText="1"/>
    </xf>
    <xf numFmtId="0" fontId="2" fillId="24" borderId="11" xfId="0" applyFont="1" applyFill="1" applyBorder="1" applyAlignment="1">
      <alignment horizontal="center" vertical="center" wrapText="1"/>
    </xf>
    <xf numFmtId="193" fontId="2" fillId="24" borderId="11" xfId="0" applyNumberFormat="1" applyFont="1" applyFill="1" applyBorder="1" applyAlignment="1">
      <alignment horizontal="center" vertical="center" wrapText="1"/>
    </xf>
    <xf numFmtId="193" fontId="2" fillId="24" borderId="10" xfId="0" applyNumberFormat="1" applyFont="1" applyFill="1" applyBorder="1" applyAlignment="1">
      <alignment horizontal="center" vertical="center" wrapText="1"/>
    </xf>
    <xf numFmtId="0" fontId="2" fillId="24" borderId="13" xfId="0"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xf>
    <xf numFmtId="3" fontId="2" fillId="24" borderId="10" xfId="0" applyNumberFormat="1" applyFont="1" applyFill="1" applyBorder="1" applyAlignment="1">
      <alignment horizontal="center" vertical="center" wrapText="1"/>
    </xf>
    <xf numFmtId="3" fontId="2" fillId="24" borderId="10" xfId="0" applyNumberFormat="1" applyFont="1" applyFill="1" applyBorder="1" applyAlignment="1">
      <alignment horizontal="center" vertical="center"/>
    </xf>
    <xf numFmtId="0" fontId="2" fillId="24" borderId="14"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0" fillId="0" borderId="16" xfId="0" applyFont="1" applyBorder="1" applyAlignment="1">
      <alignment/>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1" fillId="24" borderId="0" xfId="0" applyFont="1" applyFill="1" applyBorder="1" applyAlignment="1">
      <alignment horizontal="center" vertical="center" wrapText="1"/>
    </xf>
    <xf numFmtId="0" fontId="7" fillId="24" borderId="0" xfId="0" applyFont="1" applyFill="1" applyBorder="1" applyAlignment="1">
      <alignment horizontal="center" vertical="center"/>
    </xf>
    <xf numFmtId="0" fontId="7" fillId="0" borderId="0" xfId="0" applyFont="1" applyAlignment="1">
      <alignment/>
    </xf>
    <xf numFmtId="0" fontId="2" fillId="24" borderId="13" xfId="0" applyFont="1" applyFill="1" applyBorder="1" applyAlignment="1">
      <alignment horizontal="left" vertical="center" wrapText="1"/>
    </xf>
    <xf numFmtId="0" fontId="3" fillId="0" borderId="0" xfId="0" applyFont="1" applyBorder="1" applyAlignment="1">
      <alignment wrapText="1"/>
    </xf>
    <xf numFmtId="0" fontId="3" fillId="0" borderId="0" xfId="0" applyFont="1" applyAlignment="1">
      <alignment wrapText="1"/>
    </xf>
    <xf numFmtId="0" fontId="2" fillId="24"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193" fontId="0" fillId="0" borderId="10" xfId="0" applyNumberFormat="1" applyFont="1" applyFill="1" applyBorder="1" applyAlignment="1">
      <alignment horizontal="center" vertical="center"/>
    </xf>
    <xf numFmtId="0" fontId="2" fillId="24" borderId="0" xfId="0" applyFont="1" applyFill="1" applyBorder="1" applyAlignment="1">
      <alignment vertical="center" wrapText="1"/>
    </xf>
    <xf numFmtId="0" fontId="0" fillId="0" borderId="0" xfId="0" applyFont="1" applyAlignment="1">
      <alignment/>
    </xf>
    <xf numFmtId="193" fontId="2" fillId="24" borderId="10" xfId="0" applyNumberFormat="1" applyFont="1" applyFill="1" applyBorder="1" applyAlignment="1">
      <alignment horizontal="center" vertical="center" wrapText="1"/>
    </xf>
    <xf numFmtId="193" fontId="0" fillId="0" borderId="10" xfId="0" applyNumberFormat="1" applyFont="1" applyBorder="1" applyAlignment="1">
      <alignment/>
    </xf>
    <xf numFmtId="193" fontId="0" fillId="24" borderId="10" xfId="0" applyNumberFormat="1" applyFont="1" applyFill="1" applyBorder="1" applyAlignment="1">
      <alignment/>
    </xf>
    <xf numFmtId="193" fontId="2" fillId="24" borderId="11" xfId="0" applyNumberFormat="1" applyFont="1" applyFill="1" applyBorder="1" applyAlignment="1">
      <alignment horizontal="center" vertical="center"/>
    </xf>
    <xf numFmtId="193" fontId="0" fillId="0" borderId="16" xfId="0" applyNumberFormat="1" applyFont="1" applyBorder="1" applyAlignment="1">
      <alignment horizontal="center" vertical="center"/>
    </xf>
    <xf numFmtId="0" fontId="0" fillId="0" borderId="10" xfId="0" applyFont="1" applyBorder="1" applyAlignment="1">
      <alignment horizontal="center" wrapText="1"/>
    </xf>
    <xf numFmtId="0" fontId="0" fillId="0" borderId="10" xfId="0" applyFont="1" applyBorder="1" applyAlignment="1">
      <alignment/>
    </xf>
    <xf numFmtId="0" fontId="2" fillId="24" borderId="11" xfId="0" applyFont="1" applyFill="1" applyBorder="1" applyAlignment="1">
      <alignment horizontal="center" vertical="center" wrapText="1"/>
    </xf>
    <xf numFmtId="0" fontId="0" fillId="0" borderId="10" xfId="0" applyFont="1" applyBorder="1" applyAlignment="1">
      <alignment horizontal="center" vertical="center" wrapText="1"/>
    </xf>
    <xf numFmtId="193" fontId="2" fillId="0" borderId="11" xfId="0" applyNumberFormat="1" applyFont="1" applyFill="1" applyBorder="1" applyAlignment="1">
      <alignment horizontal="center" vertical="center" wrapText="1"/>
    </xf>
    <xf numFmtId="193" fontId="0" fillId="0" borderId="16" xfId="0" applyNumberFormat="1" applyFont="1" applyBorder="1" applyAlignment="1">
      <alignment horizontal="center" vertical="center" wrapText="1"/>
    </xf>
    <xf numFmtId="193" fontId="0" fillId="0" borderId="16" xfId="0" applyNumberFormat="1" applyFont="1" applyBorder="1" applyAlignment="1">
      <alignment/>
    </xf>
    <xf numFmtId="193" fontId="2" fillId="24" borderId="11" xfId="0" applyNumberFormat="1" applyFont="1" applyFill="1" applyBorder="1" applyAlignment="1">
      <alignment horizontal="center" vertical="center" wrapText="1"/>
    </xf>
    <xf numFmtId="193" fontId="0" fillId="24" borderId="16"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24" borderId="17" xfId="0" applyFont="1" applyFill="1" applyBorder="1" applyAlignment="1">
      <alignment/>
    </xf>
    <xf numFmtId="0" fontId="0" fillId="0" borderId="17" xfId="0" applyFont="1" applyBorder="1" applyAlignment="1">
      <alignment/>
    </xf>
    <xf numFmtId="0" fontId="2" fillId="24" borderId="10" xfId="0" applyFont="1" applyFill="1" applyBorder="1" applyAlignment="1">
      <alignment vertical="center" wrapText="1"/>
    </xf>
    <xf numFmtId="0" fontId="2" fillId="24" borderId="18" xfId="0" applyFont="1" applyFill="1" applyBorder="1" applyAlignment="1">
      <alignment horizontal="center" vertical="center" wrapText="1"/>
    </xf>
    <xf numFmtId="0" fontId="0" fillId="24" borderId="19" xfId="0" applyFont="1" applyFill="1" applyBorder="1" applyAlignment="1">
      <alignment horizontal="center" vertical="center"/>
    </xf>
    <xf numFmtId="0" fontId="0" fillId="0" borderId="19" xfId="0" applyFont="1" applyBorder="1" applyAlignment="1">
      <alignment/>
    </xf>
    <xf numFmtId="0" fontId="2" fillId="24" borderId="10" xfId="42" applyNumberFormat="1" applyFont="1" applyFill="1" applyBorder="1" applyAlignment="1" applyProtection="1">
      <alignment vertical="center" wrapText="1"/>
      <protection/>
    </xf>
    <xf numFmtId="0" fontId="0" fillId="24" borderId="10" xfId="0" applyFont="1" applyFill="1" applyBorder="1" applyAlignment="1">
      <alignment/>
    </xf>
    <xf numFmtId="0" fontId="0" fillId="0" borderId="16" xfId="0" applyFont="1" applyBorder="1" applyAlignment="1">
      <alignment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vertical="center" wrapText="1"/>
    </xf>
    <xf numFmtId="0" fontId="2" fillId="24" borderId="17" xfId="0" applyFont="1" applyFill="1" applyBorder="1" applyAlignment="1">
      <alignment vertical="center" wrapText="1"/>
    </xf>
    <xf numFmtId="0" fontId="2" fillId="24" borderId="19" xfId="0" applyNumberFormat="1" applyFont="1" applyFill="1" applyBorder="1" applyAlignment="1">
      <alignment vertical="top" wrapText="1"/>
    </xf>
    <xf numFmtId="0" fontId="0" fillId="24" borderId="19" xfId="0" applyNumberFormat="1" applyFont="1" applyFill="1" applyBorder="1" applyAlignment="1">
      <alignment vertical="top" wrapText="1"/>
    </xf>
    <xf numFmtId="0" fontId="0" fillId="0" borderId="19" xfId="0" applyNumberFormat="1" applyFont="1" applyBorder="1" applyAlignment="1">
      <alignment/>
    </xf>
    <xf numFmtId="0" fontId="0" fillId="0" borderId="16" xfId="0" applyFont="1" applyBorder="1" applyAlignment="1">
      <alignment horizontal="center" wrapText="1"/>
    </xf>
    <xf numFmtId="0" fontId="0" fillId="24" borderId="0" xfId="0" applyFont="1" applyFill="1" applyAlignment="1">
      <alignment vertical="center" wrapText="1"/>
    </xf>
    <xf numFmtId="0" fontId="3" fillId="0" borderId="0" xfId="0" applyFont="1" applyBorder="1" applyAlignment="1">
      <alignment horizontal="center" vertical="center" shrinkToFit="1"/>
    </xf>
    <xf numFmtId="193" fontId="2" fillId="24" borderId="11" xfId="0" applyNumberFormat="1" applyFont="1" applyFill="1" applyBorder="1" applyAlignment="1">
      <alignment horizontal="center" vertical="center" shrinkToFit="1"/>
    </xf>
    <xf numFmtId="193" fontId="0" fillId="0" borderId="16" xfId="0" applyNumberFormat="1" applyFont="1" applyBorder="1" applyAlignment="1">
      <alignment horizontal="center" vertical="center" shrinkToFit="1"/>
    </xf>
    <xf numFmtId="0" fontId="2" fillId="24" borderId="10" xfId="0"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7"/>
  <sheetViews>
    <sheetView tabSelected="1" view="pageBreakPreview" zoomScale="80" zoomScaleSheetLayoutView="80" zoomScalePageLayoutView="0" workbookViewId="0" topLeftCell="A1">
      <selection activeCell="H1" sqref="H1:T1"/>
    </sheetView>
  </sheetViews>
  <sheetFormatPr defaultColWidth="8.8515625" defaultRowHeight="12.75"/>
  <cols>
    <col min="1" max="1" width="41.7109375" style="14" customWidth="1"/>
    <col min="2" max="2" width="8.00390625" style="14" customWidth="1"/>
    <col min="3" max="3" width="7.57421875" style="14" customWidth="1"/>
    <col min="4" max="4" width="6.8515625" style="14" customWidth="1"/>
    <col min="5" max="5" width="5.7109375" style="14" customWidth="1"/>
    <col min="6" max="6" width="7.00390625" style="14" customWidth="1"/>
    <col min="7" max="7" width="6.00390625" style="14" customWidth="1"/>
    <col min="8" max="8" width="7.140625" style="14" customWidth="1"/>
    <col min="9" max="9" width="6.421875" style="14" customWidth="1"/>
    <col min="10" max="10" width="7.00390625" style="14" customWidth="1"/>
    <col min="11" max="11" width="5.7109375" style="14" customWidth="1"/>
    <col min="12" max="12" width="7.00390625" style="14" customWidth="1"/>
    <col min="13" max="13" width="7.57421875" style="14" customWidth="1"/>
    <col min="14" max="14" width="6.7109375" style="14" customWidth="1"/>
    <col min="15" max="15" width="5.8515625" style="14" customWidth="1"/>
    <col min="16" max="16" width="6.7109375" style="14" customWidth="1"/>
    <col min="17" max="18" width="6.8515625" style="14" customWidth="1"/>
    <col min="19" max="19" width="6.28125" style="14" customWidth="1"/>
    <col min="20" max="20" width="7.00390625" style="14" customWidth="1"/>
    <col min="21" max="16384" width="8.8515625" style="14" customWidth="1"/>
  </cols>
  <sheetData>
    <row r="1" spans="1:20" ht="20.25" customHeight="1">
      <c r="A1" s="24"/>
      <c r="B1" s="24"/>
      <c r="C1" s="24"/>
      <c r="D1" s="24"/>
      <c r="E1" s="25"/>
      <c r="F1" s="25"/>
      <c r="G1" s="25"/>
      <c r="H1" s="77" t="s">
        <v>61</v>
      </c>
      <c r="I1" s="43"/>
      <c r="J1" s="43"/>
      <c r="K1" s="43"/>
      <c r="L1" s="43"/>
      <c r="M1" s="43"/>
      <c r="N1" s="43"/>
      <c r="O1" s="43"/>
      <c r="P1" s="43"/>
      <c r="Q1" s="43"/>
      <c r="R1" s="43"/>
      <c r="S1" s="43"/>
      <c r="T1" s="43"/>
    </row>
    <row r="2" spans="1:20" ht="33.75" customHeight="1">
      <c r="A2" s="33" t="s">
        <v>47</v>
      </c>
      <c r="B2" s="34"/>
      <c r="C2" s="34"/>
      <c r="D2" s="34"/>
      <c r="E2" s="34"/>
      <c r="F2" s="34"/>
      <c r="G2" s="34"/>
      <c r="H2" s="34"/>
      <c r="I2" s="34"/>
      <c r="J2" s="34"/>
      <c r="K2" s="34"/>
      <c r="L2" s="34"/>
      <c r="M2" s="35"/>
      <c r="N2" s="35"/>
      <c r="O2" s="35"/>
      <c r="P2" s="35"/>
      <c r="Q2" s="35"/>
      <c r="R2" s="35"/>
      <c r="S2" s="35"/>
      <c r="T2" s="35"/>
    </row>
    <row r="3" spans="1:20" ht="27" customHeight="1">
      <c r="A3" s="4" t="s">
        <v>0</v>
      </c>
      <c r="B3" s="65" t="s">
        <v>40</v>
      </c>
      <c r="C3" s="50"/>
      <c r="D3" s="50"/>
      <c r="E3" s="50"/>
      <c r="F3" s="50"/>
      <c r="G3" s="50"/>
      <c r="H3" s="50"/>
      <c r="I3" s="50"/>
      <c r="J3" s="50"/>
      <c r="K3" s="50"/>
      <c r="L3" s="50"/>
      <c r="M3" s="50"/>
      <c r="N3" s="50"/>
      <c r="O3" s="50"/>
      <c r="P3" s="50"/>
      <c r="Q3" s="50"/>
      <c r="R3" s="50"/>
      <c r="S3" s="50"/>
      <c r="T3" s="50"/>
    </row>
    <row r="4" spans="1:20" ht="21" customHeight="1">
      <c r="A4" s="19" t="s">
        <v>1</v>
      </c>
      <c r="B4" s="61" t="s">
        <v>45</v>
      </c>
      <c r="C4" s="50"/>
      <c r="D4" s="50"/>
      <c r="E4" s="50"/>
      <c r="F4" s="50"/>
      <c r="G4" s="50"/>
      <c r="H4" s="50"/>
      <c r="I4" s="50"/>
      <c r="J4" s="50"/>
      <c r="K4" s="50"/>
      <c r="L4" s="50"/>
      <c r="M4" s="50"/>
      <c r="N4" s="50"/>
      <c r="O4" s="50"/>
      <c r="P4" s="50"/>
      <c r="Q4" s="50"/>
      <c r="R4" s="50"/>
      <c r="S4" s="50"/>
      <c r="T4" s="50"/>
    </row>
    <row r="5" spans="1:20" ht="16.5" customHeight="1">
      <c r="A5" s="4" t="s">
        <v>2</v>
      </c>
      <c r="B5" s="61" t="s">
        <v>41</v>
      </c>
      <c r="C5" s="50"/>
      <c r="D5" s="50"/>
      <c r="E5" s="50"/>
      <c r="F5" s="50"/>
      <c r="G5" s="50"/>
      <c r="H5" s="50"/>
      <c r="I5" s="50"/>
      <c r="J5" s="50"/>
      <c r="K5" s="50"/>
      <c r="L5" s="50"/>
      <c r="M5" s="50"/>
      <c r="N5" s="50"/>
      <c r="O5" s="50"/>
      <c r="P5" s="50"/>
      <c r="Q5" s="50"/>
      <c r="R5" s="50"/>
      <c r="S5" s="50"/>
      <c r="T5" s="50"/>
    </row>
    <row r="6" spans="1:20" ht="75" customHeight="1">
      <c r="A6" s="4" t="s">
        <v>3</v>
      </c>
      <c r="B6" s="61" t="s">
        <v>48</v>
      </c>
      <c r="C6" s="50"/>
      <c r="D6" s="50"/>
      <c r="E6" s="50"/>
      <c r="F6" s="50"/>
      <c r="G6" s="50"/>
      <c r="H6" s="50"/>
      <c r="I6" s="50"/>
      <c r="J6" s="50"/>
      <c r="K6" s="50"/>
      <c r="L6" s="50"/>
      <c r="M6" s="50"/>
      <c r="N6" s="50"/>
      <c r="O6" s="50"/>
      <c r="P6" s="50"/>
      <c r="Q6" s="50"/>
      <c r="R6" s="50"/>
      <c r="S6" s="50"/>
      <c r="T6" s="50"/>
    </row>
    <row r="7" spans="1:20" ht="12.75">
      <c r="A7" s="4" t="s">
        <v>4</v>
      </c>
      <c r="B7" s="61" t="s">
        <v>5</v>
      </c>
      <c r="C7" s="50"/>
      <c r="D7" s="50"/>
      <c r="E7" s="50"/>
      <c r="F7" s="50"/>
      <c r="G7" s="50"/>
      <c r="H7" s="50"/>
      <c r="I7" s="50"/>
      <c r="J7" s="50"/>
      <c r="K7" s="50"/>
      <c r="L7" s="50"/>
      <c r="M7" s="50"/>
      <c r="N7" s="50"/>
      <c r="O7" s="50"/>
      <c r="P7" s="50"/>
      <c r="Q7" s="50"/>
      <c r="R7" s="50"/>
      <c r="S7" s="50"/>
      <c r="T7" s="50"/>
    </row>
    <row r="8" spans="1:20" ht="24" customHeight="1">
      <c r="A8" s="4" t="s">
        <v>6</v>
      </c>
      <c r="B8" s="61" t="s">
        <v>7</v>
      </c>
      <c r="C8" s="50"/>
      <c r="D8" s="50"/>
      <c r="E8" s="50"/>
      <c r="F8" s="50"/>
      <c r="G8" s="50"/>
      <c r="H8" s="50"/>
      <c r="I8" s="50"/>
      <c r="J8" s="50"/>
      <c r="K8" s="50"/>
      <c r="L8" s="50"/>
      <c r="M8" s="50"/>
      <c r="N8" s="50"/>
      <c r="O8" s="50"/>
      <c r="P8" s="50"/>
      <c r="Q8" s="50"/>
      <c r="R8" s="50"/>
      <c r="S8" s="50"/>
      <c r="T8" s="50"/>
    </row>
    <row r="9" spans="1:20" ht="30" customHeight="1">
      <c r="A9" s="4" t="s">
        <v>8</v>
      </c>
      <c r="B9" s="61" t="s">
        <v>49</v>
      </c>
      <c r="C9" s="50"/>
      <c r="D9" s="50"/>
      <c r="E9" s="50"/>
      <c r="F9" s="50"/>
      <c r="G9" s="50"/>
      <c r="H9" s="50"/>
      <c r="I9" s="50"/>
      <c r="J9" s="50"/>
      <c r="K9" s="50"/>
      <c r="L9" s="50"/>
      <c r="M9" s="50"/>
      <c r="N9" s="50"/>
      <c r="O9" s="50"/>
      <c r="P9" s="50"/>
      <c r="Q9" s="50"/>
      <c r="R9" s="50"/>
      <c r="S9" s="50"/>
      <c r="T9" s="50"/>
    </row>
    <row r="10" spans="1:20" ht="43.5" customHeight="1">
      <c r="A10" s="8" t="s">
        <v>9</v>
      </c>
      <c r="B10" s="61" t="s">
        <v>50</v>
      </c>
      <c r="C10" s="50"/>
      <c r="D10" s="50"/>
      <c r="E10" s="50"/>
      <c r="F10" s="50"/>
      <c r="G10" s="50"/>
      <c r="H10" s="50"/>
      <c r="I10" s="50"/>
      <c r="J10" s="50"/>
      <c r="K10" s="50"/>
      <c r="L10" s="50"/>
      <c r="M10" s="50"/>
      <c r="N10" s="50"/>
      <c r="O10" s="50"/>
      <c r="P10" s="50"/>
      <c r="Q10" s="50"/>
      <c r="R10" s="50"/>
      <c r="S10" s="50"/>
      <c r="T10" s="50"/>
    </row>
    <row r="11" spans="1:20" ht="12.75" customHeight="1">
      <c r="A11" s="39" t="s">
        <v>11</v>
      </c>
      <c r="B11" s="39" t="s">
        <v>12</v>
      </c>
      <c r="C11" s="39">
        <v>2017</v>
      </c>
      <c r="D11" s="39"/>
      <c r="E11" s="39">
        <v>2018</v>
      </c>
      <c r="F11" s="58"/>
      <c r="G11" s="39">
        <v>2019</v>
      </c>
      <c r="H11" s="58"/>
      <c r="I11" s="39">
        <v>2020</v>
      </c>
      <c r="J11" s="58"/>
      <c r="K11" s="39">
        <v>2021</v>
      </c>
      <c r="L11" s="58"/>
      <c r="M11" s="39">
        <v>2022</v>
      </c>
      <c r="N11" s="50"/>
      <c r="O11" s="39">
        <v>2023</v>
      </c>
      <c r="P11" s="50"/>
      <c r="Q11" s="39">
        <v>2024</v>
      </c>
      <c r="R11" s="50"/>
      <c r="S11" s="39">
        <v>2025</v>
      </c>
      <c r="T11" s="50"/>
    </row>
    <row r="12" spans="1:20" ht="72.75" customHeight="1">
      <c r="A12" s="39"/>
      <c r="B12" s="39"/>
      <c r="C12" s="3" t="s">
        <v>13</v>
      </c>
      <c r="D12" s="3" t="s">
        <v>14</v>
      </c>
      <c r="E12" s="3" t="s">
        <v>13</v>
      </c>
      <c r="F12" s="9" t="s">
        <v>14</v>
      </c>
      <c r="G12" s="3" t="s">
        <v>13</v>
      </c>
      <c r="H12" s="3" t="s">
        <v>14</v>
      </c>
      <c r="I12" s="3" t="s">
        <v>13</v>
      </c>
      <c r="J12" s="3" t="s">
        <v>14</v>
      </c>
      <c r="K12" s="3" t="s">
        <v>13</v>
      </c>
      <c r="L12" s="3" t="s">
        <v>14</v>
      </c>
      <c r="M12" s="3" t="s">
        <v>13</v>
      </c>
      <c r="N12" s="3" t="s">
        <v>14</v>
      </c>
      <c r="O12" s="3" t="s">
        <v>13</v>
      </c>
      <c r="P12" s="3" t="s">
        <v>14</v>
      </c>
      <c r="Q12" s="3" t="s">
        <v>13</v>
      </c>
      <c r="R12" s="3" t="s">
        <v>14</v>
      </c>
      <c r="S12" s="3" t="s">
        <v>13</v>
      </c>
      <c r="T12" s="3" t="s">
        <v>14</v>
      </c>
    </row>
    <row r="13" spans="1:20" ht="15.75" customHeight="1">
      <c r="A13" s="51" t="s">
        <v>15</v>
      </c>
      <c r="B13" s="59"/>
      <c r="C13" s="59"/>
      <c r="D13" s="59"/>
      <c r="E13" s="59"/>
      <c r="F13" s="59"/>
      <c r="G13" s="59"/>
      <c r="H13" s="59"/>
      <c r="I13" s="59"/>
      <c r="J13" s="59"/>
      <c r="K13" s="59"/>
      <c r="L13" s="59"/>
      <c r="M13" s="60"/>
      <c r="N13" s="60"/>
      <c r="O13" s="60"/>
      <c r="P13" s="60"/>
      <c r="Q13" s="60"/>
      <c r="R13" s="60"/>
      <c r="S13" s="60"/>
      <c r="T13" s="30"/>
    </row>
    <row r="14" spans="1:20" ht="33.75" customHeight="1">
      <c r="A14" s="1" t="s">
        <v>16</v>
      </c>
      <c r="B14" s="5">
        <v>22.35</v>
      </c>
      <c r="C14" s="5">
        <v>23.5</v>
      </c>
      <c r="D14" s="5">
        <v>23.5</v>
      </c>
      <c r="E14" s="5">
        <v>23.7</v>
      </c>
      <c r="F14" s="5">
        <v>23.7</v>
      </c>
      <c r="G14" s="5">
        <v>23.8</v>
      </c>
      <c r="H14" s="5">
        <v>23.8</v>
      </c>
      <c r="I14" s="5">
        <v>24.2</v>
      </c>
      <c r="J14" s="5">
        <f>23.9+0.3</f>
        <v>24.2</v>
      </c>
      <c r="K14" s="5">
        <v>24.6</v>
      </c>
      <c r="L14" s="12">
        <f>24.2+0.2</f>
        <v>24.4</v>
      </c>
      <c r="M14" s="5">
        <v>25.1</v>
      </c>
      <c r="N14" s="12">
        <f>24.4+0.3</f>
        <v>24.7</v>
      </c>
      <c r="O14" s="5">
        <v>25.6</v>
      </c>
      <c r="P14" s="12">
        <f>24.7+0.2</f>
        <v>24.9</v>
      </c>
      <c r="Q14" s="5">
        <v>26.1</v>
      </c>
      <c r="R14" s="12">
        <f>24.9+0.3</f>
        <v>25.2</v>
      </c>
      <c r="S14" s="12">
        <v>26.6</v>
      </c>
      <c r="T14" s="12">
        <f>25.2+0.2</f>
        <v>25.4</v>
      </c>
    </row>
    <row r="15" spans="1:20" ht="32.25" customHeight="1">
      <c r="A15" s="1" t="s">
        <v>17</v>
      </c>
      <c r="B15" s="5">
        <v>1.2</v>
      </c>
      <c r="C15" s="5">
        <v>1.23</v>
      </c>
      <c r="D15" s="5">
        <v>1.28</v>
      </c>
      <c r="E15" s="5">
        <v>1.4</v>
      </c>
      <c r="F15" s="20">
        <v>1.4</v>
      </c>
      <c r="G15" s="13">
        <f>174.2*100/14227.3</f>
        <v>1.2244065985816002</v>
      </c>
      <c r="H15" s="13">
        <f>200.93*100/14047.3</f>
        <v>1.4303816391762119</v>
      </c>
      <c r="I15" s="13">
        <v>1.1</v>
      </c>
      <c r="J15" s="13">
        <f>212.83*100/14197.3</f>
        <v>1.4990878547329423</v>
      </c>
      <c r="K15" s="15">
        <f>149*100/14897.3</f>
        <v>1.0001812408960014</v>
      </c>
      <c r="L15" s="13">
        <f>219.73*100/14347.3</f>
        <v>1.5315076704327644</v>
      </c>
      <c r="M15" s="15">
        <f>152.4*100/15237.3</f>
        <v>1.0001771967474553</v>
      </c>
      <c r="N15" s="11">
        <f>236.713*100/14497.3</f>
        <v>1.6328074882909231</v>
      </c>
      <c r="O15" s="15">
        <f>156*100/15597.3</f>
        <v>1.0001731068838837</v>
      </c>
      <c r="P15" s="13">
        <f>254.713*100/14647.3</f>
        <v>1.738975783932875</v>
      </c>
      <c r="Q15" s="15">
        <f>159.8*100/15977.3</f>
        <v>1.0001689897542139</v>
      </c>
      <c r="R15" s="13">
        <f>272.713*100/14797.3</f>
        <v>1.8429916268508446</v>
      </c>
      <c r="S15" s="16">
        <v>1</v>
      </c>
      <c r="T15" s="13">
        <f>290.713*100/14947.3</f>
        <v>1.9449198182949432</v>
      </c>
    </row>
    <row r="16" spans="1:20" ht="32.25" customHeight="1">
      <c r="A16" s="1" t="s">
        <v>57</v>
      </c>
      <c r="B16" s="51" t="s">
        <v>60</v>
      </c>
      <c r="C16" s="31"/>
      <c r="D16" s="31"/>
      <c r="E16" s="31"/>
      <c r="F16" s="32"/>
      <c r="G16" s="26">
        <v>9693</v>
      </c>
      <c r="H16" s="26">
        <v>12834</v>
      </c>
      <c r="I16" s="26">
        <v>9333</v>
      </c>
      <c r="J16" s="26">
        <v>14214</v>
      </c>
      <c r="K16" s="27">
        <f>9333-70</f>
        <v>9263</v>
      </c>
      <c r="L16" s="26">
        <v>15033</v>
      </c>
      <c r="M16" s="27">
        <f>9263-367</f>
        <v>8896</v>
      </c>
      <c r="N16" s="26">
        <f>15033+1450-367</f>
        <v>16116</v>
      </c>
      <c r="O16" s="27">
        <f>8896-165</f>
        <v>8731</v>
      </c>
      <c r="P16" s="26">
        <f>16116+1450-165</f>
        <v>17401</v>
      </c>
      <c r="Q16" s="27">
        <v>8622</v>
      </c>
      <c r="R16" s="26">
        <f>17401+1450</f>
        <v>18851</v>
      </c>
      <c r="S16" s="27">
        <v>8513</v>
      </c>
      <c r="T16" s="26">
        <f>18851+1450</f>
        <v>20301</v>
      </c>
    </row>
    <row r="17" spans="1:20" ht="53.25" customHeight="1">
      <c r="A17" s="1" t="s">
        <v>58</v>
      </c>
      <c r="B17" s="5">
        <v>54.3</v>
      </c>
      <c r="C17" s="5">
        <v>100</v>
      </c>
      <c r="D17" s="5">
        <v>57.11</v>
      </c>
      <c r="E17" s="5">
        <v>100</v>
      </c>
      <c r="F17" s="21">
        <v>64.1</v>
      </c>
      <c r="G17" s="5">
        <v>100</v>
      </c>
      <c r="H17" s="22">
        <f>4318.5*100/6921.7</f>
        <v>62.39074215871823</v>
      </c>
      <c r="I17" s="5">
        <v>100</v>
      </c>
      <c r="J17" s="22">
        <f>4388.1*100/6921.7</f>
        <v>63.396275481456875</v>
      </c>
      <c r="K17" s="5">
        <v>100</v>
      </c>
      <c r="L17" s="22">
        <f>4545*100/6921.7</f>
        <v>65.66305965297542</v>
      </c>
      <c r="M17" s="5">
        <v>100</v>
      </c>
      <c r="N17" s="22">
        <f>4545*100/6921.7</f>
        <v>65.66305965297542</v>
      </c>
      <c r="O17" s="5">
        <v>100</v>
      </c>
      <c r="P17" s="22">
        <f>4545*100/6921.7</f>
        <v>65.66305965297542</v>
      </c>
      <c r="Q17" s="5">
        <v>100</v>
      </c>
      <c r="R17" s="22">
        <f>4545*100/6921.7</f>
        <v>65.66305965297542</v>
      </c>
      <c r="S17" s="5">
        <v>100</v>
      </c>
      <c r="T17" s="22">
        <f>4545*100/6921.7</f>
        <v>65.66305965297542</v>
      </c>
    </row>
    <row r="18" spans="1:20" ht="18.75" customHeight="1">
      <c r="A18" s="68" t="s">
        <v>18</v>
      </c>
      <c r="B18" s="39" t="s">
        <v>12</v>
      </c>
      <c r="C18" s="39">
        <v>2017</v>
      </c>
      <c r="D18" s="39"/>
      <c r="E18" s="51">
        <v>2018</v>
      </c>
      <c r="F18" s="67"/>
      <c r="G18" s="51">
        <v>2019</v>
      </c>
      <c r="H18" s="67"/>
      <c r="I18" s="51">
        <v>2020</v>
      </c>
      <c r="J18" s="67"/>
      <c r="K18" s="51">
        <v>2021</v>
      </c>
      <c r="L18" s="67"/>
      <c r="M18" s="51">
        <v>2022</v>
      </c>
      <c r="N18" s="30"/>
      <c r="O18" s="51">
        <v>2023</v>
      </c>
      <c r="P18" s="30"/>
      <c r="Q18" s="51">
        <v>2024</v>
      </c>
      <c r="R18" s="30"/>
      <c r="S18" s="51">
        <v>2025</v>
      </c>
      <c r="T18" s="30"/>
    </row>
    <row r="19" spans="1:20" ht="75.75" customHeight="1">
      <c r="A19" s="69"/>
      <c r="B19" s="39"/>
      <c r="C19" s="3" t="s">
        <v>13</v>
      </c>
      <c r="D19" s="3" t="s">
        <v>14</v>
      </c>
      <c r="E19" s="3" t="s">
        <v>13</v>
      </c>
      <c r="F19" s="9" t="s">
        <v>14</v>
      </c>
      <c r="G19" s="3" t="s">
        <v>13</v>
      </c>
      <c r="H19" s="3" t="s">
        <v>14</v>
      </c>
      <c r="I19" s="3" t="s">
        <v>13</v>
      </c>
      <c r="J19" s="3" t="s">
        <v>14</v>
      </c>
      <c r="K19" s="3" t="s">
        <v>13</v>
      </c>
      <c r="L19" s="3" t="s">
        <v>14</v>
      </c>
      <c r="M19" s="3" t="s">
        <v>13</v>
      </c>
      <c r="N19" s="3" t="s">
        <v>14</v>
      </c>
      <c r="O19" s="3" t="s">
        <v>13</v>
      </c>
      <c r="P19" s="3" t="s">
        <v>14</v>
      </c>
      <c r="Q19" s="3" t="s">
        <v>13</v>
      </c>
      <c r="R19" s="3" t="s">
        <v>14</v>
      </c>
      <c r="S19" s="3" t="s">
        <v>13</v>
      </c>
      <c r="T19" s="3" t="s">
        <v>14</v>
      </c>
    </row>
    <row r="20" spans="1:20" ht="12.75">
      <c r="A20" s="39" t="s">
        <v>19</v>
      </c>
      <c r="B20" s="66"/>
      <c r="C20" s="66"/>
      <c r="D20" s="66"/>
      <c r="E20" s="66"/>
      <c r="F20" s="66"/>
      <c r="G20" s="66"/>
      <c r="H20" s="66"/>
      <c r="I20" s="66"/>
      <c r="J20" s="66"/>
      <c r="K20" s="66"/>
      <c r="L20" s="66"/>
      <c r="M20" s="50"/>
      <c r="N20" s="50"/>
      <c r="O20" s="50"/>
      <c r="P20" s="50"/>
      <c r="Q20" s="50"/>
      <c r="R20" s="50"/>
      <c r="S20" s="50"/>
      <c r="T20" s="50"/>
    </row>
    <row r="21" spans="1:20" ht="37.5" customHeight="1">
      <c r="A21" s="10" t="s">
        <v>20</v>
      </c>
      <c r="B21" s="5">
        <v>3</v>
      </c>
      <c r="C21" s="5">
        <v>56</v>
      </c>
      <c r="D21" s="5">
        <v>2</v>
      </c>
      <c r="E21" s="5">
        <f>25+1</f>
        <v>26</v>
      </c>
      <c r="F21" s="5">
        <v>7</v>
      </c>
      <c r="G21" s="5">
        <v>150</v>
      </c>
      <c r="H21" s="5">
        <v>10</v>
      </c>
      <c r="I21" s="5">
        <v>150</v>
      </c>
      <c r="J21" s="5">
        <v>5</v>
      </c>
      <c r="K21" s="5">
        <v>150</v>
      </c>
      <c r="L21" s="5">
        <f>24+6</f>
        <v>30</v>
      </c>
      <c r="M21" s="5">
        <v>150</v>
      </c>
      <c r="N21" s="5">
        <f>13+2</f>
        <v>15</v>
      </c>
      <c r="O21" s="5">
        <v>96</v>
      </c>
      <c r="P21" s="5">
        <v>20</v>
      </c>
      <c r="Q21" s="5">
        <v>96</v>
      </c>
      <c r="R21" s="5">
        <v>0</v>
      </c>
      <c r="S21" s="5">
        <v>97</v>
      </c>
      <c r="T21" s="5">
        <v>0</v>
      </c>
    </row>
    <row r="22" spans="1:20" ht="22.5">
      <c r="A22" s="1" t="s">
        <v>21</v>
      </c>
      <c r="B22" s="5">
        <v>3</v>
      </c>
      <c r="C22" s="5">
        <v>33</v>
      </c>
      <c r="D22" s="5" t="s">
        <v>42</v>
      </c>
      <c r="E22" s="5">
        <v>25</v>
      </c>
      <c r="F22" s="5" t="s">
        <v>44</v>
      </c>
      <c r="G22" s="5">
        <v>44</v>
      </c>
      <c r="H22" s="5" t="s">
        <v>54</v>
      </c>
      <c r="I22" s="5">
        <v>50</v>
      </c>
      <c r="J22" s="5">
        <v>5</v>
      </c>
      <c r="K22" s="5">
        <v>50</v>
      </c>
      <c r="L22" s="5">
        <v>6</v>
      </c>
      <c r="M22" s="5">
        <v>50</v>
      </c>
      <c r="N22" s="5">
        <v>2</v>
      </c>
      <c r="O22" s="5">
        <v>32</v>
      </c>
      <c r="P22" s="5">
        <v>0</v>
      </c>
      <c r="Q22" s="5">
        <v>32</v>
      </c>
      <c r="R22" s="5">
        <v>0</v>
      </c>
      <c r="S22" s="5">
        <v>32</v>
      </c>
      <c r="T22" s="5">
        <v>0</v>
      </c>
    </row>
    <row r="23" spans="1:20" ht="24" customHeight="1">
      <c r="A23" s="1" t="s">
        <v>22</v>
      </c>
      <c r="B23" s="5">
        <v>0.64</v>
      </c>
      <c r="C23" s="5">
        <v>12.15</v>
      </c>
      <c r="D23" s="5">
        <v>0.43</v>
      </c>
      <c r="E23" s="5">
        <f>26*100/520</f>
        <v>5</v>
      </c>
      <c r="F23" s="22">
        <v>1.3</v>
      </c>
      <c r="G23" s="22">
        <f>150*100/561</f>
        <v>26.737967914438503</v>
      </c>
      <c r="H23" s="22">
        <f>10*100/561</f>
        <v>1.7825311942959001</v>
      </c>
      <c r="I23" s="22">
        <f>150*100/606</f>
        <v>24.752475247524753</v>
      </c>
      <c r="J23" s="22">
        <f>5*100/606</f>
        <v>0.8250825082508251</v>
      </c>
      <c r="K23" s="22">
        <f>150*100/626</f>
        <v>23.961661341853034</v>
      </c>
      <c r="L23" s="22">
        <f>30*100/626</f>
        <v>4.792332268370607</v>
      </c>
      <c r="M23" s="22">
        <f>150*100/661</f>
        <v>22.692889561270803</v>
      </c>
      <c r="N23" s="22">
        <f>15*100/661</f>
        <v>2.26928895612708</v>
      </c>
      <c r="O23" s="22">
        <f>96*100/691</f>
        <v>13.892908827785817</v>
      </c>
      <c r="P23" s="5">
        <v>2.9</v>
      </c>
      <c r="Q23" s="22">
        <f>96*100/741</f>
        <v>12.955465587044534</v>
      </c>
      <c r="R23" s="5">
        <v>0</v>
      </c>
      <c r="S23" s="22">
        <f>97*100/791</f>
        <v>12.262958280657395</v>
      </c>
      <c r="T23" s="5">
        <v>0</v>
      </c>
    </row>
    <row r="24" spans="1:20" ht="27" customHeight="1">
      <c r="A24" s="1" t="s">
        <v>23</v>
      </c>
      <c r="B24" s="5">
        <v>0.64</v>
      </c>
      <c r="C24" s="5">
        <v>7.16</v>
      </c>
      <c r="D24" s="5">
        <v>0.22</v>
      </c>
      <c r="E24" s="22">
        <f>25*100/520</f>
        <v>4.8076923076923075</v>
      </c>
      <c r="F24" s="22">
        <v>0.4</v>
      </c>
      <c r="G24" s="22">
        <f>44*100/561</f>
        <v>7.8431372549019605</v>
      </c>
      <c r="H24" s="5">
        <v>0</v>
      </c>
      <c r="I24" s="22">
        <f>50*100/606</f>
        <v>8.250825082508252</v>
      </c>
      <c r="J24" s="22">
        <f>5*100/606</f>
        <v>0.8250825082508251</v>
      </c>
      <c r="K24" s="22">
        <f>50*100/626</f>
        <v>7.987220447284345</v>
      </c>
      <c r="L24" s="22">
        <f>6*100/626</f>
        <v>0.9584664536741214</v>
      </c>
      <c r="M24" s="22">
        <f>50*100/661</f>
        <v>7.564296520423601</v>
      </c>
      <c r="N24" s="22">
        <f>2*100/661</f>
        <v>0.30257186081694404</v>
      </c>
      <c r="O24" s="22">
        <f>32*100/691</f>
        <v>4.630969609261939</v>
      </c>
      <c r="P24" s="5">
        <v>0</v>
      </c>
      <c r="Q24" s="11">
        <f>32*100/741</f>
        <v>4.318488529014845</v>
      </c>
      <c r="R24" s="5">
        <v>0</v>
      </c>
      <c r="S24" s="22">
        <f>32*100/791</f>
        <v>4.04551201011378</v>
      </c>
      <c r="T24" s="5">
        <v>0</v>
      </c>
    </row>
    <row r="25" spans="1:20" ht="20.25" customHeight="1">
      <c r="A25" s="62" t="s">
        <v>10</v>
      </c>
      <c r="B25" s="63"/>
      <c r="C25" s="63"/>
      <c r="D25" s="63"/>
      <c r="E25" s="63"/>
      <c r="F25" s="63"/>
      <c r="G25" s="63"/>
      <c r="H25" s="63"/>
      <c r="I25" s="63"/>
      <c r="J25" s="63"/>
      <c r="K25" s="63"/>
      <c r="L25" s="63"/>
      <c r="M25" s="64"/>
      <c r="N25" s="64"/>
      <c r="O25" s="64"/>
      <c r="P25" s="64"/>
      <c r="Q25" s="64"/>
      <c r="R25" s="64"/>
      <c r="S25" s="64"/>
      <c r="T25" s="64"/>
    </row>
    <row r="26" spans="1:20" ht="42" customHeight="1">
      <c r="A26" s="23" t="s">
        <v>24</v>
      </c>
      <c r="B26" s="5">
        <v>3403.5</v>
      </c>
      <c r="C26" s="5">
        <v>1606.8</v>
      </c>
      <c r="D26" s="5">
        <v>2837.7</v>
      </c>
      <c r="E26" s="5">
        <v>371.8</v>
      </c>
      <c r="F26" s="2">
        <v>1675.6</v>
      </c>
      <c r="G26" s="13">
        <v>371.8</v>
      </c>
      <c r="H26" s="2">
        <v>2254.4</v>
      </c>
      <c r="I26" s="13">
        <v>371.8</v>
      </c>
      <c r="J26" s="2">
        <v>2352</v>
      </c>
      <c r="K26" s="13">
        <v>371.8</v>
      </c>
      <c r="L26" s="13">
        <v>2363.1</v>
      </c>
      <c r="M26" s="13">
        <v>371.8</v>
      </c>
      <c r="N26" s="13">
        <v>2363.1</v>
      </c>
      <c r="O26" s="13">
        <v>371.8</v>
      </c>
      <c r="P26" s="13">
        <v>2363.1</v>
      </c>
      <c r="Q26" s="13">
        <v>371.8</v>
      </c>
      <c r="R26" s="13">
        <v>2363.1</v>
      </c>
      <c r="S26" s="13">
        <v>371.8</v>
      </c>
      <c r="T26" s="13">
        <v>2363.1</v>
      </c>
    </row>
    <row r="27" spans="1:20" ht="18.75" customHeight="1">
      <c r="A27" s="36" t="s">
        <v>25</v>
      </c>
      <c r="B27" s="39" t="s">
        <v>26</v>
      </c>
      <c r="C27" s="39" t="s">
        <v>27</v>
      </c>
      <c r="D27" s="50"/>
      <c r="E27" s="50"/>
      <c r="F27" s="50"/>
      <c r="G27" s="39" t="s">
        <v>28</v>
      </c>
      <c r="H27" s="50"/>
      <c r="I27" s="50"/>
      <c r="J27" s="50"/>
      <c r="K27" s="51" t="s">
        <v>29</v>
      </c>
      <c r="L27" s="60"/>
      <c r="M27" s="30"/>
      <c r="N27" s="51" t="s">
        <v>30</v>
      </c>
      <c r="O27" s="60"/>
      <c r="P27" s="30"/>
      <c r="Q27" s="39" t="s">
        <v>31</v>
      </c>
      <c r="R27" s="39"/>
      <c r="S27" s="39"/>
      <c r="T27" s="39"/>
    </row>
    <row r="28" spans="1:20" ht="32.25" customHeight="1">
      <c r="A28" s="28"/>
      <c r="B28" s="52"/>
      <c r="C28" s="39" t="s">
        <v>32</v>
      </c>
      <c r="D28" s="49"/>
      <c r="E28" s="39" t="s">
        <v>33</v>
      </c>
      <c r="F28" s="50"/>
      <c r="G28" s="51" t="s">
        <v>32</v>
      </c>
      <c r="H28" s="75"/>
      <c r="I28" s="39" t="s">
        <v>33</v>
      </c>
      <c r="J28" s="50"/>
      <c r="K28" s="39" t="s">
        <v>32</v>
      </c>
      <c r="L28" s="50"/>
      <c r="M28" s="5" t="s">
        <v>33</v>
      </c>
      <c r="N28" s="39" t="s">
        <v>32</v>
      </c>
      <c r="O28" s="50"/>
      <c r="P28" s="5" t="s">
        <v>33</v>
      </c>
      <c r="Q28" s="39" t="s">
        <v>32</v>
      </c>
      <c r="R28" s="39"/>
      <c r="S28" s="39" t="s">
        <v>34</v>
      </c>
      <c r="T28" s="39"/>
    </row>
    <row r="29" spans="1:20" ht="18.75" customHeight="1">
      <c r="A29" s="29"/>
      <c r="B29" s="5">
        <v>2017</v>
      </c>
      <c r="C29" s="44">
        <f>G29+K29+N29+Q29</f>
        <v>661432.6</v>
      </c>
      <c r="D29" s="45"/>
      <c r="E29" s="44">
        <f>I29+M29+P29+S29</f>
        <v>96845.7</v>
      </c>
      <c r="F29" s="45"/>
      <c r="G29" s="56">
        <v>461432.6</v>
      </c>
      <c r="H29" s="54"/>
      <c r="I29" s="47">
        <v>96845.7</v>
      </c>
      <c r="J29" s="48"/>
      <c r="K29" s="53">
        <v>0</v>
      </c>
      <c r="L29" s="55"/>
      <c r="M29" s="7">
        <v>0</v>
      </c>
      <c r="N29" s="53">
        <v>0</v>
      </c>
      <c r="O29" s="55"/>
      <c r="P29" s="7">
        <v>0</v>
      </c>
      <c r="Q29" s="44">
        <v>200000</v>
      </c>
      <c r="R29" s="44"/>
      <c r="S29" s="44">
        <v>0</v>
      </c>
      <c r="T29" s="44"/>
    </row>
    <row r="30" spans="1:20" ht="18.75" customHeight="1">
      <c r="A30" s="29"/>
      <c r="B30" s="5">
        <v>2018</v>
      </c>
      <c r="C30" s="44">
        <f aca="true" t="shared" si="0" ref="C30:C37">G30+K30+N30+Q30</f>
        <v>721099</v>
      </c>
      <c r="D30" s="45"/>
      <c r="E30" s="44">
        <f>I30+M30+P30+S30</f>
        <v>395792.2</v>
      </c>
      <c r="F30" s="45"/>
      <c r="G30" s="56">
        <v>521099</v>
      </c>
      <c r="H30" s="54"/>
      <c r="I30" s="47">
        <v>195792.2</v>
      </c>
      <c r="J30" s="48"/>
      <c r="K30" s="53">
        <v>0</v>
      </c>
      <c r="L30" s="55"/>
      <c r="M30" s="7">
        <v>0</v>
      </c>
      <c r="N30" s="53">
        <v>0</v>
      </c>
      <c r="O30" s="55"/>
      <c r="P30" s="7">
        <v>0</v>
      </c>
      <c r="Q30" s="44">
        <v>200000</v>
      </c>
      <c r="R30" s="44"/>
      <c r="S30" s="44">
        <v>200000</v>
      </c>
      <c r="T30" s="44"/>
    </row>
    <row r="31" spans="1:20" ht="18.75" customHeight="1">
      <c r="A31" s="29"/>
      <c r="B31" s="5">
        <v>2019</v>
      </c>
      <c r="C31" s="44">
        <f t="shared" si="0"/>
        <v>2491534.2</v>
      </c>
      <c r="D31" s="45"/>
      <c r="E31" s="44">
        <f aca="true" t="shared" si="1" ref="E31:E37">I31+M31+P31+S31</f>
        <v>427269.3</v>
      </c>
      <c r="F31" s="45"/>
      <c r="G31" s="56">
        <v>939733.2</v>
      </c>
      <c r="H31" s="54"/>
      <c r="I31" s="78">
        <v>153074.7</v>
      </c>
      <c r="J31" s="79"/>
      <c r="K31" s="53">
        <v>0</v>
      </c>
      <c r="L31" s="55"/>
      <c r="M31" s="7">
        <v>0</v>
      </c>
      <c r="N31" s="53">
        <v>0</v>
      </c>
      <c r="O31" s="55"/>
      <c r="P31" s="7">
        <v>0</v>
      </c>
      <c r="Q31" s="40">
        <v>1551801</v>
      </c>
      <c r="R31" s="40"/>
      <c r="S31" s="44">
        <v>274194.6</v>
      </c>
      <c r="T31" s="44"/>
    </row>
    <row r="32" spans="1:20" ht="18.75" customHeight="1">
      <c r="A32" s="29"/>
      <c r="B32" s="5">
        <v>2020</v>
      </c>
      <c r="C32" s="44">
        <f t="shared" si="0"/>
        <v>2546832.2</v>
      </c>
      <c r="D32" s="45"/>
      <c r="E32" s="44">
        <f t="shared" si="1"/>
        <v>273237.7</v>
      </c>
      <c r="F32" s="45"/>
      <c r="G32" s="56">
        <v>980119.2</v>
      </c>
      <c r="H32" s="54"/>
      <c r="I32" s="47">
        <v>73237.7</v>
      </c>
      <c r="J32" s="48"/>
      <c r="K32" s="53">
        <v>0</v>
      </c>
      <c r="L32" s="55"/>
      <c r="M32" s="7">
        <v>0</v>
      </c>
      <c r="N32" s="53">
        <v>0</v>
      </c>
      <c r="O32" s="55"/>
      <c r="P32" s="7">
        <v>0</v>
      </c>
      <c r="Q32" s="40">
        <v>1566713</v>
      </c>
      <c r="R32" s="40"/>
      <c r="S32" s="44">
        <v>200000</v>
      </c>
      <c r="T32" s="44"/>
    </row>
    <row r="33" spans="1:20" ht="18.75" customHeight="1">
      <c r="A33" s="29"/>
      <c r="B33" s="6">
        <v>2021</v>
      </c>
      <c r="C33" s="44">
        <f t="shared" si="0"/>
        <v>2435095.8</v>
      </c>
      <c r="D33" s="45"/>
      <c r="E33" s="44">
        <f t="shared" si="1"/>
        <v>500222.6</v>
      </c>
      <c r="F33" s="45"/>
      <c r="G33" s="53">
        <v>912348.8</v>
      </c>
      <c r="H33" s="54"/>
      <c r="I33" s="53">
        <v>73371.3</v>
      </c>
      <c r="J33" s="54"/>
      <c r="K33" s="53">
        <v>0</v>
      </c>
      <c r="L33" s="55"/>
      <c r="M33" s="7">
        <v>0</v>
      </c>
      <c r="N33" s="53">
        <v>0</v>
      </c>
      <c r="O33" s="55"/>
      <c r="P33" s="7">
        <v>0</v>
      </c>
      <c r="Q33" s="40">
        <v>1522747</v>
      </c>
      <c r="R33" s="41"/>
      <c r="S33" s="44">
        <v>426851.3</v>
      </c>
      <c r="T33" s="44"/>
    </row>
    <row r="34" spans="1:20" ht="18.75" customHeight="1">
      <c r="A34" s="29"/>
      <c r="B34" s="6">
        <v>2022</v>
      </c>
      <c r="C34" s="44">
        <f t="shared" si="0"/>
        <v>2404839</v>
      </c>
      <c r="D34" s="45"/>
      <c r="E34" s="44">
        <f t="shared" si="1"/>
        <v>304379.9</v>
      </c>
      <c r="F34" s="46"/>
      <c r="G34" s="53">
        <v>857752</v>
      </c>
      <c r="H34" s="54"/>
      <c r="I34" s="56">
        <v>66700</v>
      </c>
      <c r="J34" s="57"/>
      <c r="K34" s="53">
        <v>0</v>
      </c>
      <c r="L34" s="55"/>
      <c r="M34" s="7">
        <v>0</v>
      </c>
      <c r="N34" s="53">
        <v>0</v>
      </c>
      <c r="O34" s="55"/>
      <c r="P34" s="7">
        <v>0</v>
      </c>
      <c r="Q34" s="40">
        <v>1547087</v>
      </c>
      <c r="R34" s="41"/>
      <c r="S34" s="44">
        <v>237679.9</v>
      </c>
      <c r="T34" s="44"/>
    </row>
    <row r="35" spans="1:20" ht="18.75" customHeight="1">
      <c r="A35" s="29"/>
      <c r="B35" s="6">
        <v>2023</v>
      </c>
      <c r="C35" s="44">
        <f t="shared" si="0"/>
        <v>1539097</v>
      </c>
      <c r="D35" s="45"/>
      <c r="E35" s="44">
        <f t="shared" si="1"/>
        <v>344220.7</v>
      </c>
      <c r="F35" s="45"/>
      <c r="G35" s="53">
        <v>513032</v>
      </c>
      <c r="H35" s="54"/>
      <c r="I35" s="53">
        <v>0</v>
      </c>
      <c r="J35" s="55"/>
      <c r="K35" s="53">
        <v>0</v>
      </c>
      <c r="L35" s="55"/>
      <c r="M35" s="7">
        <v>0</v>
      </c>
      <c r="N35" s="53">
        <v>0</v>
      </c>
      <c r="O35" s="55"/>
      <c r="P35" s="7">
        <v>0</v>
      </c>
      <c r="Q35" s="40">
        <v>1026065</v>
      </c>
      <c r="R35" s="41"/>
      <c r="S35" s="44">
        <v>344220.7</v>
      </c>
      <c r="T35" s="44"/>
    </row>
    <row r="36" spans="1:20" ht="18.75" customHeight="1">
      <c r="A36" s="29"/>
      <c r="B36" s="6">
        <v>2024</v>
      </c>
      <c r="C36" s="44">
        <f t="shared" si="0"/>
        <v>1539097</v>
      </c>
      <c r="D36" s="45"/>
      <c r="E36" s="44">
        <f t="shared" si="1"/>
        <v>0</v>
      </c>
      <c r="F36" s="45"/>
      <c r="G36" s="53">
        <v>513032</v>
      </c>
      <c r="H36" s="54"/>
      <c r="I36" s="53">
        <v>0</v>
      </c>
      <c r="J36" s="55"/>
      <c r="K36" s="53">
        <v>0</v>
      </c>
      <c r="L36" s="55"/>
      <c r="M36" s="7">
        <v>0</v>
      </c>
      <c r="N36" s="53">
        <v>0</v>
      </c>
      <c r="O36" s="55"/>
      <c r="P36" s="7">
        <v>0</v>
      </c>
      <c r="Q36" s="40">
        <v>1026065</v>
      </c>
      <c r="R36" s="41"/>
      <c r="S36" s="44">
        <v>0</v>
      </c>
      <c r="T36" s="44"/>
    </row>
    <row r="37" spans="1:20" ht="18.75" customHeight="1">
      <c r="A37" s="29"/>
      <c r="B37" s="6">
        <v>2025</v>
      </c>
      <c r="C37" s="44">
        <f t="shared" si="0"/>
        <v>1567049</v>
      </c>
      <c r="D37" s="45"/>
      <c r="E37" s="44">
        <f t="shared" si="1"/>
        <v>0</v>
      </c>
      <c r="F37" s="45"/>
      <c r="G37" s="53">
        <v>513032</v>
      </c>
      <c r="H37" s="54"/>
      <c r="I37" s="53">
        <v>0</v>
      </c>
      <c r="J37" s="55"/>
      <c r="K37" s="53">
        <v>0</v>
      </c>
      <c r="L37" s="55"/>
      <c r="M37" s="7">
        <v>0</v>
      </c>
      <c r="N37" s="53">
        <v>0</v>
      </c>
      <c r="O37" s="55"/>
      <c r="P37" s="7">
        <v>0</v>
      </c>
      <c r="Q37" s="40">
        <v>1054017</v>
      </c>
      <c r="R37" s="41"/>
      <c r="S37" s="44">
        <v>0</v>
      </c>
      <c r="T37" s="44"/>
    </row>
    <row r="38" spans="1:20" ht="21.75" customHeight="1">
      <c r="A38" s="29"/>
      <c r="B38" s="5" t="s">
        <v>46</v>
      </c>
      <c r="C38" s="40">
        <f>SUM(C29:D37)</f>
        <v>15906075.8</v>
      </c>
      <c r="D38" s="40"/>
      <c r="E38" s="40">
        <f>SUM(E29:F37)</f>
        <v>2341968.1</v>
      </c>
      <c r="F38" s="40"/>
      <c r="G38" s="40">
        <f>SUM(G29:H37)</f>
        <v>6211580.8</v>
      </c>
      <c r="H38" s="40"/>
      <c r="I38" s="40">
        <f>SUM(I29:J37)</f>
        <v>659021.6000000001</v>
      </c>
      <c r="J38" s="40"/>
      <c r="K38" s="40">
        <f>SUM(K29:L37)</f>
        <v>0</v>
      </c>
      <c r="L38" s="40"/>
      <c r="M38" s="22">
        <f>SUM(M29:M37)</f>
        <v>0</v>
      </c>
      <c r="N38" s="40">
        <f>SUM(N29:O37)</f>
        <v>0</v>
      </c>
      <c r="O38" s="40"/>
      <c r="P38" s="22">
        <f>SUM(P29:P37)</f>
        <v>0</v>
      </c>
      <c r="Q38" s="40">
        <f>SUM(Q29:R37)</f>
        <v>9694495</v>
      </c>
      <c r="R38" s="41"/>
      <c r="S38" s="44">
        <f>SUM(S29:T37)</f>
        <v>1682946.4999999998</v>
      </c>
      <c r="T38" s="45"/>
    </row>
    <row r="39" spans="1:20" ht="17.25" customHeight="1">
      <c r="A39" s="19" t="s">
        <v>35</v>
      </c>
      <c r="B39" s="61" t="s">
        <v>51</v>
      </c>
      <c r="C39" s="61"/>
      <c r="D39" s="61"/>
      <c r="E39" s="61"/>
      <c r="F39" s="61"/>
      <c r="G39" s="61"/>
      <c r="H39" s="61"/>
      <c r="I39" s="61"/>
      <c r="J39" s="61"/>
      <c r="K39" s="61"/>
      <c r="L39" s="61"/>
      <c r="M39" s="50"/>
      <c r="N39" s="50"/>
      <c r="O39" s="50"/>
      <c r="P39" s="50"/>
      <c r="Q39" s="50"/>
      <c r="R39" s="50"/>
      <c r="S39" s="50"/>
      <c r="T39" s="50"/>
    </row>
    <row r="40" spans="1:31" ht="49.5" customHeight="1">
      <c r="A40" s="19" t="s">
        <v>36</v>
      </c>
      <c r="B40" s="61" t="s">
        <v>52</v>
      </c>
      <c r="C40" s="80"/>
      <c r="D40" s="80"/>
      <c r="E40" s="80"/>
      <c r="F40" s="80"/>
      <c r="G40" s="80"/>
      <c r="H40" s="80"/>
      <c r="I40" s="80"/>
      <c r="J40" s="80"/>
      <c r="K40" s="80"/>
      <c r="L40" s="80"/>
      <c r="M40" s="50"/>
      <c r="N40" s="50"/>
      <c r="O40" s="50"/>
      <c r="P40" s="50"/>
      <c r="Q40" s="50"/>
      <c r="R40" s="50"/>
      <c r="S40" s="50"/>
      <c r="T40" s="50"/>
      <c r="U40" s="17"/>
      <c r="V40" s="17"/>
      <c r="W40" s="17"/>
      <c r="X40" s="17"/>
      <c r="Y40" s="17"/>
      <c r="Z40" s="17"/>
      <c r="AA40" s="17"/>
      <c r="AB40" s="17"/>
      <c r="AC40" s="17"/>
      <c r="AD40" s="17"/>
      <c r="AE40" s="17"/>
    </row>
    <row r="41" spans="1:20" ht="25.5" customHeight="1">
      <c r="A41" s="19" t="s">
        <v>37</v>
      </c>
      <c r="B41" s="61"/>
      <c r="C41" s="61"/>
      <c r="D41" s="61"/>
      <c r="E41" s="61"/>
      <c r="F41" s="61"/>
      <c r="G41" s="61"/>
      <c r="H41" s="61"/>
      <c r="I41" s="61"/>
      <c r="J41" s="61"/>
      <c r="K41" s="61"/>
      <c r="L41" s="61"/>
      <c r="M41" s="50"/>
      <c r="N41" s="50"/>
      <c r="O41" s="50"/>
      <c r="P41" s="50"/>
      <c r="Q41" s="50"/>
      <c r="R41" s="50"/>
      <c r="S41" s="50"/>
      <c r="T41" s="50"/>
    </row>
    <row r="42" spans="1:20" ht="24" customHeight="1">
      <c r="A42" s="19" t="s">
        <v>38</v>
      </c>
      <c r="B42" s="61" t="s">
        <v>41</v>
      </c>
      <c r="C42" s="61"/>
      <c r="D42" s="61"/>
      <c r="E42" s="61"/>
      <c r="F42" s="61"/>
      <c r="G42" s="61"/>
      <c r="H42" s="61"/>
      <c r="I42" s="61"/>
      <c r="J42" s="61"/>
      <c r="K42" s="61"/>
      <c r="L42" s="61"/>
      <c r="M42" s="50"/>
      <c r="N42" s="50"/>
      <c r="O42" s="50"/>
      <c r="P42" s="50"/>
      <c r="Q42" s="50"/>
      <c r="R42" s="50"/>
      <c r="S42" s="50"/>
      <c r="T42" s="50"/>
    </row>
    <row r="43" spans="1:20" ht="85.5" customHeight="1">
      <c r="A43" s="19" t="s">
        <v>39</v>
      </c>
      <c r="B43" s="70" t="s">
        <v>53</v>
      </c>
      <c r="C43" s="71"/>
      <c r="D43" s="71"/>
      <c r="E43" s="71"/>
      <c r="F43" s="71"/>
      <c r="G43" s="71"/>
      <c r="H43" s="71"/>
      <c r="I43" s="71"/>
      <c r="J43" s="71"/>
      <c r="K43" s="71"/>
      <c r="L43" s="71"/>
      <c r="M43" s="60"/>
      <c r="N43" s="60"/>
      <c r="O43" s="60"/>
      <c r="P43" s="60"/>
      <c r="Q43" s="60"/>
      <c r="R43" s="60"/>
      <c r="S43" s="60"/>
      <c r="T43" s="30"/>
    </row>
    <row r="44" spans="1:20" ht="27.75" customHeight="1">
      <c r="A44" s="72" t="s">
        <v>43</v>
      </c>
      <c r="B44" s="73"/>
      <c r="C44" s="73"/>
      <c r="D44" s="73"/>
      <c r="E44" s="73"/>
      <c r="F44" s="73"/>
      <c r="G44" s="73"/>
      <c r="H44" s="73"/>
      <c r="I44" s="73"/>
      <c r="J44" s="73"/>
      <c r="K44" s="73"/>
      <c r="L44" s="73"/>
      <c r="M44" s="74"/>
      <c r="N44" s="74"/>
      <c r="O44" s="74"/>
      <c r="P44" s="74"/>
      <c r="Q44" s="74"/>
      <c r="R44" s="74"/>
      <c r="S44" s="74"/>
      <c r="T44" s="74"/>
    </row>
    <row r="45" spans="1:20" ht="33" customHeight="1">
      <c r="A45" s="42" t="s">
        <v>56</v>
      </c>
      <c r="B45" s="76"/>
      <c r="C45" s="76"/>
      <c r="D45" s="76"/>
      <c r="E45" s="76"/>
      <c r="F45" s="76"/>
      <c r="G45" s="76"/>
      <c r="H45" s="76"/>
      <c r="I45" s="76"/>
      <c r="J45" s="76"/>
      <c r="K45" s="76"/>
      <c r="L45" s="76"/>
      <c r="M45" s="43"/>
      <c r="N45" s="43"/>
      <c r="O45" s="43"/>
      <c r="P45" s="43"/>
      <c r="Q45" s="43"/>
      <c r="R45" s="43"/>
      <c r="S45" s="43"/>
      <c r="T45" s="43"/>
    </row>
    <row r="46" spans="1:24" ht="39.75" customHeight="1">
      <c r="A46" s="42" t="s">
        <v>55</v>
      </c>
      <c r="B46" s="43"/>
      <c r="C46" s="43"/>
      <c r="D46" s="43"/>
      <c r="E46" s="43"/>
      <c r="F46" s="43"/>
      <c r="G46" s="43"/>
      <c r="H46" s="43"/>
      <c r="I46" s="43"/>
      <c r="J46" s="43"/>
      <c r="K46" s="43"/>
      <c r="L46" s="43"/>
      <c r="M46" s="43"/>
      <c r="N46" s="43"/>
      <c r="O46" s="43"/>
      <c r="P46" s="43"/>
      <c r="Q46" s="43"/>
      <c r="R46" s="43"/>
      <c r="S46" s="43"/>
      <c r="T46" s="43"/>
      <c r="U46" s="18"/>
      <c r="V46" s="18"/>
      <c r="W46" s="18"/>
      <c r="X46" s="18"/>
    </row>
    <row r="47" spans="1:20" ht="28.5" customHeight="1">
      <c r="A47" s="37" t="s">
        <v>59</v>
      </c>
      <c r="B47" s="38"/>
      <c r="C47" s="38"/>
      <c r="D47" s="38"/>
      <c r="E47" s="38"/>
      <c r="F47" s="38"/>
      <c r="G47" s="38"/>
      <c r="H47" s="38"/>
      <c r="I47" s="38"/>
      <c r="J47" s="38"/>
      <c r="K47" s="38"/>
      <c r="L47" s="38"/>
      <c r="M47" s="38"/>
      <c r="N47" s="38"/>
      <c r="O47" s="38"/>
      <c r="P47" s="38"/>
      <c r="Q47" s="38"/>
      <c r="R47" s="38"/>
      <c r="S47" s="38"/>
      <c r="T47" s="38"/>
    </row>
  </sheetData>
  <sheetProtection/>
  <mergeCells count="140">
    <mergeCell ref="C37:D37"/>
    <mergeCell ref="I37:J37"/>
    <mergeCell ref="K38:L38"/>
    <mergeCell ref="N38:O38"/>
    <mergeCell ref="B41:T41"/>
    <mergeCell ref="B42:T42"/>
    <mergeCell ref="S38:T38"/>
    <mergeCell ref="Q38:R38"/>
    <mergeCell ref="B39:T39"/>
    <mergeCell ref="B40:T40"/>
    <mergeCell ref="C38:D38"/>
    <mergeCell ref="E38:F38"/>
    <mergeCell ref="G38:H38"/>
    <mergeCell ref="I38:J38"/>
    <mergeCell ref="K35:L35"/>
    <mergeCell ref="K34:L34"/>
    <mergeCell ref="E36:F36"/>
    <mergeCell ref="E37:F37"/>
    <mergeCell ref="G36:H36"/>
    <mergeCell ref="G37:H37"/>
    <mergeCell ref="N37:O37"/>
    <mergeCell ref="N34:O34"/>
    <mergeCell ref="N35:O35"/>
    <mergeCell ref="N36:O36"/>
    <mergeCell ref="H1:T1"/>
    <mergeCell ref="I30:J30"/>
    <mergeCell ref="K29:L29"/>
    <mergeCell ref="K30:L30"/>
    <mergeCell ref="Q28:R28"/>
    <mergeCell ref="G29:H29"/>
    <mergeCell ref="G30:H30"/>
    <mergeCell ref="N30:O30"/>
    <mergeCell ref="A45:T45"/>
    <mergeCell ref="G32:H32"/>
    <mergeCell ref="I29:J29"/>
    <mergeCell ref="I35:J35"/>
    <mergeCell ref="I36:J36"/>
    <mergeCell ref="S34:T34"/>
    <mergeCell ref="I33:J33"/>
    <mergeCell ref="G35:H35"/>
    <mergeCell ref="K36:L36"/>
    <mergeCell ref="K37:L37"/>
    <mergeCell ref="B43:T43"/>
    <mergeCell ref="A44:T44"/>
    <mergeCell ref="Q27:T27"/>
    <mergeCell ref="N28:O28"/>
    <mergeCell ref="K27:M27"/>
    <mergeCell ref="N27:P27"/>
    <mergeCell ref="S28:T28"/>
    <mergeCell ref="G28:H28"/>
    <mergeCell ref="E28:F28"/>
    <mergeCell ref="Q32:R32"/>
    <mergeCell ref="B7:T7"/>
    <mergeCell ref="B8:T8"/>
    <mergeCell ref="Q18:R18"/>
    <mergeCell ref="S18:T18"/>
    <mergeCell ref="G18:H18"/>
    <mergeCell ref="I18:J18"/>
    <mergeCell ref="K18:L18"/>
    <mergeCell ref="E18:F18"/>
    <mergeCell ref="B3:T3"/>
    <mergeCell ref="B4:T4"/>
    <mergeCell ref="B5:T5"/>
    <mergeCell ref="B6:T6"/>
    <mergeCell ref="B9:T9"/>
    <mergeCell ref="B10:T10"/>
    <mergeCell ref="I28:J28"/>
    <mergeCell ref="A25:T25"/>
    <mergeCell ref="K11:L11"/>
    <mergeCell ref="M11:N11"/>
    <mergeCell ref="O11:P11"/>
    <mergeCell ref="Q11:R11"/>
    <mergeCell ref="A20:T20"/>
    <mergeCell ref="A18:A19"/>
    <mergeCell ref="S11:T11"/>
    <mergeCell ref="E29:F29"/>
    <mergeCell ref="E11:F11"/>
    <mergeCell ref="G11:H11"/>
    <mergeCell ref="A13:T13"/>
    <mergeCell ref="C11:D11"/>
    <mergeCell ref="C18:D18"/>
    <mergeCell ref="M18:N18"/>
    <mergeCell ref="I11:J11"/>
    <mergeCell ref="Q29:R29"/>
    <mergeCell ref="G34:H34"/>
    <mergeCell ref="K33:L33"/>
    <mergeCell ref="S33:T33"/>
    <mergeCell ref="K32:L32"/>
    <mergeCell ref="I34:J34"/>
    <mergeCell ref="G33:H33"/>
    <mergeCell ref="N32:O32"/>
    <mergeCell ref="N33:O33"/>
    <mergeCell ref="S29:T29"/>
    <mergeCell ref="Q33:R33"/>
    <mergeCell ref="C31:D31"/>
    <mergeCell ref="C32:D32"/>
    <mergeCell ref="N29:O29"/>
    <mergeCell ref="Q31:R31"/>
    <mergeCell ref="K31:L31"/>
    <mergeCell ref="G31:H31"/>
    <mergeCell ref="I31:J31"/>
    <mergeCell ref="N31:O31"/>
    <mergeCell ref="S36:T36"/>
    <mergeCell ref="S37:T37"/>
    <mergeCell ref="Q37:R37"/>
    <mergeCell ref="Q35:R35"/>
    <mergeCell ref="S35:T35"/>
    <mergeCell ref="S32:T32"/>
    <mergeCell ref="Q30:R30"/>
    <mergeCell ref="Q34:R34"/>
    <mergeCell ref="S30:T30"/>
    <mergeCell ref="A2:T2"/>
    <mergeCell ref="C29:D29"/>
    <mergeCell ref="G27:J27"/>
    <mergeCell ref="K28:L28"/>
    <mergeCell ref="A27:A38"/>
    <mergeCell ref="C35:D35"/>
    <mergeCell ref="C36:D36"/>
    <mergeCell ref="O18:P18"/>
    <mergeCell ref="B27:B28"/>
    <mergeCell ref="S31:T31"/>
    <mergeCell ref="C33:D33"/>
    <mergeCell ref="C34:D34"/>
    <mergeCell ref="C28:D28"/>
    <mergeCell ref="C27:F27"/>
    <mergeCell ref="I32:J32"/>
    <mergeCell ref="B11:B12"/>
    <mergeCell ref="C30:D30"/>
    <mergeCell ref="E30:F30"/>
    <mergeCell ref="B16:F16"/>
    <mergeCell ref="A47:T47"/>
    <mergeCell ref="A11:A12"/>
    <mergeCell ref="Q36:R36"/>
    <mergeCell ref="B18:B19"/>
    <mergeCell ref="A46:T46"/>
    <mergeCell ref="E31:F31"/>
    <mergeCell ref="E32:F32"/>
    <mergeCell ref="E33:F33"/>
    <mergeCell ref="E34:F34"/>
    <mergeCell ref="E35:F35"/>
  </mergeCells>
  <printOptions/>
  <pageMargins left="0.1968503937007874" right="0.07874015748031496" top="0.1968503937007874" bottom="0.1968503937007874" header="0.11811023622047245" footer="0.11811023622047245"/>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cp:lastModifiedBy>
  <cp:lastPrinted>2019-04-18T07:37:01Z</cp:lastPrinted>
  <dcterms:created xsi:type="dcterms:W3CDTF">1996-10-08T23:32:33Z</dcterms:created>
  <dcterms:modified xsi:type="dcterms:W3CDTF">2019-05-14T05:11:47Z</dcterms:modified>
  <cp:category/>
  <cp:version/>
  <cp:contentType/>
  <cp:contentStatus/>
</cp:coreProperties>
</file>