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8925" yWindow="690" windowWidth="14805" windowHeight="8010"/>
  </bookViews>
  <sheets>
    <sheet name="Показатели МП" sheetId="1" r:id="rId1"/>
  </sheets>
  <definedNames>
    <definedName name="_xlnm.Print_Area" localSheetId="0">'Показатели МП'!$A$1:$X$80</definedName>
  </definedNames>
  <calcPr calcId="114210"/>
</workbook>
</file>

<file path=xl/calcChain.xml><?xml version="1.0" encoding="utf-8"?>
<calcChain xmlns="http://schemas.openxmlformats.org/spreadsheetml/2006/main">
  <c r="X12" i="1"/>
  <c r="V12"/>
  <c r="T12"/>
  <c r="S12"/>
  <c r="R12"/>
  <c r="Q12"/>
  <c r="O12"/>
  <c r="W17"/>
  <c r="U17"/>
  <c r="S17"/>
  <c r="R17"/>
  <c r="Q17"/>
  <c r="P17"/>
  <c r="O17"/>
  <c r="N17"/>
  <c r="M17"/>
  <c r="K17"/>
  <c r="I17"/>
  <c r="W16"/>
  <c r="U16"/>
  <c r="S16"/>
  <c r="R16"/>
  <c r="Q16"/>
  <c r="P16"/>
  <c r="O16"/>
  <c r="N16"/>
  <c r="M16"/>
  <c r="L16"/>
  <c r="K16"/>
  <c r="I16"/>
  <c r="R14"/>
  <c r="P14"/>
  <c r="I14"/>
  <c r="X13"/>
  <c r="V13"/>
  <c r="T13"/>
  <c r="R13"/>
  <c r="P13"/>
  <c r="N13"/>
  <c r="L13"/>
  <c r="X11"/>
  <c r="V11"/>
  <c r="U11"/>
  <c r="T11"/>
  <c r="S11"/>
  <c r="R11"/>
  <c r="Q11"/>
  <c r="P11"/>
  <c r="O11"/>
  <c r="N11"/>
  <c r="L11"/>
  <c r="K11"/>
  <c r="X10"/>
  <c r="V10"/>
  <c r="T10"/>
  <c r="R10"/>
  <c r="P10"/>
  <c r="N10"/>
</calcChain>
</file>

<file path=xl/sharedStrings.xml><?xml version="1.0" encoding="utf-8"?>
<sst xmlns="http://schemas.openxmlformats.org/spreadsheetml/2006/main" count="125" uniqueCount="94">
  <si>
    <t>N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</si>
  <si>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</si>
  <si>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</si>
  <si>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</si>
  <si>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</si>
  <si>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</si>
  <si>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</si>
  <si>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</si>
  <si>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</si>
  <si>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</si>
  <si>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</si>
  <si>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</si>
  <si>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</si>
  <si>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</si>
  <si>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</si>
  <si>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</si>
  <si>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1. Количество расселенных аварийных многоквартирных домов, шт.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</si>
  <si>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</si>
  <si>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</si>
  <si>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Подпрограмма "Расселение аварийного жилья" на 2017 - 2025 годы</t>
  </si>
  <si>
    <t>Показатель 1. Дефицит маневренного жилищного фонда в Городе Томске, кв. м</t>
  </si>
  <si>
    <t>Подпрограмма "Создание маневренного жилищного фонда" на 2017 - 2025 годы</t>
  </si>
  <si>
    <t>Приложение 1 к муниципальной программе  "Расселение аварийного жилья и создание маневренного  жилищного фонда" на 2017 - 2025 годы</t>
  </si>
  <si>
    <t>1.1.</t>
  </si>
  <si>
    <t>1.1.1.</t>
  </si>
  <si>
    <t>1.2.</t>
  </si>
  <si>
    <t>1.2.1.</t>
  </si>
  <si>
    <t>ПОКАЗАТЕЛИ ЦЕЛИ, ЗАДАЧ, МЕРОПРИЯТИЙ МУНИЦИПАЛЬНОЙ ПРОГРАММЫ "РАССЕЛЕНИЕ АВАРИЙНОГО ЖИЛЬЯ И СОЗДАНИЕ МАНЕВРЕННОГО  ЖИЛИЩНОГО ФОНДА" НА 2017 - 2025 ГОДЫ</t>
  </si>
  <si>
    <t>1&lt;*&gt;</t>
  </si>
  <si>
    <t>2 &lt;**&gt;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</si>
  <si>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</si>
  <si>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</si>
  <si>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</si>
  <si>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</si>
  <si>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</si>
  <si>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</si>
  <si>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</si>
  <si>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 (прогнозные значения, которые планируется достичь к концу 2018 года);</t>
  </si>
  <si>
    <t>на 2019 год: площадь жилых помещений в аварийных домах – 202,73 тыс. кв.м. и общая площадь жилищного фонда - 14 047,3 тыс. кв.м.  (прогнозные значения, которые планируется достичь к концу 2019 года);</t>
  </si>
  <si>
    <t>на 2020 год: площадь жилых помещений в аварийных домах – 209,73 тыс. кв.м. и общая площадь жилищного фонда - 14 197,3 тыс. кв.м. (прогнозные значения, которые планируется достичь к концу 2020 года);</t>
  </si>
  <si>
    <t xml:space="preserve"> - Показатель цели 3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</si>
  <si>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</si>
  <si>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будут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</si>
  <si>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</si>
  <si>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</si>
  <si>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</si>
  <si>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</si>
  <si>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 xml:space="preserve">В столбце «в соответствии с утвержденным финансированием» 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</si>
  <si>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</si>
  <si>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</si>
  <si>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</si>
  <si>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</si>
  <si>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</si>
  <si>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0 &lt;***&gt;</t>
  </si>
  <si>
    <t>&lt;***&gt; В 2019 году в рамках подпрограммы «Расселение аварийного жилья» на 2017 - 2025 годы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</si>
  <si>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</si>
  <si>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</si>
  <si>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</si>
  <si>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Томск», а также 24 многоквартирных домов за счет инвесторов в рамках договоров о развитии застроенной территории (в случае, если в 2019 году будут заключены 6 договоров);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</si>
  <si>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Томск», а также 13 многоквартирных домов за счет инвесторов в рамках договоров о развитии застроенной территории (в случае, если в 2020 году будут заключены 4 договора);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</si>
  <si>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планируется расселить 20 многоквартирных домов за счет инвесторов в рамках договоров о развитии застроенной территории (в случае, если в 2021 году будут заключены 10 договоров); 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</si>
  <si>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</si>
  <si>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</si>
  <si>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</si>
  <si>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</si>
  <si>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</si>
  <si>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</si>
  <si>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>на 2021 год общая площадь – 6921,7 кв.м., в нормативном состоянии – 4545 кв.м. (при условии, что в 2021 году будут проведены работы по ремонту жилых помещений маневренного жилищного фонда).</t>
  </si>
  <si>
    <t>на 2022 - 2025 годы: проведение мероприятий в рамках подпрограммы "Создание маневренного жилищного фонда" на 2017-2025 годы не планируется в связи с отсутствием финансирования, поэтому значения показателя "Доля площади помещений маневренного жилищного фонда в нормативном состоянии от общей площади помещений маневренного жилищного фонда" указан с учетом достигнутых результатов в предшествующие периоды (с нарастающим итогом).</t>
  </si>
  <si>
    <t>в столбце «в соответствии с потребностью» рассчитан исходя из показателя «Доля аварийного жилья в общей площади жилищного фонда, %» проекта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244,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</si>
  <si>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на 2019 год общая площадь – 6921,7 кв.м., в нормативном состоянии – 4318,5 кв.м. (при условии, что в 2019 году будут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</si>
  <si>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6921,7 кв.м., в нормативном состоянии – 4388,1 кв.м. (при условии, что в 2020 году будут проведены работы по ремонту жилых помещений маневренного жилищного фонда).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</si>
  <si>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</si>
  <si>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</si>
  <si>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 и 9 многоквартирных домов за счет инвесторов в рамках договоров о развитии застроенной территории, заключенными в 2017 году;</t>
  </si>
  <si>
    <t xml:space="preserve">на 2020 год: прогнозное количество не расселенных аварийных домов на конец отчетного периода - 606 шт. (при условии, что в 2020 году будет расселено 5 домов, а признанно аварийными в течение 2020 года - 50 домов), планируется расселить 5 домов  за счет средств муниципального образования «Город Томск»;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</si>
  <si>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</si>
  <si>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</si>
  <si>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 xml:space="preserve"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руб.); 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</si>
  <si>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</si>
  <si>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 и 65 многоквартирных домов в рамках договоров о развитии застроенной  территории (итого 97 шт.);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</si>
  <si>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мероприятия по расселению не планируются; </t>
  </si>
  <si>
    <t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</si>
  <si>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проводиьтся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</si>
  <si>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</si>
  <si>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</si>
  <si>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планируется; 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</si>
  <si>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</si>
  <si>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</si>
  <si>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вошли.. В рамках договора о развитии застроенной территории, заключенном в 2017 году, планируется расселить  1 дом.</t>
  </si>
  <si>
    <t>Показатель цели 3. Численность населения, проживающего в аварийных домах, чел.&lt;****&gt;</t>
  </si>
  <si>
    <t>&lt;****&gt; показатель введен в соответствии с проектом Стратегии социально-экономического развития муниципального образования «Город Томск» до 2030 года, которым планируется внести изменения в решение Думы Города Томска от 27.06.2006 № 224</t>
  </si>
  <si>
    <t>показатель введен с 2019 года</t>
  </si>
  <si>
    <t>Приложение 2 к постановлению администрации Города Томска от 13.05.2019 № 355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</si>
</sst>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р_."/>
    <numFmt numFmtId="166" formatCode="0.0"/>
  </numFmts>
  <fonts count="1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name val="Times New Roman"/>
      <family val="1"/>
      <charset val="204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166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4" fillId="2" borderId="0" xfId="0" applyFont="1" applyFill="1" applyAlignment="1">
      <alignment vertical="center"/>
    </xf>
    <xf numFmtId="0" fontId="7" fillId="0" borderId="0" xfId="0" applyFont="1" applyAlignment="1"/>
    <xf numFmtId="0" fontId="3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justify" vertical="center" shrinkToFit="1"/>
    </xf>
    <xf numFmtId="0" fontId="4" fillId="2" borderId="0" xfId="0" applyFont="1" applyFill="1" applyAlignment="1">
      <alignment vertical="center" shrinkToFit="1"/>
    </xf>
    <xf numFmtId="0" fontId="7" fillId="0" borderId="0" xfId="0" applyFont="1" applyAlignment="1">
      <alignment shrinkToFit="1"/>
    </xf>
    <xf numFmtId="0" fontId="3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0" borderId="8" xfId="0" applyFont="1" applyBorder="1" applyAlignment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right" vertical="center"/>
    </xf>
    <xf numFmtId="0" fontId="12" fillId="0" borderId="0" xfId="0" applyFont="1" applyAlignme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2" borderId="0" xfId="0" applyFont="1" applyFill="1" applyAlignment="1">
      <alignment vertical="center"/>
    </xf>
    <xf numFmtId="0" fontId="8" fillId="0" borderId="0" xfId="0" applyFont="1" applyAlignment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80" zoomScaleNormal="100" zoomScaleSheetLayoutView="80" workbookViewId="0">
      <selection activeCell="E1" sqref="E1:X1"/>
    </sheetView>
  </sheetViews>
  <sheetFormatPr defaultRowHeight="15"/>
  <cols>
    <col min="1" max="1" width="5.28515625" style="2" customWidth="1"/>
    <col min="2" max="2" width="24.140625" style="2" customWidth="1"/>
    <col min="3" max="3" width="26.5703125" style="2" customWidth="1"/>
    <col min="4" max="4" width="12.5703125" style="2" customWidth="1"/>
    <col min="5" max="5" width="14" style="2" customWidth="1"/>
    <col min="6" max="6" width="8" style="2" customWidth="1"/>
    <col min="7" max="7" width="7.140625" style="2" customWidth="1"/>
    <col min="8" max="8" width="6.85546875" style="2" customWidth="1"/>
    <col min="9" max="9" width="5.5703125" style="2" customWidth="1"/>
    <col min="10" max="10" width="7" style="2" customWidth="1"/>
    <col min="11" max="11" width="5.7109375" style="2" customWidth="1"/>
    <col min="12" max="12" width="7.140625" style="2" customWidth="1"/>
    <col min="13" max="13" width="5.5703125" style="2" customWidth="1"/>
    <col min="14" max="14" width="7.5703125" style="2" customWidth="1"/>
    <col min="15" max="15" width="5.5703125" style="2" customWidth="1"/>
    <col min="16" max="16" width="8" style="2" customWidth="1"/>
    <col min="17" max="17" width="5.5703125" style="2" customWidth="1"/>
    <col min="18" max="18" width="7.5703125" style="2" customWidth="1"/>
    <col min="19" max="19" width="6.140625" style="2" customWidth="1"/>
    <col min="20" max="20" width="7.7109375" style="2" customWidth="1"/>
    <col min="21" max="21" width="5.5703125" style="2" customWidth="1"/>
    <col min="22" max="22" width="8.140625" style="2" customWidth="1"/>
    <col min="23" max="23" width="6.28515625" style="2" customWidth="1"/>
    <col min="24" max="24" width="7.140625" style="2" customWidth="1"/>
    <col min="25" max="16384" width="9.140625" style="2"/>
  </cols>
  <sheetData>
    <row r="1" spans="1:24">
      <c r="D1" s="17"/>
      <c r="E1" s="51" t="s">
        <v>93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8" customHeight="1">
      <c r="D2" s="51" t="s">
        <v>22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>
      <c r="A3" s="1"/>
    </row>
    <row r="4" spans="1:24" ht="33" customHeight="1">
      <c r="C4" s="53" t="s">
        <v>27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4"/>
      <c r="T4" s="4"/>
      <c r="U4" s="4"/>
      <c r="V4" s="4"/>
      <c r="W4" s="4"/>
    </row>
    <row r="5" spans="1:24">
      <c r="A5" s="3"/>
    </row>
    <row r="6" spans="1:24" ht="13.5" customHeight="1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50">
        <v>2016</v>
      </c>
      <c r="G6" s="50" t="s">
        <v>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>
      <c r="A7" s="42"/>
      <c r="B7" s="42"/>
      <c r="C7" s="42"/>
      <c r="D7" s="42"/>
      <c r="E7" s="42"/>
      <c r="F7" s="50"/>
      <c r="G7" s="50">
        <v>2017</v>
      </c>
      <c r="H7" s="50"/>
      <c r="I7" s="50">
        <v>2018</v>
      </c>
      <c r="J7" s="50"/>
      <c r="K7" s="50">
        <v>2019</v>
      </c>
      <c r="L7" s="50"/>
      <c r="M7" s="50">
        <v>2020</v>
      </c>
      <c r="N7" s="50"/>
      <c r="O7" s="50">
        <v>2021</v>
      </c>
      <c r="P7" s="50"/>
      <c r="Q7" s="50">
        <v>2022</v>
      </c>
      <c r="R7" s="50"/>
      <c r="S7" s="50">
        <v>2023</v>
      </c>
      <c r="T7" s="50"/>
      <c r="U7" s="50">
        <v>2024</v>
      </c>
      <c r="V7" s="50"/>
      <c r="W7" s="50">
        <v>2025</v>
      </c>
      <c r="X7" s="50"/>
    </row>
    <row r="8" spans="1:24" ht="63" customHeight="1">
      <c r="A8" s="43"/>
      <c r="B8" s="43"/>
      <c r="C8" s="43"/>
      <c r="D8" s="43"/>
      <c r="E8" s="43"/>
      <c r="F8" s="50"/>
      <c r="G8" s="12" t="s">
        <v>6</v>
      </c>
      <c r="H8" s="12" t="s">
        <v>7</v>
      </c>
      <c r="I8" s="12" t="s">
        <v>6</v>
      </c>
      <c r="J8" s="12" t="s">
        <v>7</v>
      </c>
      <c r="K8" s="12" t="s">
        <v>6</v>
      </c>
      <c r="L8" s="12" t="s">
        <v>7</v>
      </c>
      <c r="M8" s="12" t="s">
        <v>6</v>
      </c>
      <c r="N8" s="12" t="s">
        <v>7</v>
      </c>
      <c r="O8" s="12" t="s">
        <v>6</v>
      </c>
      <c r="P8" s="12" t="s">
        <v>7</v>
      </c>
      <c r="Q8" s="12" t="s">
        <v>6</v>
      </c>
      <c r="R8" s="12" t="s">
        <v>7</v>
      </c>
      <c r="S8" s="12" t="s">
        <v>6</v>
      </c>
      <c r="T8" s="12" t="s">
        <v>7</v>
      </c>
      <c r="U8" s="12" t="s">
        <v>6</v>
      </c>
      <c r="V8" s="12" t="s">
        <v>7</v>
      </c>
      <c r="W8" s="12" t="s">
        <v>6</v>
      </c>
      <c r="X8" s="12" t="s">
        <v>7</v>
      </c>
    </row>
    <row r="9" spans="1:24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</row>
    <row r="10" spans="1:24" ht="59.25" customHeight="1">
      <c r="A10" s="44">
        <v>1</v>
      </c>
      <c r="B10" s="44" t="s">
        <v>8</v>
      </c>
      <c r="C10" s="6" t="s">
        <v>9</v>
      </c>
      <c r="D10" s="18" t="s">
        <v>10</v>
      </c>
      <c r="E10" s="18" t="s">
        <v>11</v>
      </c>
      <c r="F10" s="18">
        <v>22.35</v>
      </c>
      <c r="G10" s="18">
        <v>23.5</v>
      </c>
      <c r="H10" s="18">
        <v>23.5</v>
      </c>
      <c r="I10" s="18">
        <v>23.7</v>
      </c>
      <c r="J10" s="18">
        <v>23.7</v>
      </c>
      <c r="K10" s="18">
        <v>23.8</v>
      </c>
      <c r="L10" s="18">
        <v>23.8</v>
      </c>
      <c r="M10" s="18">
        <v>24.2</v>
      </c>
      <c r="N10" s="18">
        <f>23.9+0.3</f>
        <v>24.2</v>
      </c>
      <c r="O10" s="18">
        <v>24.6</v>
      </c>
      <c r="P10" s="7">
        <f>24.2+0.2</f>
        <v>24.4</v>
      </c>
      <c r="Q10" s="18">
        <v>25.1</v>
      </c>
      <c r="R10" s="7">
        <f>24.4+0.3</f>
        <v>24.7</v>
      </c>
      <c r="S10" s="18">
        <v>25.6</v>
      </c>
      <c r="T10" s="7">
        <f>24.7+0.2</f>
        <v>24.9</v>
      </c>
      <c r="U10" s="18">
        <v>26.1</v>
      </c>
      <c r="V10" s="7">
        <f>24.9+0.3</f>
        <v>25.2</v>
      </c>
      <c r="W10" s="7">
        <v>26.6</v>
      </c>
      <c r="X10" s="7">
        <f>25.2+0.2</f>
        <v>25.4</v>
      </c>
    </row>
    <row r="11" spans="1:24" ht="61.5" customHeight="1">
      <c r="A11" s="44"/>
      <c r="B11" s="44"/>
      <c r="C11" s="6" t="s">
        <v>12</v>
      </c>
      <c r="D11" s="18" t="s">
        <v>10</v>
      </c>
      <c r="E11" s="18" t="s">
        <v>11</v>
      </c>
      <c r="F11" s="18">
        <v>1.2</v>
      </c>
      <c r="G11" s="18">
        <v>1.23</v>
      </c>
      <c r="H11" s="18">
        <v>1.28</v>
      </c>
      <c r="I11" s="18">
        <v>1.4</v>
      </c>
      <c r="J11" s="8">
        <v>1.4</v>
      </c>
      <c r="K11" s="9">
        <f>174.2*100/14227.3</f>
        <v>1.2244065985816002</v>
      </c>
      <c r="L11" s="9">
        <f>200.93*100/14047.3</f>
        <v>1.4303816391762119</v>
      </c>
      <c r="M11" s="9">
        <v>1.1000000000000001</v>
      </c>
      <c r="N11" s="9">
        <f>212.83*100/14197.3</f>
        <v>1.4990878547329423</v>
      </c>
      <c r="O11" s="13">
        <f>149*100/14897.3</f>
        <v>1.0001812408960014</v>
      </c>
      <c r="P11" s="9">
        <f>219.73*100/14347.3</f>
        <v>1.5315076704327644</v>
      </c>
      <c r="Q11" s="13">
        <f>152.4*100/15237.3</f>
        <v>1.0001771967474553</v>
      </c>
      <c r="R11" s="10">
        <f>236.713*100/14497.3</f>
        <v>1.6328074882909231</v>
      </c>
      <c r="S11" s="13">
        <f>156*100/15597.3</f>
        <v>1.0001731068838837</v>
      </c>
      <c r="T11" s="9">
        <f>254.713*100/14647.3</f>
        <v>1.738975783932875</v>
      </c>
      <c r="U11" s="13">
        <f>159.8*100/15977.3</f>
        <v>1.0001689897542139</v>
      </c>
      <c r="V11" s="9">
        <f>272.713*100/14797.3</f>
        <v>1.8429916268508446</v>
      </c>
      <c r="W11" s="14">
        <v>1</v>
      </c>
      <c r="X11" s="9">
        <f>290.713*100/14947.3</f>
        <v>1.9449198182949432</v>
      </c>
    </row>
    <row r="12" spans="1:24" ht="65.25" customHeight="1">
      <c r="A12" s="44"/>
      <c r="B12" s="44"/>
      <c r="C12" s="21" t="s">
        <v>90</v>
      </c>
      <c r="D12" s="18" t="s">
        <v>14</v>
      </c>
      <c r="E12" s="18" t="s">
        <v>11</v>
      </c>
      <c r="F12" s="45" t="s">
        <v>92</v>
      </c>
      <c r="G12" s="46"/>
      <c r="H12" s="46"/>
      <c r="I12" s="46"/>
      <c r="J12" s="47"/>
      <c r="K12" s="22">
        <v>9693</v>
      </c>
      <c r="L12" s="22">
        <v>12834</v>
      </c>
      <c r="M12" s="22">
        <v>9333</v>
      </c>
      <c r="N12" s="22">
        <v>14214</v>
      </c>
      <c r="O12" s="23">
        <f>9333-70</f>
        <v>9263</v>
      </c>
      <c r="P12" s="22">
        <v>15033</v>
      </c>
      <c r="Q12" s="23">
        <f>9263-367</f>
        <v>8896</v>
      </c>
      <c r="R12" s="22">
        <f>15033+1450-367</f>
        <v>16116</v>
      </c>
      <c r="S12" s="23">
        <f>8896-165</f>
        <v>8731</v>
      </c>
      <c r="T12" s="22">
        <f>16116+1450-165</f>
        <v>17401</v>
      </c>
      <c r="U12" s="23">
        <v>8622</v>
      </c>
      <c r="V12" s="22">
        <f>17401+1450</f>
        <v>18851</v>
      </c>
      <c r="W12" s="23">
        <v>8513</v>
      </c>
      <c r="X12" s="22">
        <f>18851+1450</f>
        <v>20301</v>
      </c>
    </row>
    <row r="13" spans="1:24" ht="75" customHeight="1">
      <c r="A13" s="44"/>
      <c r="B13" s="44"/>
      <c r="C13" s="6" t="s">
        <v>13</v>
      </c>
      <c r="D13" s="18" t="s">
        <v>14</v>
      </c>
      <c r="E13" s="18" t="s">
        <v>11</v>
      </c>
      <c r="F13" s="18">
        <v>54.3</v>
      </c>
      <c r="G13" s="18">
        <v>100</v>
      </c>
      <c r="H13" s="18">
        <v>57.11</v>
      </c>
      <c r="I13" s="18">
        <v>100</v>
      </c>
      <c r="J13" s="11">
        <v>64.099999999999994</v>
      </c>
      <c r="K13" s="18">
        <v>100</v>
      </c>
      <c r="L13" s="5">
        <f>4318.5*100/6921.7</f>
        <v>62.390742158718233</v>
      </c>
      <c r="M13" s="18">
        <v>100</v>
      </c>
      <c r="N13" s="5">
        <f>4388.1*100/6921.7</f>
        <v>63.396275481456875</v>
      </c>
      <c r="O13" s="18">
        <v>100</v>
      </c>
      <c r="P13" s="5">
        <f>4545*100/6921.7</f>
        <v>65.66305965297542</v>
      </c>
      <c r="Q13" s="18">
        <v>100</v>
      </c>
      <c r="R13" s="5">
        <f>4545*100/6921.7</f>
        <v>65.66305965297542</v>
      </c>
      <c r="S13" s="18">
        <v>100</v>
      </c>
      <c r="T13" s="5">
        <f>4545*100/6921.7</f>
        <v>65.66305965297542</v>
      </c>
      <c r="U13" s="18">
        <v>100</v>
      </c>
      <c r="V13" s="5">
        <f>4545*100/6921.7</f>
        <v>65.66305965297542</v>
      </c>
      <c r="W13" s="18">
        <v>100</v>
      </c>
      <c r="X13" s="5">
        <f>4545*100/6921.7</f>
        <v>65.66305965297542</v>
      </c>
    </row>
    <row r="14" spans="1:24" ht="40.5" customHeight="1">
      <c r="A14" s="48" t="s">
        <v>23</v>
      </c>
      <c r="B14" s="44" t="s">
        <v>15</v>
      </c>
      <c r="C14" s="6" t="s">
        <v>16</v>
      </c>
      <c r="D14" s="18" t="s">
        <v>14</v>
      </c>
      <c r="E14" s="44" t="s">
        <v>11</v>
      </c>
      <c r="F14" s="18">
        <v>3</v>
      </c>
      <c r="G14" s="18">
        <v>56</v>
      </c>
      <c r="H14" s="18">
        <v>2</v>
      </c>
      <c r="I14" s="18">
        <f>25+1</f>
        <v>26</v>
      </c>
      <c r="J14" s="18">
        <v>7</v>
      </c>
      <c r="K14" s="18">
        <v>150</v>
      </c>
      <c r="L14" s="18">
        <v>10</v>
      </c>
      <c r="M14" s="18">
        <v>150</v>
      </c>
      <c r="N14" s="18">
        <v>5</v>
      </c>
      <c r="O14" s="18">
        <v>150</v>
      </c>
      <c r="P14" s="18">
        <f>24+6</f>
        <v>30</v>
      </c>
      <c r="Q14" s="18">
        <v>150</v>
      </c>
      <c r="R14" s="18">
        <f>13+2</f>
        <v>15</v>
      </c>
      <c r="S14" s="18">
        <v>96</v>
      </c>
      <c r="T14" s="18">
        <v>20</v>
      </c>
      <c r="U14" s="18">
        <v>96</v>
      </c>
      <c r="V14" s="18">
        <v>0</v>
      </c>
      <c r="W14" s="18">
        <v>97</v>
      </c>
      <c r="X14" s="18">
        <v>0</v>
      </c>
    </row>
    <row r="15" spans="1:24" ht="42.75" customHeight="1">
      <c r="A15" s="48"/>
      <c r="B15" s="44"/>
      <c r="C15" s="6" t="s">
        <v>30</v>
      </c>
      <c r="D15" s="18" t="s">
        <v>14</v>
      </c>
      <c r="E15" s="44"/>
      <c r="F15" s="18">
        <v>3</v>
      </c>
      <c r="G15" s="18">
        <v>33</v>
      </c>
      <c r="H15" s="18" t="s">
        <v>28</v>
      </c>
      <c r="I15" s="18">
        <v>25</v>
      </c>
      <c r="J15" s="18" t="s">
        <v>29</v>
      </c>
      <c r="K15" s="18">
        <v>44</v>
      </c>
      <c r="L15" s="18" t="s">
        <v>53</v>
      </c>
      <c r="M15" s="18">
        <v>50</v>
      </c>
      <c r="N15" s="18">
        <v>5</v>
      </c>
      <c r="O15" s="18">
        <v>50</v>
      </c>
      <c r="P15" s="18">
        <v>6</v>
      </c>
      <c r="Q15" s="18">
        <v>50</v>
      </c>
      <c r="R15" s="18">
        <v>2</v>
      </c>
      <c r="S15" s="18">
        <v>32</v>
      </c>
      <c r="T15" s="18">
        <v>0</v>
      </c>
      <c r="U15" s="18">
        <v>32</v>
      </c>
      <c r="V15" s="18">
        <v>0</v>
      </c>
      <c r="W15" s="18">
        <v>32</v>
      </c>
      <c r="X15" s="18">
        <v>0</v>
      </c>
    </row>
    <row r="16" spans="1:24" ht="41.25" customHeight="1">
      <c r="A16" s="48"/>
      <c r="B16" s="44"/>
      <c r="C16" s="6" t="s">
        <v>17</v>
      </c>
      <c r="D16" s="18" t="s">
        <v>18</v>
      </c>
      <c r="E16" s="44" t="s">
        <v>11</v>
      </c>
      <c r="F16" s="18">
        <v>0.64</v>
      </c>
      <c r="G16" s="18">
        <v>12.15</v>
      </c>
      <c r="H16" s="18">
        <v>0.43</v>
      </c>
      <c r="I16" s="18">
        <f>26*100/520</f>
        <v>5</v>
      </c>
      <c r="J16" s="5">
        <v>1.3</v>
      </c>
      <c r="K16" s="5">
        <f>150*100/561</f>
        <v>26.737967914438503</v>
      </c>
      <c r="L16" s="5">
        <f>10*100/561</f>
        <v>1.7825311942959001</v>
      </c>
      <c r="M16" s="5">
        <f>150*100/606</f>
        <v>24.752475247524753</v>
      </c>
      <c r="N16" s="5">
        <f>5*100/606</f>
        <v>0.82508250825082508</v>
      </c>
      <c r="O16" s="5">
        <f>150*100/626</f>
        <v>23.961661341853034</v>
      </c>
      <c r="P16" s="5">
        <f>30*100/626</f>
        <v>4.7923322683706067</v>
      </c>
      <c r="Q16" s="5">
        <f>150*100/661</f>
        <v>22.692889561270803</v>
      </c>
      <c r="R16" s="5">
        <f>15*100/661</f>
        <v>2.2692889561270801</v>
      </c>
      <c r="S16" s="5">
        <f>96*100/691</f>
        <v>13.892908827785817</v>
      </c>
      <c r="T16" s="18">
        <v>2.9</v>
      </c>
      <c r="U16" s="5">
        <f>96*100/741</f>
        <v>12.955465587044534</v>
      </c>
      <c r="V16" s="18">
        <v>0</v>
      </c>
      <c r="W16" s="5">
        <f>97*100/791</f>
        <v>12.262958280657395</v>
      </c>
      <c r="X16" s="18">
        <v>0</v>
      </c>
    </row>
    <row r="17" spans="1:24" ht="39.75" customHeight="1">
      <c r="A17" s="48"/>
      <c r="B17" s="44"/>
      <c r="C17" s="6" t="s">
        <v>31</v>
      </c>
      <c r="D17" s="18" t="s">
        <v>18</v>
      </c>
      <c r="E17" s="44"/>
      <c r="F17" s="18">
        <v>0.64</v>
      </c>
      <c r="G17" s="18">
        <v>7.16</v>
      </c>
      <c r="H17" s="18">
        <v>0.22</v>
      </c>
      <c r="I17" s="5">
        <f>25*100/520</f>
        <v>4.8076923076923075</v>
      </c>
      <c r="J17" s="5">
        <v>0.4</v>
      </c>
      <c r="K17" s="5">
        <f>44*100/561</f>
        <v>7.8431372549019605</v>
      </c>
      <c r="L17" s="18">
        <v>0</v>
      </c>
      <c r="M17" s="5">
        <f>50*100/606</f>
        <v>8.2508250825082516</v>
      </c>
      <c r="N17" s="5">
        <f>5*100/606</f>
        <v>0.82508250825082508</v>
      </c>
      <c r="O17" s="5">
        <f>50*100/626</f>
        <v>7.9872204472843453</v>
      </c>
      <c r="P17" s="5">
        <f>6*100/626</f>
        <v>0.95846645367412142</v>
      </c>
      <c r="Q17" s="5">
        <f>50*100/661</f>
        <v>7.5642965204236008</v>
      </c>
      <c r="R17" s="5">
        <f>2*100/661</f>
        <v>0.30257186081694404</v>
      </c>
      <c r="S17" s="5">
        <f>32*100/691</f>
        <v>4.630969609261939</v>
      </c>
      <c r="T17" s="18">
        <v>0</v>
      </c>
      <c r="U17" s="10">
        <f>32*100/741</f>
        <v>4.3184885290148447</v>
      </c>
      <c r="V17" s="18">
        <v>0</v>
      </c>
      <c r="W17" s="5">
        <f>32*100/791</f>
        <v>4.0455120101137796</v>
      </c>
      <c r="X17" s="18">
        <v>0</v>
      </c>
    </row>
    <row r="18" spans="1:24" ht="22.5" customHeight="1">
      <c r="A18" s="15" t="s">
        <v>24</v>
      </c>
      <c r="B18" s="49" t="s">
        <v>19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61.5" customHeight="1">
      <c r="A19" s="19" t="s">
        <v>25</v>
      </c>
      <c r="B19" s="6" t="s">
        <v>32</v>
      </c>
      <c r="C19" s="6" t="s">
        <v>20</v>
      </c>
      <c r="D19" s="18" t="s">
        <v>14</v>
      </c>
      <c r="E19" s="18" t="s">
        <v>11</v>
      </c>
      <c r="F19" s="18">
        <v>3403.5</v>
      </c>
      <c r="G19" s="18">
        <v>1606.8</v>
      </c>
      <c r="H19" s="18">
        <v>2837.7</v>
      </c>
      <c r="I19" s="18">
        <v>371.8</v>
      </c>
      <c r="J19" s="16">
        <v>1675.6</v>
      </c>
      <c r="K19" s="9">
        <v>371.8</v>
      </c>
      <c r="L19" s="16">
        <v>2254.4</v>
      </c>
      <c r="M19" s="9">
        <v>371.8</v>
      </c>
      <c r="N19" s="16">
        <v>2352</v>
      </c>
      <c r="O19" s="9">
        <v>371.8</v>
      </c>
      <c r="P19" s="9">
        <v>2363.1</v>
      </c>
      <c r="Q19" s="9">
        <v>371.8</v>
      </c>
      <c r="R19" s="9">
        <v>2363.1</v>
      </c>
      <c r="S19" s="9">
        <v>371.8</v>
      </c>
      <c r="T19" s="9">
        <v>2363.1</v>
      </c>
      <c r="U19" s="9">
        <v>371.8</v>
      </c>
      <c r="V19" s="9">
        <v>2363.1</v>
      </c>
      <c r="W19" s="9">
        <v>371.8</v>
      </c>
      <c r="X19" s="9">
        <v>2363.1</v>
      </c>
    </row>
    <row r="20" spans="1:24" ht="18.75" customHeight="1">
      <c r="A20" s="15" t="s">
        <v>26</v>
      </c>
      <c r="B20" s="49" t="s">
        <v>21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25.5" customHeight="1">
      <c r="A21" s="32" t="s">
        <v>33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24" customHeight="1">
      <c r="A22" s="35" t="s">
        <v>87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38.25" customHeight="1">
      <c r="A23" s="35" t="s">
        <v>54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29.25" customHeight="1">
      <c r="A24" s="55" t="s">
        <v>91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6"/>
      <c r="V24" s="26"/>
      <c r="W24" s="26"/>
      <c r="X24" s="26"/>
    </row>
    <row r="25" spans="1:24">
      <c r="A25" s="36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45.75" customHeight="1">
      <c r="A26" s="35" t="s">
        <v>69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>
      <c r="A27" s="27" t="s">
        <v>35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>
      <c r="A28" s="27" t="s">
        <v>36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>
      <c r="A29" s="29" t="s">
        <v>37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>
      <c r="A30" s="24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>
      <c r="A31" s="24" t="s">
        <v>39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29.25" customHeight="1">
      <c r="A32" s="24" t="s">
        <v>40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>
      <c r="A33" s="24" t="s">
        <v>41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25.5" customHeight="1">
      <c r="A34" s="27" t="s">
        <v>42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24.75" customHeight="1">
      <c r="A35" s="24" t="s">
        <v>70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5" customHeight="1">
      <c r="A36" s="29" t="s">
        <v>71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4.25" customHeight="1">
      <c r="A37" s="29" t="s">
        <v>67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24.75" customHeight="1">
      <c r="A38" s="59" t="s">
        <v>68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>
      <c r="A39" s="24" t="s">
        <v>43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16.5" customHeight="1">
      <c r="A40" s="38" t="s">
        <v>44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25.5" customHeight="1">
      <c r="A41" s="38" t="s">
        <v>45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25.5" customHeight="1">
      <c r="A42" s="38" t="s">
        <v>46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25.5" customHeight="1">
      <c r="A43" s="38" t="s">
        <v>72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25.5" customHeight="1">
      <c r="A44" s="38" t="s">
        <v>73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25.5" customHeight="1">
      <c r="A45" s="38" t="s">
        <v>55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25.5" customHeight="1">
      <c r="A46" s="38" t="s">
        <v>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25.5" customHeight="1">
      <c r="A47" s="38" t="s">
        <v>57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25.5" customHeight="1">
      <c r="A48" s="38" t="s">
        <v>79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25.5" customHeight="1">
      <c r="A49" s="38" t="s">
        <v>80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>
      <c r="A50" s="38" t="s">
        <v>47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24" customHeight="1">
      <c r="A51" s="38" t="s">
        <v>48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46.5" customHeight="1">
      <c r="A52" s="38" t="s">
        <v>89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36.75" customHeight="1">
      <c r="A53" s="38" t="s">
        <v>74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24" customHeight="1">
      <c r="A54" s="38" t="s">
        <v>75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24" customHeight="1">
      <c r="A55" s="38" t="s">
        <v>58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24" customHeight="1">
      <c r="A56" s="38" t="s">
        <v>59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24" customHeight="1">
      <c r="A57" s="38" t="s">
        <v>60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24" customHeight="1">
      <c r="A58" s="38" t="s">
        <v>81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24" customHeight="1">
      <c r="A59" s="38" t="s">
        <v>82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>
      <c r="A60" s="40" t="s">
        <v>49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>
      <c r="A61" s="38" t="s">
        <v>50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18.75" customHeight="1">
      <c r="A62" s="38" t="s">
        <v>51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21" customHeight="1">
      <c r="A63" s="38" t="s">
        <v>52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27" customHeight="1">
      <c r="A64" s="38" t="s">
        <v>76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27" customHeight="1">
      <c r="A65" s="38" t="s">
        <v>77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27" customHeight="1">
      <c r="A66" s="38" t="s">
        <v>61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27" customHeight="1">
      <c r="A67" s="38" t="s">
        <v>62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27" customHeight="1">
      <c r="A68" s="38" t="s">
        <v>63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ht="27" customHeight="1">
      <c r="A69" s="38" t="s">
        <v>83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27" customHeight="1">
      <c r="A70" s="38" t="s">
        <v>84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6.5" customHeight="1">
      <c r="A71" s="38" t="s">
        <v>47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27" customHeight="1">
      <c r="A72" s="38" t="s">
        <v>48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27" customHeight="1">
      <c r="A73" s="38" t="s">
        <v>88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ht="39" customHeight="1">
      <c r="A74" s="38" t="s">
        <v>78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27" customHeight="1">
      <c r="A75" s="38" t="s">
        <v>75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27" customHeight="1">
      <c r="A76" s="38" t="s">
        <v>64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27" customHeight="1">
      <c r="A77" s="38" t="s">
        <v>65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27" customHeight="1">
      <c r="A78" s="38" t="s">
        <v>66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27" customHeight="1">
      <c r="A79" s="38" t="s">
        <v>85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27" customHeight="1">
      <c r="A80" s="38" t="s">
        <v>86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6"/>
      <c r="P80" s="26"/>
      <c r="Q80" s="26"/>
      <c r="R80" s="26"/>
      <c r="S80" s="26"/>
      <c r="T80" s="26"/>
      <c r="U80" s="26"/>
      <c r="V80" s="26"/>
      <c r="W80" s="26"/>
      <c r="X80" s="26"/>
    </row>
  </sheetData>
  <mergeCells count="88">
    <mergeCell ref="A78:X78"/>
    <mergeCell ref="A79:X79"/>
    <mergeCell ref="A80:X80"/>
    <mergeCell ref="A37:X37"/>
    <mergeCell ref="A38:X38"/>
    <mergeCell ref="A73:X73"/>
    <mergeCell ref="A74:X74"/>
    <mergeCell ref="A75:X75"/>
    <mergeCell ref="A76:X76"/>
    <mergeCell ref="A77:X77"/>
    <mergeCell ref="A62:X62"/>
    <mergeCell ref="A63:X63"/>
    <mergeCell ref="A64:X64"/>
    <mergeCell ref="A71:X71"/>
    <mergeCell ref="A65:X65"/>
    <mergeCell ref="A66:X66"/>
    <mergeCell ref="A67:X67"/>
    <mergeCell ref="A68:X68"/>
    <mergeCell ref="A69:X69"/>
    <mergeCell ref="A70:X70"/>
    <mergeCell ref="A72:X72"/>
    <mergeCell ref="A45:X45"/>
    <mergeCell ref="A41:X41"/>
    <mergeCell ref="A42:X42"/>
    <mergeCell ref="A43:X43"/>
    <mergeCell ref="A44:X44"/>
    <mergeCell ref="A46:X46"/>
    <mergeCell ref="A47:X47"/>
    <mergeCell ref="A48:X48"/>
    <mergeCell ref="A49:X49"/>
    <mergeCell ref="A40:X40"/>
    <mergeCell ref="A39:X39"/>
    <mergeCell ref="A24:X24"/>
    <mergeCell ref="A23:X23"/>
    <mergeCell ref="A27:X27"/>
    <mergeCell ref="A28:X28"/>
    <mergeCell ref="A29:X29"/>
    <mergeCell ref="A30:X30"/>
    <mergeCell ref="A31:X31"/>
    <mergeCell ref="A32:X32"/>
    <mergeCell ref="E1:X1"/>
    <mergeCell ref="C4:R4"/>
    <mergeCell ref="D2:X2"/>
    <mergeCell ref="B18:X18"/>
    <mergeCell ref="W7:X7"/>
    <mergeCell ref="F6:F8"/>
    <mergeCell ref="E6:E8"/>
    <mergeCell ref="G6:X6"/>
    <mergeCell ref="G7:H7"/>
    <mergeCell ref="I7:J7"/>
    <mergeCell ref="K7:L7"/>
    <mergeCell ref="M7:N7"/>
    <mergeCell ref="O7:P7"/>
    <mergeCell ref="Q7:R7"/>
    <mergeCell ref="S7:T7"/>
    <mergeCell ref="U7:V7"/>
    <mergeCell ref="F12:J12"/>
    <mergeCell ref="A14:A17"/>
    <mergeCell ref="B14:B17"/>
    <mergeCell ref="E14:E15"/>
    <mergeCell ref="E16:E17"/>
    <mergeCell ref="B20:X20"/>
    <mergeCell ref="A50:X50"/>
    <mergeCell ref="A51:X51"/>
    <mergeCell ref="A52:X52"/>
    <mergeCell ref="A53:X53"/>
    <mergeCell ref="A6:A8"/>
    <mergeCell ref="B6:B8"/>
    <mergeCell ref="C6:C8"/>
    <mergeCell ref="D6:D8"/>
    <mergeCell ref="A10:A13"/>
    <mergeCell ref="B10:B13"/>
    <mergeCell ref="A58:X58"/>
    <mergeCell ref="A59:X59"/>
    <mergeCell ref="A60:X60"/>
    <mergeCell ref="A61:X61"/>
    <mergeCell ref="A54:X54"/>
    <mergeCell ref="A55:X55"/>
    <mergeCell ref="A56:X56"/>
    <mergeCell ref="A57:X57"/>
    <mergeCell ref="A33:X33"/>
    <mergeCell ref="A34:X34"/>
    <mergeCell ref="A35:X35"/>
    <mergeCell ref="A36:X36"/>
    <mergeCell ref="A21:X21"/>
    <mergeCell ref="A22:X22"/>
    <mergeCell ref="A25:X25"/>
    <mergeCell ref="A26:X26"/>
  </mergeCells>
  <phoneticPr fontId="8" type="noConversion"/>
  <pageMargins left="0.19685039370078741" right="0.19685039370078741" top="0.19685039370078741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МП</vt:lpstr>
      <vt:lpstr>'Показатели МП'!Область_печати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2019-05-14T05:12:11Z</dcterms:modified>
</cp:coreProperties>
</file>