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Titles" localSheetId="0">Лист3!$4:$9</definedName>
    <definedName name="_xlnm.Print_Area" localSheetId="0">Лист3!$A$1:$AA$125</definedName>
  </definedNames>
  <calcPr calcId="125725" iterate="1"/>
</workbook>
</file>

<file path=xl/calcChain.xml><?xml version="1.0" encoding="utf-8"?>
<calcChain xmlns="http://schemas.openxmlformats.org/spreadsheetml/2006/main">
  <c r="I122" i="3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H122"/>
  <c r="H120"/>
  <c r="I121"/>
  <c r="H121"/>
  <c r="I120"/>
  <c r="I46"/>
  <c r="I118"/>
  <c r="I116"/>
  <c r="I114"/>
  <c r="I112"/>
  <c r="I110"/>
  <c r="I108"/>
  <c r="I106"/>
  <c r="I104"/>
  <c r="I102"/>
  <c r="I100"/>
  <c r="I98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P56"/>
  <c r="Q55"/>
  <c r="P55" s="1"/>
  <c r="O55" s="1"/>
  <c r="N55" s="1"/>
  <c r="I54"/>
  <c r="I52"/>
  <c r="I50"/>
  <c r="I49"/>
  <c r="I45"/>
  <c r="I44"/>
  <c r="I119"/>
  <c r="I117"/>
  <c r="I115"/>
  <c r="I113"/>
  <c r="I111"/>
  <c r="I109"/>
  <c r="I107"/>
  <c r="I105"/>
  <c r="I103"/>
  <c r="I101"/>
  <c r="I99"/>
  <c r="I97"/>
  <c r="I95"/>
  <c r="I93"/>
  <c r="I91"/>
  <c r="I89"/>
  <c r="I87"/>
  <c r="I85"/>
  <c r="I83"/>
  <c r="I81"/>
  <c r="I79"/>
  <c r="I77"/>
  <c r="I75"/>
  <c r="I73"/>
  <c r="I71"/>
  <c r="I69"/>
  <c r="I67"/>
  <c r="I65"/>
  <c r="I63"/>
  <c r="I61"/>
  <c r="I59"/>
  <c r="I57"/>
  <c r="I53"/>
  <c r="I51"/>
  <c r="I48"/>
  <c r="I47"/>
  <c r="I43"/>
  <c r="I40"/>
  <c r="I35"/>
  <c r="I34"/>
  <c r="I33"/>
  <c r="I20"/>
  <c r="I19"/>
  <c r="I16"/>
  <c r="I11"/>
  <c r="I10"/>
  <c r="T20"/>
  <c r="M20"/>
  <c r="S24"/>
  <c r="L24"/>
  <c r="L25"/>
  <c r="L41"/>
  <c r="R25"/>
  <c r="K25"/>
  <c r="R26"/>
  <c r="K26"/>
  <c r="R24"/>
  <c r="K24"/>
  <c r="R14"/>
  <c r="K14"/>
  <c r="R13"/>
  <c r="K13"/>
  <c r="R22"/>
  <c r="K22"/>
  <c r="K38"/>
  <c r="I37" s="1"/>
  <c r="R27"/>
  <c r="K27"/>
  <c r="J21"/>
  <c r="I21" s="1"/>
  <c r="Q21"/>
  <c r="J24"/>
  <c r="I24" s="1"/>
  <c r="Q24"/>
  <c r="J29"/>
  <c r="I29" s="1"/>
  <c r="Q29"/>
  <c r="J27"/>
  <c r="I27" s="1"/>
  <c r="Q27"/>
  <c r="Q12"/>
  <c r="J12"/>
  <c r="I12" s="1"/>
  <c r="Q32"/>
  <c r="J32"/>
  <c r="I32" s="1"/>
  <c r="O56" l="1"/>
  <c r="M55"/>
  <c r="N56" l="1"/>
  <c r="L55"/>
  <c r="M56" l="1"/>
  <c r="K55"/>
  <c r="L56" l="1"/>
  <c r="J55"/>
  <c r="K56" l="1"/>
  <c r="I55"/>
  <c r="J56" l="1"/>
  <c r="I56" l="1"/>
</calcChain>
</file>

<file path=xl/sharedStrings.xml><?xml version="1.0" encoding="utf-8"?>
<sst xmlns="http://schemas.openxmlformats.org/spreadsheetml/2006/main" count="397" uniqueCount="106">
  <si>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</si>
  <si>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</si>
  <si>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</si>
  <si>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</si>
  <si>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</si>
  <si>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</si>
  <si>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</si>
  <si>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</si>
  <si>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</si>
  <si>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</si>
  <si>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</si>
  <si>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</si>
  <si>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</si>
  <si>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</si>
  <si>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</si>
  <si>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</si>
  <si>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</si>
  <si>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</si>
  <si>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</si>
  <si>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 xml:space="preserve">Наружное газоснабжение улиц 4-ая Заречная и 5-ая Заречная в г. Томске </t>
  </si>
  <si>
    <t>2015 г.</t>
  </si>
  <si>
    <t>Проектно-изыскательские работы</t>
  </si>
  <si>
    <t>2018 год</t>
  </si>
  <si>
    <t>Газоснабжение п. Кузовлево МО "Город Томск"</t>
  </si>
  <si>
    <t>Газоснабжение д. Лоскутово МО "Город Томск"</t>
  </si>
  <si>
    <t>Газоснабжение п. Штамово, п. Спутник МО «Город Томск»</t>
  </si>
  <si>
    <t>2017 г.</t>
  </si>
  <si>
    <t>Газификация микрорайона Степановка МО «Город Томск»</t>
  </si>
  <si>
    <t>Газоснабжение г. Томск, Кировский район (район ограниченный: ул. Нахимова – ул. А. Беленца – пр. Ленина – береговая линия р. Томь)</t>
  </si>
  <si>
    <t>Газификация микрорайона Сосновый бор МО «Город Томск»</t>
  </si>
  <si>
    <t>Газификация п. Кузовлево</t>
  </si>
  <si>
    <t>Газификация п. Штамово, п. Спутник</t>
  </si>
  <si>
    <t>Газоснабжение п. Просторного МО "Город Томск". Реконструкция</t>
  </si>
  <si>
    <t>Замена СУГ (сжиженный газ) на природный г. Томск, Кировский район (район ул. Учебная - ул. Тимакова)</t>
  </si>
  <si>
    <t>Газоснабжение с. Тимирязевское (в том числе мкр. Юбилейный) муниципального образования "Город Томск</t>
  </si>
  <si>
    <t>Газификация п. Лоскутово</t>
  </si>
  <si>
    <t xml:space="preserve">Газификация с. Дзержинское  
(5-11 очередь)  </t>
  </si>
  <si>
    <t xml:space="preserve">Газоснабжение п. Аникино </t>
  </si>
  <si>
    <t>Газоснабжение п. Апрель</t>
  </si>
  <si>
    <t xml:space="preserve">Газоснабжение с. Дзержинское МО "Город Томск" (3,4 очередь)  </t>
  </si>
  <si>
    <t>Страхование объектов газоснабжения</t>
  </si>
  <si>
    <t>Проектно-изыскательские работы*</t>
  </si>
  <si>
    <t xml:space="preserve"> * в том числе за счет остатков межбюджетных трансфертов, полученных до 01.01.2016 г.</t>
  </si>
  <si>
    <t>2020 г.</t>
  </si>
  <si>
    <t>Газоснабжение с. Дзержинское муниципального образования "Город Томск". 1 этап</t>
  </si>
  <si>
    <t>Кадастровые работы</t>
  </si>
  <si>
    <t>2021 г.</t>
  </si>
  <si>
    <t>2019 г.</t>
  </si>
  <si>
    <t>2021г.</t>
  </si>
  <si>
    <t>2019 год</t>
  </si>
  <si>
    <t>2020 год</t>
  </si>
  <si>
    <t>2021 год</t>
  </si>
  <si>
    <t>Строительство объекта "Территория,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газоснабжения" (ПИР). Софинансирование.</t>
  </si>
  <si>
    <t>-</t>
  </si>
  <si>
    <t>Газификация д. Эушта</t>
  </si>
  <si>
    <t>Газификация п.Нижний склад</t>
  </si>
  <si>
    <t>2022 год</t>
  </si>
  <si>
    <t>2023 год</t>
  </si>
  <si>
    <t>2024 год</t>
  </si>
  <si>
    <t>2025 год</t>
  </si>
  <si>
    <t>Газификация п.Росинка</t>
  </si>
  <si>
    <t>Газификация п.Вирион</t>
  </si>
  <si>
    <t>Газоснабжение мкр. Степановка (в том числе ул. Приветливая, ул. Травяная, ул. Тенистая)</t>
  </si>
  <si>
    <t>Газификация ул. Старо-Карьерный поселок, ул. Юргинская, ул. Сычева</t>
  </si>
  <si>
    <t>Газификация п. Озерки</t>
  </si>
  <si>
    <t>Газификация п. Радиоцентр</t>
  </si>
  <si>
    <t>Газификация п. Берлинка</t>
  </si>
  <si>
    <t>Газификация мкр. Черемошники-Каштак (ул. Большая подгорная, ул. Героев Чубаровцев,  ул. Старо-Деповская, ул. Вилюйская, пер. Светлый, ул. Севастопольская, ул. Ялтинская, пер. Донской, ул. Первомайская, ул. Оренбургская, ул. Учительская, ул. Игарская, ул. Крымская)</t>
  </si>
  <si>
    <t>Газификация ул. п. Каштак</t>
  </si>
  <si>
    <t xml:space="preserve">Газификация п. Заречный </t>
  </si>
  <si>
    <t>Газификация п. Родник</t>
  </si>
  <si>
    <t>Газификация р-н Приборного завода</t>
  </si>
  <si>
    <t>Газификация п. Бактин, п. Новый (в том числе ул. Мечникова)</t>
  </si>
  <si>
    <t>Газификация р-н от ул. Дальне- Ключевской до ул. 5-й Армии (ул. Нижне - Луговая, ул. Профсоюзная, ул. Ижевская, ул. Строевая, пер. Тупиковый, ул. Чапаева, пос. Мясокомбинат, пер. Просторный, ул. Шпальная, ул. Крепежная, ул. Урицкого, ул. Пролетарская)</t>
  </si>
  <si>
    <t>Газификация р-н ул.1905 года (ул. Октябрьская, ул. Лермонтова, ул. Загорная, ул. Шишкова , ул. Розы Люксембург, ул. Карла Маркса, ул. Мельничная, ул. Войкова, ул. Водяная, пер. Макушина)</t>
  </si>
  <si>
    <t>Газификация р-н Грузового речпорта (ул. Причальная, 2-поселок ЛПК, ул. Усть-Керепеть)</t>
  </si>
  <si>
    <t>Газификация р-н ГРЭС - 2 (ул. Льва-Толстого, ул. Салтыкова-Щедрина, пер. Фруктовый, ул. Колхозная, ул. Трамвайная, часть ул. Фрунзе от ул. Шевченко до пр. Комсомольский)</t>
  </si>
  <si>
    <t>Газификация р-н Академгородок (правая сторона п. Поле Чудес)</t>
  </si>
  <si>
    <t>Газификация п. Тояновский</t>
  </si>
  <si>
    <t>Газификация р-н ООО "Томскнефтехим"</t>
  </si>
  <si>
    <t xml:space="preserve">Мероприятия по замене СУГ (сжиженный газ) на природный (Ленинский и Советский районы) </t>
  </si>
  <si>
    <t>Газификация мкр. Спичфабрика (ул. Е. Пугачева, ул.Куйбышева, ул. Александра Невского, пер. Выборгский, ул. Залоговая)</t>
  </si>
  <si>
    <t>Газификация р-н Михайловская роща (пер.Овражный, ул. Новокиевская, пер. Мариинский, ул. Яковлева, ул. Степана Разина, ул. Украинская, ул. Жуковского, ул. Маяковского, ул. Олега Кошевого, ул. Льва Толстого, ул. Ярославская, пер. Украинский)</t>
  </si>
  <si>
    <t>Газификация р-н ул. Клюева, р-н Зеленые горки (ул. Нарановича, ул. Прибрежная, ул. Тальниковая)</t>
  </si>
  <si>
    <t>Строительство газопровода низкого давления (ул. 1-я Ново-Деповская, ул. Ракетная, ул. Дормаш, ул. Научная, ул. Витимская, ул. Макарова)</t>
  </si>
  <si>
    <t>Строительство газопровода низкого давления (ул.Вилюйская, ул. Костромская, район ограниченный: ул. Вокзальная - ул. Старо-Деповская - пер. Путевой)</t>
  </si>
  <si>
    <t>Строительство газопровода низкого давления (ул. Черноморская, ул. Каспийская, пер. Нижний)</t>
  </si>
  <si>
    <t>Мероприятия по замене СУГ (сжиженный газ) на природный (Октябрьский район, Кировский район (в том числе ул. Федора Лыткина)</t>
  </si>
  <si>
    <t>Газификация п. Родионово, п. Каменка</t>
  </si>
  <si>
    <t>Газификация п. Залесье</t>
  </si>
  <si>
    <t>Строительство газопровода низкого давления (ул. Красногвардейская, ул. Павлова, ул. Победы, ул. Революционная, пер. Революционный)</t>
  </si>
  <si>
    <t>Строительство газопровода низкого давления (ул. Бородинская, пер. Карский, пер. Уральский)</t>
  </si>
  <si>
    <t>Газификация ул. Мостовая</t>
  </si>
  <si>
    <t>Газификация мкр. Заварзино</t>
  </si>
  <si>
    <t>Газификация мкр. Свечной</t>
  </si>
  <si>
    <t>Газификация ул. Заливная, пер. Шумихинский</t>
  </si>
  <si>
    <t>Газификация мкр. Реженка</t>
  </si>
  <si>
    <t>Газификация ул. п. Киргизка</t>
  </si>
  <si>
    <t>Газоснабжение пер. Садовый, ул. Садовая, ул. Чапаева, ул. Тенистая, МКР "Солнечный" в 
с. Тимирязевское МО "Город Томск"</t>
  </si>
  <si>
    <t>Приобретение</t>
  </si>
  <si>
    <t xml:space="preserve">Департамент управления муниципальной собственностью </t>
  </si>
  <si>
    <t xml:space="preserve"> ** Включает в себя все виды бюджетных инвестиций </t>
  </si>
  <si>
    <t>Газификация микрорайона "Наука" МО "Город Томск"</t>
  </si>
  <si>
    <t>Газификация микрорайона Энтузиастов МО "Город Томск"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</si>
  <si>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</si>
  <si>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Приложение 3
к подпрограмме "Газификация Томска на 2015-2025 годы"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</si>
</sst>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"/>
  </numFmts>
  <fonts count="7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/>
    <xf numFmtId="4" fontId="5" fillId="0" borderId="0" xfId="0" applyNumberFormat="1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12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12" xfId="1" applyNumberFormat="1" applyFont="1" applyFill="1" applyBorder="1" applyAlignment="1">
      <alignment horizontal="center" vertical="center" wrapText="1"/>
    </xf>
    <xf numFmtId="0" fontId="0" fillId="0" borderId="12" xfId="0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7"/>
  <sheetViews>
    <sheetView tabSelected="1" view="pageBreakPreview" topLeftCell="A4" zoomScale="65" zoomScaleNormal="90" zoomScaleSheetLayoutView="65" workbookViewId="0">
      <pane xSplit="8" ySplit="5" topLeftCell="I111" activePane="bottomRight" state="frozen"/>
      <selection activeCell="A4" sqref="A4"/>
      <selection pane="topRight" activeCell="I4" sqref="I4"/>
      <selection pane="bottomLeft" activeCell="A9" sqref="A9"/>
      <selection pane="bottomRight" activeCell="F123" sqref="F123"/>
    </sheetView>
  </sheetViews>
  <sheetFormatPr defaultRowHeight="15"/>
  <cols>
    <col min="1" max="1" width="4.5703125" style="2" customWidth="1"/>
    <col min="2" max="2" width="31.7109375" style="2" customWidth="1"/>
    <col min="3" max="3" width="19.28515625" style="2" customWidth="1"/>
    <col min="4" max="4" width="16.28515625" style="2" customWidth="1"/>
    <col min="5" max="6" width="15.85546875" style="2" customWidth="1"/>
    <col min="7" max="7" width="16.5703125" style="2" customWidth="1"/>
    <col min="8" max="8" width="15.28515625" style="2" customWidth="1"/>
    <col min="9" max="9" width="61.5703125" style="2" customWidth="1"/>
    <col min="10" max="10" width="13.42578125" style="2" customWidth="1"/>
    <col min="11" max="11" width="10.5703125" style="2" customWidth="1"/>
    <col min="12" max="16" width="10.42578125" style="2" customWidth="1"/>
    <col min="17" max="17" width="13.42578125" style="2" customWidth="1"/>
    <col min="18" max="18" width="10.5703125" style="2" customWidth="1"/>
    <col min="19" max="20" width="10.42578125" style="2" customWidth="1"/>
    <col min="21" max="23" width="11.5703125" style="2" customWidth="1"/>
    <col min="24" max="24" width="12.7109375" style="2" customWidth="1"/>
    <col min="25" max="25" width="11.5703125" style="2" customWidth="1"/>
    <col min="26" max="26" width="11.140625" style="2" customWidth="1"/>
    <col min="27" max="27" width="12.85546875" style="2" customWidth="1"/>
    <col min="28" max="16384" width="9.140625" style="2"/>
  </cols>
  <sheetData>
    <row r="1" spans="1:27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"/>
      <c r="N1" s="1"/>
      <c r="O1" s="1"/>
      <c r="P1" s="1"/>
    </row>
    <row r="2" spans="1:27" ht="59.25" customHeight="1">
      <c r="A2" s="36" t="s">
        <v>105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"/>
      <c r="U2" s="3"/>
      <c r="V2" s="3"/>
    </row>
    <row r="3" spans="1:27" ht="51" customHeight="1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4"/>
      <c r="N3" s="4"/>
      <c r="O3" s="4"/>
      <c r="P3" s="4"/>
      <c r="Q3" s="5"/>
      <c r="R3" s="5"/>
      <c r="S3" s="5"/>
      <c r="T3" s="5"/>
      <c r="U3" s="5"/>
      <c r="V3" s="5"/>
    </row>
    <row r="4" spans="1:27" ht="57.75" customHeight="1">
      <c r="A4" s="31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 t="s">
        <v>11</v>
      </c>
      <c r="G4" s="31" t="s">
        <v>5</v>
      </c>
      <c r="H4" s="31" t="s">
        <v>6</v>
      </c>
      <c r="I4" s="32" t="s">
        <v>13</v>
      </c>
      <c r="J4" s="37" t="s">
        <v>16</v>
      </c>
      <c r="K4" s="38"/>
      <c r="L4" s="38"/>
      <c r="M4" s="38"/>
      <c r="N4" s="38"/>
      <c r="O4" s="38"/>
      <c r="P4" s="39"/>
      <c r="Q4" s="37" t="s">
        <v>104</v>
      </c>
      <c r="R4" s="38"/>
      <c r="S4" s="38"/>
      <c r="T4" s="38"/>
      <c r="U4" s="38"/>
      <c r="V4" s="38"/>
      <c r="W4" s="38"/>
      <c r="X4" s="38"/>
      <c r="Y4" s="38"/>
      <c r="Z4" s="38"/>
      <c r="AA4" s="39"/>
    </row>
    <row r="5" spans="1:27" ht="17.25" customHeight="1">
      <c r="A5" s="31"/>
      <c r="B5" s="31"/>
      <c r="C5" s="31"/>
      <c r="D5" s="31"/>
      <c r="E5" s="31"/>
      <c r="F5" s="31"/>
      <c r="G5" s="31"/>
      <c r="H5" s="31"/>
      <c r="I5" s="33"/>
      <c r="J5" s="40"/>
      <c r="K5" s="41"/>
      <c r="L5" s="41"/>
      <c r="M5" s="41"/>
      <c r="N5" s="41"/>
      <c r="O5" s="41"/>
      <c r="P5" s="42"/>
      <c r="Q5" s="40"/>
      <c r="R5" s="41"/>
      <c r="S5" s="41"/>
      <c r="T5" s="41"/>
      <c r="U5" s="41"/>
      <c r="V5" s="41"/>
      <c r="W5" s="41"/>
      <c r="X5" s="41"/>
      <c r="Y5" s="41"/>
      <c r="Z5" s="41"/>
      <c r="AA5" s="42"/>
    </row>
    <row r="6" spans="1:27" ht="16.5" customHeight="1">
      <c r="A6" s="31"/>
      <c r="B6" s="31"/>
      <c r="C6" s="31"/>
      <c r="D6" s="31"/>
      <c r="E6" s="31"/>
      <c r="F6" s="31"/>
      <c r="G6" s="31"/>
      <c r="H6" s="31"/>
      <c r="I6" s="33"/>
      <c r="J6" s="40"/>
      <c r="K6" s="41"/>
      <c r="L6" s="41"/>
      <c r="M6" s="41"/>
      <c r="N6" s="41"/>
      <c r="O6" s="41"/>
      <c r="P6" s="42"/>
      <c r="Q6" s="40"/>
      <c r="R6" s="41"/>
      <c r="S6" s="41"/>
      <c r="T6" s="41"/>
      <c r="U6" s="41"/>
      <c r="V6" s="41"/>
      <c r="W6" s="41"/>
      <c r="X6" s="41"/>
      <c r="Y6" s="41"/>
      <c r="Z6" s="41"/>
      <c r="AA6" s="42"/>
    </row>
    <row r="7" spans="1:27" ht="9.75" customHeight="1">
      <c r="A7" s="31"/>
      <c r="B7" s="31"/>
      <c r="C7" s="31"/>
      <c r="D7" s="31"/>
      <c r="E7" s="31"/>
      <c r="F7" s="31"/>
      <c r="G7" s="31"/>
      <c r="H7" s="31"/>
      <c r="I7" s="33"/>
      <c r="J7" s="43"/>
      <c r="K7" s="44"/>
      <c r="L7" s="44"/>
      <c r="M7" s="44"/>
      <c r="N7" s="44"/>
      <c r="O7" s="44"/>
      <c r="P7" s="45"/>
      <c r="Q7" s="43"/>
      <c r="R7" s="44"/>
      <c r="S7" s="44"/>
      <c r="T7" s="44"/>
      <c r="U7" s="44"/>
      <c r="V7" s="44"/>
      <c r="W7" s="44"/>
      <c r="X7" s="44"/>
      <c r="Y7" s="44"/>
      <c r="Z7" s="44"/>
      <c r="AA7" s="45"/>
    </row>
    <row r="8" spans="1:27" ht="29.25" customHeight="1">
      <c r="A8" s="31"/>
      <c r="B8" s="31"/>
      <c r="C8" s="31"/>
      <c r="D8" s="31"/>
      <c r="E8" s="31"/>
      <c r="F8" s="31"/>
      <c r="G8" s="31"/>
      <c r="H8" s="31"/>
      <c r="I8" s="34"/>
      <c r="J8" s="6" t="s">
        <v>9</v>
      </c>
      <c r="K8" s="6" t="s">
        <v>10</v>
      </c>
      <c r="L8" s="6" t="s">
        <v>17</v>
      </c>
      <c r="M8" s="6" t="s">
        <v>22</v>
      </c>
      <c r="N8" s="6" t="s">
        <v>49</v>
      </c>
      <c r="O8" s="6" t="s">
        <v>50</v>
      </c>
      <c r="P8" s="6" t="s">
        <v>51</v>
      </c>
      <c r="Q8" s="6" t="s">
        <v>9</v>
      </c>
      <c r="R8" s="6" t="s">
        <v>10</v>
      </c>
      <c r="S8" s="6" t="s">
        <v>17</v>
      </c>
      <c r="T8" s="6" t="s">
        <v>22</v>
      </c>
      <c r="U8" s="6" t="s">
        <v>49</v>
      </c>
      <c r="V8" s="6" t="s">
        <v>50</v>
      </c>
      <c r="W8" s="6" t="s">
        <v>51</v>
      </c>
      <c r="X8" s="6" t="s">
        <v>56</v>
      </c>
      <c r="Y8" s="6" t="s">
        <v>57</v>
      </c>
      <c r="Z8" s="6" t="s">
        <v>58</v>
      </c>
      <c r="AA8" s="6" t="s">
        <v>59</v>
      </c>
    </row>
    <row r="9" spans="1:27" ht="12.7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</row>
    <row r="10" spans="1:27" ht="54.75" customHeight="1">
      <c r="A10" s="25">
        <v>1</v>
      </c>
      <c r="B10" s="7" t="s">
        <v>36</v>
      </c>
      <c r="C10" s="8" t="s">
        <v>21</v>
      </c>
      <c r="D10" s="7" t="s">
        <v>8</v>
      </c>
      <c r="E10" s="7" t="s">
        <v>8</v>
      </c>
      <c r="F10" s="28">
        <v>25.88</v>
      </c>
      <c r="G10" s="25" t="s">
        <v>43</v>
      </c>
      <c r="H10" s="60">
        <v>84419.3</v>
      </c>
      <c r="I10" s="9">
        <f>J10+K10+L10+M10+N10+O10+P10</f>
        <v>1009</v>
      </c>
      <c r="J10" s="10">
        <v>1009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1009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</row>
    <row r="11" spans="1:27" ht="61.5" customHeight="1">
      <c r="A11" s="27"/>
      <c r="B11" s="7" t="s">
        <v>44</v>
      </c>
      <c r="C11" s="8" t="s">
        <v>7</v>
      </c>
      <c r="D11" s="7" t="s">
        <v>8</v>
      </c>
      <c r="E11" s="7" t="s">
        <v>8</v>
      </c>
      <c r="F11" s="29"/>
      <c r="G11" s="27"/>
      <c r="H11" s="61"/>
      <c r="I11" s="9">
        <f>J11+K11+L11+M11+N11+O11+P11</f>
        <v>80000</v>
      </c>
      <c r="J11" s="10">
        <v>0</v>
      </c>
      <c r="K11" s="10">
        <v>0</v>
      </c>
      <c r="L11" s="10">
        <v>0</v>
      </c>
      <c r="M11" s="10">
        <v>0</v>
      </c>
      <c r="N11" s="10">
        <v>40000</v>
      </c>
      <c r="O11" s="10">
        <v>40000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40000</v>
      </c>
      <c r="V11" s="10">
        <v>40000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</row>
    <row r="12" spans="1:27" ht="42.75" customHeight="1">
      <c r="A12" s="25">
        <v>2</v>
      </c>
      <c r="B12" s="25" t="s">
        <v>34</v>
      </c>
      <c r="C12" s="8" t="s">
        <v>7</v>
      </c>
      <c r="D12" s="25" t="s">
        <v>8</v>
      </c>
      <c r="E12" s="25" t="s">
        <v>8</v>
      </c>
      <c r="F12" s="25">
        <v>25.08</v>
      </c>
      <c r="G12" s="57" t="s">
        <v>14</v>
      </c>
      <c r="H12" s="49">
        <v>76907.95</v>
      </c>
      <c r="I12" s="49">
        <f>J12+K12+L12+M12+J13+K13+L13+M13+J14+K14+L14+M14+N12+O12+P12+P13+O13+N13+N14+O14+P14+J15+K15+L15+M15+N15+O15+P15</f>
        <v>55679.799999999988</v>
      </c>
      <c r="J12" s="10">
        <f>61831.8+2005.1-19348.6-912.8</f>
        <v>43575.5</v>
      </c>
      <c r="K12" s="10">
        <v>5832.6</v>
      </c>
      <c r="L12" s="10">
        <v>4712.7</v>
      </c>
      <c r="M12" s="10">
        <v>0</v>
      </c>
      <c r="N12" s="10">
        <v>0</v>
      </c>
      <c r="O12" s="10">
        <v>0</v>
      </c>
      <c r="P12" s="10">
        <v>0</v>
      </c>
      <c r="Q12" s="10">
        <f>61831.8+2005.1-19348.6-912.8</f>
        <v>43575.5</v>
      </c>
      <c r="R12" s="10">
        <v>5832.6</v>
      </c>
      <c r="S12" s="10">
        <v>4712.7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</row>
    <row r="13" spans="1:27" ht="77.25" customHeight="1">
      <c r="A13" s="26"/>
      <c r="B13" s="26"/>
      <c r="C13" s="8" t="s">
        <v>41</v>
      </c>
      <c r="D13" s="26"/>
      <c r="E13" s="26"/>
      <c r="F13" s="26"/>
      <c r="G13" s="58"/>
      <c r="H13" s="50"/>
      <c r="I13" s="50"/>
      <c r="J13" s="11">
        <v>812.2</v>
      </c>
      <c r="K13" s="10">
        <f>205+428.7-0.6</f>
        <v>633.1</v>
      </c>
      <c r="L13" s="10">
        <v>0</v>
      </c>
      <c r="M13" s="11">
        <v>0</v>
      </c>
      <c r="N13" s="10">
        <v>0</v>
      </c>
      <c r="O13" s="10">
        <v>0</v>
      </c>
      <c r="P13" s="10">
        <v>0</v>
      </c>
      <c r="Q13" s="10">
        <v>812.2</v>
      </c>
      <c r="R13" s="10">
        <f>205-0.6</f>
        <v>204.4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</row>
    <row r="14" spans="1:27" ht="69.75" customHeight="1">
      <c r="A14" s="26"/>
      <c r="B14" s="26"/>
      <c r="C14" s="8" t="s">
        <v>40</v>
      </c>
      <c r="D14" s="26"/>
      <c r="E14" s="26"/>
      <c r="F14" s="26"/>
      <c r="G14" s="58"/>
      <c r="H14" s="50"/>
      <c r="I14" s="50"/>
      <c r="J14" s="11">
        <v>0</v>
      </c>
      <c r="K14" s="10">
        <f>20-3.3</f>
        <v>16.7</v>
      </c>
      <c r="L14" s="10">
        <v>0</v>
      </c>
      <c r="M14" s="11">
        <v>0</v>
      </c>
      <c r="N14" s="10">
        <v>0</v>
      </c>
      <c r="O14" s="10">
        <v>0</v>
      </c>
      <c r="P14" s="10">
        <v>0</v>
      </c>
      <c r="Q14" s="10">
        <v>0</v>
      </c>
      <c r="R14" s="10">
        <f>20-3.3</f>
        <v>16.7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</row>
    <row r="15" spans="1:27" ht="69.75" customHeight="1">
      <c r="A15" s="27"/>
      <c r="B15" s="27"/>
      <c r="C15" s="8" t="s">
        <v>45</v>
      </c>
      <c r="D15" s="27"/>
      <c r="E15" s="27"/>
      <c r="F15" s="27"/>
      <c r="G15" s="59"/>
      <c r="H15" s="51"/>
      <c r="I15" s="51"/>
      <c r="J15" s="11">
        <v>0</v>
      </c>
      <c r="K15" s="10">
        <v>0</v>
      </c>
      <c r="L15" s="10">
        <v>0</v>
      </c>
      <c r="M15" s="11">
        <v>97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</row>
    <row r="16" spans="1:27" ht="51.75" customHeight="1">
      <c r="A16" s="25">
        <v>3</v>
      </c>
      <c r="B16" s="8" t="s">
        <v>30</v>
      </c>
      <c r="C16" s="8" t="s">
        <v>21</v>
      </c>
      <c r="D16" s="7" t="s">
        <v>8</v>
      </c>
      <c r="E16" s="7" t="s">
        <v>8</v>
      </c>
      <c r="F16" s="25">
        <v>12.77</v>
      </c>
      <c r="G16" s="57" t="s">
        <v>46</v>
      </c>
      <c r="H16" s="49">
        <v>46151.9</v>
      </c>
      <c r="I16" s="49">
        <f>J16+K16+L16+M16+J17+K5+L17+M17+J18+K18+L18+M18+K17+N16+O16+P16+P17+O17+N17+N18+O18+P18</f>
        <v>744.3</v>
      </c>
      <c r="J16" s="10">
        <v>444.3</v>
      </c>
      <c r="K16" s="12">
        <v>0</v>
      </c>
      <c r="L16" s="12">
        <v>0</v>
      </c>
      <c r="M16" s="10">
        <v>0</v>
      </c>
      <c r="N16" s="10">
        <v>0</v>
      </c>
      <c r="O16" s="10">
        <v>0</v>
      </c>
      <c r="P16" s="10">
        <v>0</v>
      </c>
      <c r="Q16" s="10">
        <v>444.3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</row>
    <row r="17" spans="1:27" ht="51.75" customHeight="1">
      <c r="A17" s="26"/>
      <c r="B17" s="25" t="s">
        <v>23</v>
      </c>
      <c r="C17" s="8" t="s">
        <v>41</v>
      </c>
      <c r="D17" s="7" t="s">
        <v>8</v>
      </c>
      <c r="E17" s="7" t="s">
        <v>8</v>
      </c>
      <c r="F17" s="26"/>
      <c r="G17" s="58"/>
      <c r="H17" s="50"/>
      <c r="I17" s="50"/>
      <c r="J17" s="10">
        <v>0</v>
      </c>
      <c r="K17" s="10">
        <v>300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</row>
    <row r="18" spans="1:27" ht="51.75" customHeight="1">
      <c r="A18" s="27"/>
      <c r="B18" s="27"/>
      <c r="C18" s="8" t="s">
        <v>7</v>
      </c>
      <c r="D18" s="7" t="s">
        <v>8</v>
      </c>
      <c r="E18" s="7" t="s">
        <v>8</v>
      </c>
      <c r="F18" s="27"/>
      <c r="G18" s="59"/>
      <c r="H18" s="51"/>
      <c r="I18" s="51"/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46151.9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</row>
    <row r="19" spans="1:27" ht="52.5" customHeight="1">
      <c r="A19" s="7">
        <v>4</v>
      </c>
      <c r="B19" s="7" t="s">
        <v>27</v>
      </c>
      <c r="C19" s="8" t="s">
        <v>7</v>
      </c>
      <c r="D19" s="7" t="s">
        <v>8</v>
      </c>
      <c r="E19" s="7" t="s">
        <v>8</v>
      </c>
      <c r="F19" s="13">
        <v>12.58</v>
      </c>
      <c r="G19" s="7" t="s">
        <v>46</v>
      </c>
      <c r="H19" s="9">
        <v>64752.9</v>
      </c>
      <c r="I19" s="14">
        <f>J19+K19+L19+M19+N19+O19+P19</f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64752.9</v>
      </c>
      <c r="X19" s="10">
        <v>0</v>
      </c>
      <c r="Y19" s="10">
        <v>0</v>
      </c>
      <c r="Z19" s="10">
        <v>0</v>
      </c>
      <c r="AA19" s="10">
        <v>0</v>
      </c>
    </row>
    <row r="20" spans="1:27" ht="48.75" customHeight="1">
      <c r="A20" s="7">
        <v>5</v>
      </c>
      <c r="B20" s="7" t="s">
        <v>29</v>
      </c>
      <c r="C20" s="8" t="s">
        <v>7</v>
      </c>
      <c r="D20" s="7" t="s">
        <v>8</v>
      </c>
      <c r="E20" s="7" t="s">
        <v>8</v>
      </c>
      <c r="F20" s="13">
        <v>11.098000000000001</v>
      </c>
      <c r="G20" s="7" t="s">
        <v>47</v>
      </c>
      <c r="H20" s="9">
        <v>43265.7</v>
      </c>
      <c r="I20" s="14">
        <f>J20+K20+L20+M20+N20+O20+P20</f>
        <v>37912.199999999997</v>
      </c>
      <c r="J20" s="10">
        <v>0</v>
      </c>
      <c r="K20" s="10">
        <v>0</v>
      </c>
      <c r="L20" s="10">
        <v>0</v>
      </c>
      <c r="M20" s="10">
        <f>10816.4+30600-3402.9-11502.9-1047.8</f>
        <v>25462.799999999999</v>
      </c>
      <c r="N20" s="10">
        <v>12449.4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f>10816.4+30600-3402.9-11502.9-1047.8</f>
        <v>25462.799999999999</v>
      </c>
      <c r="U20" s="10">
        <v>12449.4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</row>
    <row r="21" spans="1:27" ht="39" customHeight="1">
      <c r="A21" s="25">
        <v>6</v>
      </c>
      <c r="B21" s="25" t="s">
        <v>32</v>
      </c>
      <c r="C21" s="8" t="s">
        <v>7</v>
      </c>
      <c r="D21" s="25" t="s">
        <v>8</v>
      </c>
      <c r="E21" s="25" t="s">
        <v>8</v>
      </c>
      <c r="F21" s="25">
        <v>9.18</v>
      </c>
      <c r="G21" s="25" t="s">
        <v>14</v>
      </c>
      <c r="H21" s="49">
        <v>27215.14</v>
      </c>
      <c r="I21" s="49">
        <f>J21+K21+L21+J22+K22+L22+M21+M22+J23+K23+L23+M23+N21+O21+P21+P22+O22+N22+N23+O23+P23</f>
        <v>36096.9</v>
      </c>
      <c r="J21" s="12">
        <f>26008.6-24708.2+26587.6-1031.8-48.9-4841</f>
        <v>21966.299999999996</v>
      </c>
      <c r="K21" s="12">
        <v>13552.7</v>
      </c>
      <c r="L21" s="12">
        <v>0</v>
      </c>
      <c r="M21" s="12">
        <v>0</v>
      </c>
      <c r="N21" s="10">
        <v>0</v>
      </c>
      <c r="O21" s="10">
        <v>0</v>
      </c>
      <c r="P21" s="10">
        <v>0</v>
      </c>
      <c r="Q21" s="10">
        <f>26008.6-24708.2+26587.6-1031.8-48.9-4841</f>
        <v>21966.299999999996</v>
      </c>
      <c r="R21" s="10">
        <v>13552.7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</row>
    <row r="22" spans="1:27" ht="46.5" customHeight="1">
      <c r="A22" s="26"/>
      <c r="B22" s="26"/>
      <c r="C22" s="8" t="s">
        <v>41</v>
      </c>
      <c r="D22" s="26"/>
      <c r="E22" s="26"/>
      <c r="F22" s="26"/>
      <c r="G22" s="26"/>
      <c r="H22" s="50"/>
      <c r="I22" s="50"/>
      <c r="J22" s="12">
        <v>54.2</v>
      </c>
      <c r="K22" s="12">
        <f>210+300-3.1</f>
        <v>506.9</v>
      </c>
      <c r="L22" s="12">
        <v>0</v>
      </c>
      <c r="M22" s="12">
        <v>0</v>
      </c>
      <c r="N22" s="10">
        <v>0</v>
      </c>
      <c r="O22" s="10">
        <v>0</v>
      </c>
      <c r="P22" s="10">
        <v>0</v>
      </c>
      <c r="Q22" s="10">
        <v>54.2</v>
      </c>
      <c r="R22" s="10">
        <f>210-3.1</f>
        <v>206.9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</row>
    <row r="23" spans="1:27" ht="56.25" customHeight="1">
      <c r="A23" s="27"/>
      <c r="B23" s="27"/>
      <c r="C23" s="8" t="s">
        <v>40</v>
      </c>
      <c r="D23" s="27"/>
      <c r="E23" s="27"/>
      <c r="F23" s="15"/>
      <c r="G23" s="15"/>
      <c r="H23" s="16"/>
      <c r="I23" s="51"/>
      <c r="J23" s="12">
        <v>0</v>
      </c>
      <c r="K23" s="12">
        <v>16.8</v>
      </c>
      <c r="L23" s="12">
        <v>0</v>
      </c>
      <c r="M23" s="12">
        <v>0</v>
      </c>
      <c r="N23" s="10">
        <v>0</v>
      </c>
      <c r="O23" s="10">
        <v>0</v>
      </c>
      <c r="P23" s="10">
        <v>0</v>
      </c>
      <c r="Q23" s="10">
        <v>0</v>
      </c>
      <c r="R23" s="10">
        <v>16.8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</row>
    <row r="24" spans="1:27" ht="39" customHeight="1">
      <c r="A24" s="25">
        <v>7</v>
      </c>
      <c r="B24" s="25" t="s">
        <v>18</v>
      </c>
      <c r="C24" s="8" t="s">
        <v>7</v>
      </c>
      <c r="D24" s="25" t="s">
        <v>8</v>
      </c>
      <c r="E24" s="25" t="s">
        <v>8</v>
      </c>
      <c r="F24" s="25">
        <v>4.83</v>
      </c>
      <c r="G24" s="25" t="s">
        <v>26</v>
      </c>
      <c r="H24" s="49">
        <v>36689.54</v>
      </c>
      <c r="I24" s="49">
        <f>J24+K24+L24+M24+J25+K25+L25+M25+J26+K26+L26+M26+N24+O24+P24+P25+O25+N25+N26+O26+P26</f>
        <v>53253.7</v>
      </c>
      <c r="J24" s="10">
        <f>32450.3+1052.4-9443.6-293.2-155.4-131.9</f>
        <v>23478.599999999995</v>
      </c>
      <c r="K24" s="10">
        <f>19048.2+600-511.8-88.2</f>
        <v>19048.2</v>
      </c>
      <c r="L24" s="10">
        <f>511.8+8058.9-50</f>
        <v>8520.6999999999989</v>
      </c>
      <c r="M24" s="10">
        <v>1567.4</v>
      </c>
      <c r="N24" s="10">
        <v>0</v>
      </c>
      <c r="O24" s="10">
        <v>0</v>
      </c>
      <c r="P24" s="10">
        <v>0</v>
      </c>
      <c r="Q24" s="10">
        <f>32450.3+1052.4-9443.6-293.2-155.4-131.9</f>
        <v>23478.599999999995</v>
      </c>
      <c r="R24" s="10">
        <f>19048.2+600-511.8-88.2</f>
        <v>19048.2</v>
      </c>
      <c r="S24" s="10">
        <f>511.8+8058.9-50</f>
        <v>8520.6999999999989</v>
      </c>
      <c r="T24" s="10">
        <v>1567.4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</row>
    <row r="25" spans="1:27" ht="54" customHeight="1">
      <c r="A25" s="26"/>
      <c r="B25" s="26"/>
      <c r="C25" s="8" t="s">
        <v>41</v>
      </c>
      <c r="D25" s="26"/>
      <c r="E25" s="26"/>
      <c r="F25" s="26"/>
      <c r="G25" s="26"/>
      <c r="H25" s="50"/>
      <c r="I25" s="50"/>
      <c r="J25" s="10">
        <v>163</v>
      </c>
      <c r="K25" s="10">
        <f>130+300-40</f>
        <v>390</v>
      </c>
      <c r="L25" s="10">
        <f>965.6-596.9-299.7</f>
        <v>69.000000000000057</v>
      </c>
      <c r="M25" s="10">
        <v>0</v>
      </c>
      <c r="N25" s="10">
        <v>0</v>
      </c>
      <c r="O25" s="10">
        <v>0</v>
      </c>
      <c r="P25" s="10">
        <v>0</v>
      </c>
      <c r="Q25" s="10">
        <v>163</v>
      </c>
      <c r="R25" s="10">
        <f>130-40</f>
        <v>90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</row>
    <row r="26" spans="1:27" ht="56.25" customHeight="1">
      <c r="A26" s="27"/>
      <c r="B26" s="27"/>
      <c r="C26" s="8" t="s">
        <v>40</v>
      </c>
      <c r="D26" s="27"/>
      <c r="E26" s="27"/>
      <c r="F26" s="27"/>
      <c r="G26" s="27"/>
      <c r="H26" s="51"/>
      <c r="I26" s="51"/>
      <c r="J26" s="10">
        <v>0</v>
      </c>
      <c r="K26" s="10">
        <f>20-3.2</f>
        <v>16.8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f>20-3.2</f>
        <v>16.8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</row>
    <row r="27" spans="1:27" ht="81" customHeight="1">
      <c r="A27" s="25">
        <v>8</v>
      </c>
      <c r="B27" s="25" t="s">
        <v>33</v>
      </c>
      <c r="C27" s="8" t="s">
        <v>7</v>
      </c>
      <c r="D27" s="7" t="s">
        <v>8</v>
      </c>
      <c r="E27" s="7" t="s">
        <v>8</v>
      </c>
      <c r="F27" s="25">
        <v>1.47</v>
      </c>
      <c r="G27" s="25" t="s">
        <v>46</v>
      </c>
      <c r="H27" s="49">
        <v>19607.5</v>
      </c>
      <c r="I27" s="49">
        <f>J27+K27+L27+L28+K28+J28+M27+M28+N27+N28+O28+O27+P27+P28</f>
        <v>18168.399999999998</v>
      </c>
      <c r="J27" s="10">
        <f>12931.5+419.4-4077.4-194.2-32.1</f>
        <v>9047.1999999999989</v>
      </c>
      <c r="K27" s="10">
        <f>452.4+8594.8</f>
        <v>9047.1999999999989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f>12931.5+419.4-4077.4-194.2-32.1</f>
        <v>9047.1999999999989</v>
      </c>
      <c r="R27" s="10">
        <f>452.4+8594.8</f>
        <v>9047.1999999999989</v>
      </c>
      <c r="S27" s="10">
        <v>0</v>
      </c>
      <c r="T27" s="10">
        <v>0</v>
      </c>
      <c r="U27" s="10">
        <v>0</v>
      </c>
      <c r="V27" s="10">
        <v>0</v>
      </c>
      <c r="W27" s="10">
        <v>19607.5</v>
      </c>
      <c r="X27" s="10">
        <v>0</v>
      </c>
      <c r="Y27" s="10">
        <v>0</v>
      </c>
      <c r="Z27" s="10">
        <v>0</v>
      </c>
      <c r="AA27" s="10">
        <v>0</v>
      </c>
    </row>
    <row r="28" spans="1:27" ht="81" customHeight="1">
      <c r="A28" s="27"/>
      <c r="B28" s="27"/>
      <c r="C28" s="8" t="s">
        <v>21</v>
      </c>
      <c r="D28" s="7" t="s">
        <v>8</v>
      </c>
      <c r="E28" s="7" t="s">
        <v>8</v>
      </c>
      <c r="F28" s="27"/>
      <c r="G28" s="27"/>
      <c r="H28" s="51"/>
      <c r="I28" s="51"/>
      <c r="J28" s="10">
        <v>74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74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</row>
    <row r="29" spans="1:27" ht="58.5" customHeight="1">
      <c r="A29" s="25">
        <v>9</v>
      </c>
      <c r="B29" s="25" t="s">
        <v>19</v>
      </c>
      <c r="C29" s="8" t="s">
        <v>7</v>
      </c>
      <c r="D29" s="25" t="s">
        <v>8</v>
      </c>
      <c r="E29" s="25" t="s">
        <v>8</v>
      </c>
      <c r="F29" s="25">
        <v>1.1399999999999999</v>
      </c>
      <c r="G29" s="25" t="s">
        <v>14</v>
      </c>
      <c r="H29" s="49">
        <v>3161.99</v>
      </c>
      <c r="I29" s="49">
        <f>J29+K29+L29+M29+J30+K30+L30+M30+M31+L31+K31+J31+N29+O29+P29+P30+O30+N30+N31+O31+P31</f>
        <v>2671.7000000000003</v>
      </c>
      <c r="J29" s="10">
        <f>2665.5+10.8-16.1-10.7-197.4</f>
        <v>2452.1000000000004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f>2665.5+10.8-16.1-10.7-197.4</f>
        <v>2452.1000000000004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</row>
    <row r="30" spans="1:27" ht="61.5" customHeight="1">
      <c r="A30" s="26"/>
      <c r="B30" s="26"/>
      <c r="C30" s="8" t="s">
        <v>21</v>
      </c>
      <c r="D30" s="26"/>
      <c r="E30" s="26"/>
      <c r="F30" s="26"/>
      <c r="G30" s="26"/>
      <c r="H30" s="50"/>
      <c r="I30" s="50"/>
      <c r="J30" s="10">
        <v>0</v>
      </c>
      <c r="K30" s="10">
        <v>202.9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202.9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</row>
    <row r="31" spans="1:27" ht="57" customHeight="1">
      <c r="A31" s="27"/>
      <c r="B31" s="27"/>
      <c r="C31" s="8" t="s">
        <v>40</v>
      </c>
      <c r="D31" s="27"/>
      <c r="E31" s="27"/>
      <c r="F31" s="27"/>
      <c r="G31" s="27"/>
      <c r="H31" s="51"/>
      <c r="I31" s="51"/>
      <c r="J31" s="10">
        <v>0</v>
      </c>
      <c r="K31" s="10">
        <v>16.7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16.7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</row>
    <row r="32" spans="1:27" ht="61.5" customHeight="1">
      <c r="A32" s="7">
        <v>10</v>
      </c>
      <c r="B32" s="7" t="s">
        <v>37</v>
      </c>
      <c r="C32" s="8" t="s">
        <v>7</v>
      </c>
      <c r="D32" s="7" t="s">
        <v>8</v>
      </c>
      <c r="E32" s="7" t="s">
        <v>8</v>
      </c>
      <c r="F32" s="7">
        <v>25.66</v>
      </c>
      <c r="G32" s="7" t="s">
        <v>20</v>
      </c>
      <c r="H32" s="12">
        <v>83777.5</v>
      </c>
      <c r="I32" s="12">
        <f>J32+K32+L32+M32+N32+O32+P32</f>
        <v>6454.8</v>
      </c>
      <c r="J32" s="10">
        <f>2759.5+3695.3</f>
        <v>6454.8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f>2759.5+3695.3</f>
        <v>6454.8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</row>
    <row r="33" spans="1:27" ht="53.25" customHeight="1">
      <c r="A33" s="7">
        <v>11</v>
      </c>
      <c r="B33" s="7" t="s">
        <v>38</v>
      </c>
      <c r="C33" s="8" t="s">
        <v>7</v>
      </c>
      <c r="D33" s="7" t="s">
        <v>8</v>
      </c>
      <c r="E33" s="7" t="s">
        <v>8</v>
      </c>
      <c r="F33" s="7">
        <v>2.23</v>
      </c>
      <c r="G33" s="7" t="s">
        <v>20</v>
      </c>
      <c r="H33" s="12">
        <v>9713.36</v>
      </c>
      <c r="I33" s="12">
        <f>J33+K33+L33+M33+N33+O33+P33</f>
        <v>404.8</v>
      </c>
      <c r="J33" s="10">
        <v>404.8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404.8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</row>
    <row r="34" spans="1:27" ht="70.5" customHeight="1">
      <c r="A34" s="7">
        <v>12</v>
      </c>
      <c r="B34" s="7" t="s">
        <v>39</v>
      </c>
      <c r="C34" s="8" t="s">
        <v>7</v>
      </c>
      <c r="D34" s="7" t="s">
        <v>8</v>
      </c>
      <c r="E34" s="7" t="s">
        <v>8</v>
      </c>
      <c r="F34" s="7">
        <v>6.16</v>
      </c>
      <c r="G34" s="7" t="s">
        <v>20</v>
      </c>
      <c r="H34" s="12">
        <v>69001.52</v>
      </c>
      <c r="I34" s="12">
        <f>J34+K34+L34+M34+N34+O34+P34</f>
        <v>937.3</v>
      </c>
      <c r="J34" s="10">
        <v>937.3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937.3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</row>
    <row r="35" spans="1:27" ht="81" customHeight="1">
      <c r="A35" s="25">
        <v>13</v>
      </c>
      <c r="B35" s="25" t="s">
        <v>28</v>
      </c>
      <c r="C35" s="8" t="s">
        <v>41</v>
      </c>
      <c r="D35" s="25" t="s">
        <v>8</v>
      </c>
      <c r="E35" s="25" t="s">
        <v>8</v>
      </c>
      <c r="F35" s="55">
        <v>14.04</v>
      </c>
      <c r="G35" s="25" t="s">
        <v>46</v>
      </c>
      <c r="H35" s="49">
        <v>59353.1</v>
      </c>
      <c r="I35" s="49">
        <f>J35+K35+L35+M35+J36+K36+L36+M36+N35+N36+O36+P36+P35+O35</f>
        <v>1045.9000000000001</v>
      </c>
      <c r="J35" s="10">
        <v>745.9</v>
      </c>
      <c r="K35" s="10">
        <v>300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745.9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</row>
    <row r="36" spans="1:27" ht="81" customHeight="1">
      <c r="A36" s="27"/>
      <c r="B36" s="27"/>
      <c r="C36" s="8" t="s">
        <v>7</v>
      </c>
      <c r="D36" s="27"/>
      <c r="E36" s="27"/>
      <c r="F36" s="56"/>
      <c r="G36" s="27"/>
      <c r="H36" s="51"/>
      <c r="I36" s="51"/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59353.1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</row>
    <row r="37" spans="1:27" ht="60.75" customHeight="1">
      <c r="A37" s="25">
        <v>14</v>
      </c>
      <c r="B37" s="8" t="s">
        <v>31</v>
      </c>
      <c r="C37" s="8" t="s">
        <v>21</v>
      </c>
      <c r="D37" s="7" t="s">
        <v>8</v>
      </c>
      <c r="E37" s="7" t="s">
        <v>8</v>
      </c>
      <c r="F37" s="52">
        <v>10.89</v>
      </c>
      <c r="G37" s="25" t="s">
        <v>48</v>
      </c>
      <c r="H37" s="49">
        <v>41511</v>
      </c>
      <c r="I37" s="49">
        <f>J37+K37+L37+M37+J38+K38+L38+M38+J39+K39+L39+M39+N37+N38+N39+O39+P39+P38+O38+O37+P37</f>
        <v>400</v>
      </c>
      <c r="J37" s="10">
        <v>100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100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</row>
    <row r="38" spans="1:27" ht="46.5" customHeight="1">
      <c r="A38" s="26"/>
      <c r="B38" s="25" t="s">
        <v>25</v>
      </c>
      <c r="C38" s="8" t="s">
        <v>41</v>
      </c>
      <c r="D38" s="25" t="s">
        <v>8</v>
      </c>
      <c r="E38" s="25" t="s">
        <v>8</v>
      </c>
      <c r="F38" s="53"/>
      <c r="G38" s="26"/>
      <c r="H38" s="50"/>
      <c r="I38" s="50"/>
      <c r="J38" s="10">
        <v>0</v>
      </c>
      <c r="K38" s="10">
        <f>293.2+6.8</f>
        <v>300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</row>
    <row r="39" spans="1:27" ht="42.75" customHeight="1">
      <c r="A39" s="27"/>
      <c r="B39" s="27"/>
      <c r="C39" s="8" t="s">
        <v>7</v>
      </c>
      <c r="D39" s="27"/>
      <c r="E39" s="27"/>
      <c r="F39" s="54"/>
      <c r="G39" s="27"/>
      <c r="H39" s="51"/>
      <c r="I39" s="51"/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41511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</row>
    <row r="40" spans="1:27" ht="57" customHeight="1">
      <c r="A40" s="25">
        <v>15</v>
      </c>
      <c r="B40" s="8" t="s">
        <v>35</v>
      </c>
      <c r="C40" s="8" t="s">
        <v>21</v>
      </c>
      <c r="D40" s="25" t="s">
        <v>8</v>
      </c>
      <c r="E40" s="25" t="s">
        <v>8</v>
      </c>
      <c r="F40" s="25">
        <v>11.58</v>
      </c>
      <c r="G40" s="25" t="s">
        <v>46</v>
      </c>
      <c r="H40" s="49">
        <v>80813.5</v>
      </c>
      <c r="I40" s="49">
        <f>J40+K40+L40+M40+J41+K41+L41+M41+J42+K42+L42+M42+N40+N41+N42+O42+O41+O40+P40+P41+P42</f>
        <v>3243</v>
      </c>
      <c r="J40" s="10">
        <v>2166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2166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</row>
    <row r="41" spans="1:27" ht="61.5" customHeight="1">
      <c r="A41" s="26"/>
      <c r="B41" s="25" t="s">
        <v>24</v>
      </c>
      <c r="C41" s="8" t="s">
        <v>41</v>
      </c>
      <c r="D41" s="26"/>
      <c r="E41" s="26"/>
      <c r="F41" s="26"/>
      <c r="G41" s="26"/>
      <c r="H41" s="50"/>
      <c r="I41" s="50"/>
      <c r="J41" s="10">
        <v>0</v>
      </c>
      <c r="K41" s="10">
        <v>300</v>
      </c>
      <c r="L41" s="10">
        <f>2399.6-1622.6</f>
        <v>777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</row>
    <row r="42" spans="1:27" ht="42.75" customHeight="1">
      <c r="A42" s="27"/>
      <c r="B42" s="27"/>
      <c r="C42" s="8" t="s">
        <v>7</v>
      </c>
      <c r="D42" s="27"/>
      <c r="E42" s="27"/>
      <c r="F42" s="27"/>
      <c r="G42" s="27"/>
      <c r="H42" s="51"/>
      <c r="I42" s="51"/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80813.5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</row>
    <row r="43" spans="1:27" ht="175.5" customHeight="1">
      <c r="A43" s="7">
        <v>16</v>
      </c>
      <c r="B43" s="7" t="s">
        <v>52</v>
      </c>
      <c r="C43" s="8" t="s">
        <v>21</v>
      </c>
      <c r="D43" s="7" t="s">
        <v>8</v>
      </c>
      <c r="E43" s="7" t="s">
        <v>8</v>
      </c>
      <c r="F43" s="7">
        <v>27</v>
      </c>
      <c r="G43" s="7" t="s">
        <v>53</v>
      </c>
      <c r="H43" s="12">
        <v>7537.5</v>
      </c>
      <c r="I43" s="12">
        <f t="shared" ref="I43:I119" si="0">J43+K43+L43+M43+N43+O43+P43</f>
        <v>75.400000000000006</v>
      </c>
      <c r="J43" s="10">
        <v>0</v>
      </c>
      <c r="K43" s="10">
        <v>0</v>
      </c>
      <c r="L43" s="10">
        <v>0</v>
      </c>
      <c r="M43" s="10">
        <v>0</v>
      </c>
      <c r="N43" s="10">
        <v>75.400000000000006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7537.5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</row>
    <row r="44" spans="1:27" ht="45">
      <c r="A44" s="7">
        <v>17</v>
      </c>
      <c r="B44" s="7" t="s">
        <v>95</v>
      </c>
      <c r="C44" s="8" t="s">
        <v>21</v>
      </c>
      <c r="D44" s="7" t="s">
        <v>8</v>
      </c>
      <c r="E44" s="7" t="s">
        <v>8</v>
      </c>
      <c r="F44" s="7">
        <v>2</v>
      </c>
      <c r="G44" s="7" t="s">
        <v>53</v>
      </c>
      <c r="H44" s="12">
        <v>1926.7</v>
      </c>
      <c r="I44" s="12">
        <f t="shared" ref="I44" si="1">J44+K44+L44+M44+N44+O44+P44</f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1926.7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</row>
    <row r="45" spans="1:27" ht="45">
      <c r="A45" s="7">
        <v>18</v>
      </c>
      <c r="B45" s="7" t="s">
        <v>96</v>
      </c>
      <c r="C45" s="8" t="s">
        <v>21</v>
      </c>
      <c r="D45" s="7" t="s">
        <v>8</v>
      </c>
      <c r="E45" s="7" t="s">
        <v>8</v>
      </c>
      <c r="F45" s="7">
        <v>5.0999999999999996</v>
      </c>
      <c r="G45" s="7" t="s">
        <v>53</v>
      </c>
      <c r="H45" s="12">
        <v>4913</v>
      </c>
      <c r="I45" s="12">
        <f t="shared" ref="I45" si="2">J45+K45+L45+M45+N45+O45+P45</f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4913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</row>
    <row r="46" spans="1:27" ht="75">
      <c r="A46" s="7">
        <v>19</v>
      </c>
      <c r="B46" s="7" t="s">
        <v>98</v>
      </c>
      <c r="C46" s="8" t="s">
        <v>99</v>
      </c>
      <c r="D46" s="7" t="s">
        <v>100</v>
      </c>
      <c r="E46" s="7" t="s">
        <v>100</v>
      </c>
      <c r="F46" s="7">
        <v>7.0439999999999996</v>
      </c>
      <c r="G46" s="7" t="s">
        <v>53</v>
      </c>
      <c r="H46" s="12">
        <v>6127</v>
      </c>
      <c r="I46" s="12">
        <f t="shared" ref="I46" si="3">J46+K46+L46+M46+N46+O46+P46</f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6127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</row>
    <row r="47" spans="1:27" ht="45">
      <c r="A47" s="7">
        <v>20</v>
      </c>
      <c r="B47" s="7" t="s">
        <v>54</v>
      </c>
      <c r="C47" s="8" t="s">
        <v>21</v>
      </c>
      <c r="D47" s="7" t="s">
        <v>8</v>
      </c>
      <c r="E47" s="7" t="s">
        <v>8</v>
      </c>
      <c r="F47" s="7">
        <v>5.56</v>
      </c>
      <c r="G47" s="7" t="s">
        <v>53</v>
      </c>
      <c r="H47" s="12" t="s">
        <v>53</v>
      </c>
      <c r="I47" s="12">
        <f t="shared" si="0"/>
        <v>5356.1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5356.1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5356.1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</row>
    <row r="48" spans="1:27" ht="45">
      <c r="A48" s="7">
        <v>21</v>
      </c>
      <c r="B48" s="7" t="s">
        <v>55</v>
      </c>
      <c r="C48" s="8" t="s">
        <v>21</v>
      </c>
      <c r="D48" s="7" t="s">
        <v>8</v>
      </c>
      <c r="E48" s="7" t="s">
        <v>8</v>
      </c>
      <c r="F48" s="7">
        <v>7.16</v>
      </c>
      <c r="G48" s="7" t="s">
        <v>53</v>
      </c>
      <c r="H48" s="12" t="s">
        <v>53</v>
      </c>
      <c r="I48" s="12">
        <f t="shared" si="0"/>
        <v>6897.5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6897.5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6897.5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</row>
    <row r="49" spans="1:27" ht="45">
      <c r="A49" s="7">
        <v>22</v>
      </c>
      <c r="B49" s="7" t="s">
        <v>97</v>
      </c>
      <c r="C49" s="8" t="s">
        <v>21</v>
      </c>
      <c r="D49" s="7" t="s">
        <v>8</v>
      </c>
      <c r="E49" s="7" t="s">
        <v>8</v>
      </c>
      <c r="F49" s="7">
        <v>3</v>
      </c>
      <c r="G49" s="7" t="s">
        <v>53</v>
      </c>
      <c r="H49" s="12" t="s">
        <v>53</v>
      </c>
      <c r="I49" s="12">
        <f>J49+K49+L49+M49+N49+O49+P49</f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2890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</row>
    <row r="50" spans="1:27" ht="58.5" customHeight="1">
      <c r="A50" s="25">
        <v>23</v>
      </c>
      <c r="B50" s="25" t="s">
        <v>60</v>
      </c>
      <c r="C50" s="8" t="s">
        <v>21</v>
      </c>
      <c r="D50" s="25" t="s">
        <v>8</v>
      </c>
      <c r="E50" s="25" t="s">
        <v>8</v>
      </c>
      <c r="F50" s="25">
        <v>4</v>
      </c>
      <c r="G50" s="25" t="s">
        <v>53</v>
      </c>
      <c r="H50" s="12">
        <v>6146.7</v>
      </c>
      <c r="I50" s="12">
        <f>J50+K50+L50+M50+N50+O50+P50</f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6146.7</v>
      </c>
      <c r="Y50" s="10">
        <v>0</v>
      </c>
      <c r="Z50" s="10">
        <v>0</v>
      </c>
      <c r="AA50" s="10">
        <v>0</v>
      </c>
    </row>
    <row r="51" spans="1:27">
      <c r="A51" s="27"/>
      <c r="B51" s="27"/>
      <c r="C51" s="8" t="s">
        <v>7</v>
      </c>
      <c r="D51" s="27"/>
      <c r="E51" s="27"/>
      <c r="F51" s="27"/>
      <c r="G51" s="27"/>
      <c r="H51" s="12">
        <v>26453.3</v>
      </c>
      <c r="I51" s="12">
        <f t="shared" si="0"/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26453.3</v>
      </c>
      <c r="Z51" s="10">
        <v>0</v>
      </c>
      <c r="AA51" s="10">
        <v>0</v>
      </c>
    </row>
    <row r="52" spans="1:27" ht="82.5" customHeight="1">
      <c r="A52" s="25">
        <v>24</v>
      </c>
      <c r="B52" s="25" t="s">
        <v>61</v>
      </c>
      <c r="C52" s="8" t="s">
        <v>21</v>
      </c>
      <c r="D52" s="25" t="s">
        <v>8</v>
      </c>
      <c r="E52" s="25" t="s">
        <v>8</v>
      </c>
      <c r="F52" s="25">
        <v>6.9</v>
      </c>
      <c r="G52" s="25" t="s">
        <v>53</v>
      </c>
      <c r="H52" s="12">
        <v>10603</v>
      </c>
      <c r="I52" s="12">
        <f t="shared" si="0"/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10603</v>
      </c>
      <c r="Y52" s="10">
        <v>0</v>
      </c>
      <c r="Z52" s="10">
        <v>0</v>
      </c>
      <c r="AA52" s="10">
        <v>0</v>
      </c>
    </row>
    <row r="53" spans="1:27">
      <c r="A53" s="27"/>
      <c r="B53" s="27"/>
      <c r="C53" s="8" t="s">
        <v>7</v>
      </c>
      <c r="D53" s="27"/>
      <c r="E53" s="27"/>
      <c r="F53" s="27"/>
      <c r="G53" s="27"/>
      <c r="H53" s="12">
        <v>45632</v>
      </c>
      <c r="I53" s="12">
        <f t="shared" si="0"/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45632</v>
      </c>
      <c r="Z53" s="10">
        <v>0</v>
      </c>
      <c r="AA53" s="10">
        <v>0</v>
      </c>
    </row>
    <row r="54" spans="1:27" ht="90" customHeight="1">
      <c r="A54" s="25">
        <v>25</v>
      </c>
      <c r="B54" s="25" t="s">
        <v>62</v>
      </c>
      <c r="C54" s="8" t="s">
        <v>21</v>
      </c>
      <c r="D54" s="25" t="s">
        <v>8</v>
      </c>
      <c r="E54" s="25" t="s">
        <v>8</v>
      </c>
      <c r="F54" s="25">
        <v>15.5</v>
      </c>
      <c r="G54" s="25" t="s">
        <v>53</v>
      </c>
      <c r="H54" s="12">
        <v>23818.3</v>
      </c>
      <c r="I54" s="12">
        <f t="shared" si="0"/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23818.3</v>
      </c>
      <c r="Y54" s="10">
        <v>0</v>
      </c>
      <c r="Z54" s="10">
        <v>0</v>
      </c>
      <c r="AA54" s="10">
        <v>0</v>
      </c>
    </row>
    <row r="55" spans="1:27">
      <c r="A55" s="27"/>
      <c r="B55" s="27"/>
      <c r="C55" s="8" t="s">
        <v>7</v>
      </c>
      <c r="D55" s="27"/>
      <c r="E55" s="27"/>
      <c r="F55" s="27"/>
      <c r="G55" s="27"/>
      <c r="H55" s="12">
        <v>102506.7</v>
      </c>
      <c r="I55" s="12">
        <f t="shared" si="0"/>
        <v>0</v>
      </c>
      <c r="J55" s="12">
        <f t="shared" ref="J55" si="4">K55+L55+M55+N55+O55+P55+Q55</f>
        <v>0</v>
      </c>
      <c r="K55" s="12">
        <f t="shared" ref="K55" si="5">L55+M55+N55+O55+P55+Q55+R55</f>
        <v>0</v>
      </c>
      <c r="L55" s="12">
        <f t="shared" ref="L55" si="6">M55+N55+O55+P55+Q55+R55+S55</f>
        <v>0</v>
      </c>
      <c r="M55" s="12">
        <f t="shared" ref="M55" si="7">N55+O55+P55+Q55+R55+S55+T55</f>
        <v>0</v>
      </c>
      <c r="N55" s="12">
        <f t="shared" ref="N55" si="8">O55+P55+Q55+R55+S55+T55+U55</f>
        <v>0</v>
      </c>
      <c r="O55" s="12">
        <f t="shared" ref="O55" si="9">P55+Q55+R55+S55+T55+U55+V55</f>
        <v>0</v>
      </c>
      <c r="P55" s="12">
        <f t="shared" ref="P55" si="10">Q55+R55+S55+T55+U55+V55+W55</f>
        <v>0</v>
      </c>
      <c r="Q55" s="12">
        <f t="shared" ref="Q55" si="11">R55+S55+T55+U55+V55+W55+X55</f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102506.7</v>
      </c>
      <c r="Z55" s="10">
        <v>0</v>
      </c>
      <c r="AA55" s="10">
        <v>0</v>
      </c>
    </row>
    <row r="56" spans="1:27" ht="63.75" customHeight="1">
      <c r="A56" s="25">
        <v>26</v>
      </c>
      <c r="B56" s="25" t="s">
        <v>63</v>
      </c>
      <c r="C56" s="8" t="s">
        <v>21</v>
      </c>
      <c r="D56" s="25" t="s">
        <v>8</v>
      </c>
      <c r="E56" s="25" t="s">
        <v>8</v>
      </c>
      <c r="F56" s="25">
        <v>2.5</v>
      </c>
      <c r="G56" s="25" t="s">
        <v>53</v>
      </c>
      <c r="H56" s="12">
        <v>3841.7</v>
      </c>
      <c r="I56" s="12">
        <f t="shared" ref="I56" si="12">J56+K56+L56+M56+N56+O56+P56</f>
        <v>0</v>
      </c>
      <c r="J56" s="12">
        <f t="shared" ref="J56" si="13">K56+L56+M56+N56+O56+P56+Q56</f>
        <v>0</v>
      </c>
      <c r="K56" s="12">
        <f t="shared" ref="K56" si="14">L56+M56+N56+O56+P56+Q56+R56</f>
        <v>0</v>
      </c>
      <c r="L56" s="12">
        <f t="shared" ref="L56" si="15">M56+N56+O56+P56+Q56+R56+S56</f>
        <v>0</v>
      </c>
      <c r="M56" s="12">
        <f t="shared" ref="M56" si="16">N56+O56+P56+Q56+R56+S56+T56</f>
        <v>0</v>
      </c>
      <c r="N56" s="12">
        <f t="shared" ref="N56" si="17">O56+P56+Q56+R56+S56+T56+U56</f>
        <v>0</v>
      </c>
      <c r="O56" s="12">
        <f t="shared" ref="O56" si="18">P56+Q56+R56+S56+T56+U56+V56</f>
        <v>0</v>
      </c>
      <c r="P56" s="12">
        <f t="shared" ref="P56" si="19">Q56+R56+S56+T56+U56+V56+W56</f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3841.7</v>
      </c>
      <c r="Y56" s="10">
        <v>0</v>
      </c>
      <c r="Z56" s="10">
        <v>0</v>
      </c>
      <c r="AA56" s="10">
        <v>0</v>
      </c>
    </row>
    <row r="57" spans="1:27">
      <c r="A57" s="27"/>
      <c r="B57" s="27"/>
      <c r="C57" s="8" t="s">
        <v>7</v>
      </c>
      <c r="D57" s="27"/>
      <c r="E57" s="27"/>
      <c r="F57" s="27"/>
      <c r="G57" s="27"/>
      <c r="H57" s="12">
        <v>16533.3</v>
      </c>
      <c r="I57" s="12">
        <f t="shared" si="0"/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16533.3</v>
      </c>
      <c r="Z57" s="10">
        <v>0</v>
      </c>
      <c r="AA57" s="10">
        <v>0</v>
      </c>
    </row>
    <row r="58" spans="1:27" ht="108.75" customHeight="1">
      <c r="A58" s="25">
        <v>27</v>
      </c>
      <c r="B58" s="25" t="s">
        <v>64</v>
      </c>
      <c r="C58" s="8" t="s">
        <v>21</v>
      </c>
      <c r="D58" s="25" t="s">
        <v>8</v>
      </c>
      <c r="E58" s="25" t="s">
        <v>8</v>
      </c>
      <c r="F58" s="25">
        <v>1.7</v>
      </c>
      <c r="G58" s="25" t="s">
        <v>53</v>
      </c>
      <c r="H58" s="12">
        <v>2612.3000000000002</v>
      </c>
      <c r="I58" s="12">
        <f t="shared" ref="I58" si="20">J58+K58+L58+M58+N58+O58+P58</f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2612.3000000000002</v>
      </c>
      <c r="Y58" s="10">
        <v>0</v>
      </c>
      <c r="Z58" s="10">
        <v>0</v>
      </c>
      <c r="AA58" s="10">
        <v>0</v>
      </c>
    </row>
    <row r="59" spans="1:27">
      <c r="A59" s="27"/>
      <c r="B59" s="27"/>
      <c r="C59" s="8" t="s">
        <v>7</v>
      </c>
      <c r="D59" s="27"/>
      <c r="E59" s="27"/>
      <c r="F59" s="27"/>
      <c r="G59" s="27"/>
      <c r="H59" s="12">
        <v>11242.7</v>
      </c>
      <c r="I59" s="12">
        <f t="shared" si="0"/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11242.7</v>
      </c>
      <c r="Z59" s="10">
        <v>0</v>
      </c>
      <c r="AA59" s="10">
        <v>0</v>
      </c>
    </row>
    <row r="60" spans="1:27" ht="45">
      <c r="A60" s="25">
        <v>28</v>
      </c>
      <c r="B60" s="25" t="s">
        <v>65</v>
      </c>
      <c r="C60" s="8" t="s">
        <v>21</v>
      </c>
      <c r="D60" s="25" t="s">
        <v>8</v>
      </c>
      <c r="E60" s="25" t="s">
        <v>8</v>
      </c>
      <c r="F60" s="25">
        <v>1.5</v>
      </c>
      <c r="G60" s="25" t="s">
        <v>53</v>
      </c>
      <c r="H60" s="12">
        <v>2305</v>
      </c>
      <c r="I60" s="12">
        <f t="shared" ref="I60" si="21">J60+K60+L60+M60+N60+O60+P60</f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2305</v>
      </c>
      <c r="Y60" s="10">
        <v>0</v>
      </c>
      <c r="Z60" s="10">
        <v>0</v>
      </c>
      <c r="AA60" s="10">
        <v>0</v>
      </c>
    </row>
    <row r="61" spans="1:27">
      <c r="A61" s="27"/>
      <c r="B61" s="27"/>
      <c r="C61" s="8" t="s">
        <v>7</v>
      </c>
      <c r="D61" s="27"/>
      <c r="E61" s="27"/>
      <c r="F61" s="27"/>
      <c r="G61" s="27"/>
      <c r="H61" s="12">
        <v>9920</v>
      </c>
      <c r="I61" s="12">
        <f t="shared" si="0"/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9920</v>
      </c>
      <c r="Z61" s="10">
        <v>0</v>
      </c>
      <c r="AA61" s="10">
        <v>0</v>
      </c>
    </row>
    <row r="62" spans="1:27" ht="108.75" customHeight="1">
      <c r="A62" s="25">
        <v>29</v>
      </c>
      <c r="B62" s="25" t="s">
        <v>66</v>
      </c>
      <c r="C62" s="8" t="s">
        <v>21</v>
      </c>
      <c r="D62" s="25" t="s">
        <v>8</v>
      </c>
      <c r="E62" s="25" t="s">
        <v>8</v>
      </c>
      <c r="F62" s="25">
        <v>2.84</v>
      </c>
      <c r="G62" s="25" t="s">
        <v>53</v>
      </c>
      <c r="H62" s="12">
        <v>4364.1000000000004</v>
      </c>
      <c r="I62" s="12">
        <f t="shared" ref="I62" si="22">J62+K62+L62+M62+N62+O62+P62</f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4364.1000000000004</v>
      </c>
      <c r="Y62" s="10">
        <v>0</v>
      </c>
      <c r="Z62" s="10">
        <v>0</v>
      </c>
      <c r="AA62" s="10">
        <v>0</v>
      </c>
    </row>
    <row r="63" spans="1:27">
      <c r="A63" s="27"/>
      <c r="B63" s="27"/>
      <c r="C63" s="8" t="s">
        <v>7</v>
      </c>
      <c r="D63" s="27"/>
      <c r="E63" s="27"/>
      <c r="F63" s="27"/>
      <c r="G63" s="27"/>
      <c r="H63" s="12">
        <v>18781.900000000001</v>
      </c>
      <c r="I63" s="12">
        <f t="shared" si="0"/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18781.900000000001</v>
      </c>
      <c r="Z63" s="10">
        <v>0</v>
      </c>
      <c r="AA63" s="10">
        <v>0</v>
      </c>
    </row>
    <row r="64" spans="1:27" ht="108.75" customHeight="1">
      <c r="A64" s="25">
        <v>30</v>
      </c>
      <c r="B64" s="25" t="s">
        <v>67</v>
      </c>
      <c r="C64" s="8" t="s">
        <v>21</v>
      </c>
      <c r="D64" s="25" t="s">
        <v>8</v>
      </c>
      <c r="E64" s="25" t="s">
        <v>8</v>
      </c>
      <c r="F64" s="25">
        <v>31.7</v>
      </c>
      <c r="G64" s="25" t="s">
        <v>53</v>
      </c>
      <c r="H64" s="12">
        <v>48712.3</v>
      </c>
      <c r="I64" s="12">
        <f t="shared" ref="I64" si="23">J64+K64+L64+M64+N64+O64+P64</f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48712.3</v>
      </c>
      <c r="Y64" s="10">
        <v>0</v>
      </c>
      <c r="Z64" s="10">
        <v>0</v>
      </c>
      <c r="AA64" s="10">
        <v>0</v>
      </c>
    </row>
    <row r="65" spans="1:27" ht="45" customHeight="1">
      <c r="A65" s="27"/>
      <c r="B65" s="27"/>
      <c r="C65" s="8" t="s">
        <v>7</v>
      </c>
      <c r="D65" s="27"/>
      <c r="E65" s="27"/>
      <c r="F65" s="27"/>
      <c r="G65" s="27"/>
      <c r="H65" s="12">
        <v>209642.7</v>
      </c>
      <c r="I65" s="12">
        <f t="shared" si="0"/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209642.7</v>
      </c>
      <c r="Z65" s="10">
        <v>0</v>
      </c>
      <c r="AA65" s="10">
        <v>0</v>
      </c>
    </row>
    <row r="66" spans="1:27" ht="45">
      <c r="A66" s="25">
        <v>31</v>
      </c>
      <c r="B66" s="25" t="s">
        <v>68</v>
      </c>
      <c r="C66" s="8" t="s">
        <v>21</v>
      </c>
      <c r="D66" s="25" t="s">
        <v>8</v>
      </c>
      <c r="E66" s="25" t="s">
        <v>8</v>
      </c>
      <c r="F66" s="25">
        <v>3</v>
      </c>
      <c r="G66" s="25" t="s">
        <v>53</v>
      </c>
      <c r="H66" s="12">
        <v>4610</v>
      </c>
      <c r="I66" s="12">
        <f t="shared" ref="I66" si="24">J66+K66+L66+M66+N66+O66+P66</f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4610</v>
      </c>
      <c r="Y66" s="10">
        <v>0</v>
      </c>
      <c r="Z66" s="10">
        <v>0</v>
      </c>
      <c r="AA66" s="10">
        <v>0</v>
      </c>
    </row>
    <row r="67" spans="1:27">
      <c r="A67" s="27"/>
      <c r="B67" s="27"/>
      <c r="C67" s="8" t="s">
        <v>7</v>
      </c>
      <c r="D67" s="27"/>
      <c r="E67" s="27"/>
      <c r="F67" s="27"/>
      <c r="G67" s="27"/>
      <c r="H67" s="12">
        <v>19840</v>
      </c>
      <c r="I67" s="12">
        <f t="shared" si="0"/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19840</v>
      </c>
      <c r="Z67" s="10">
        <v>0</v>
      </c>
      <c r="AA67" s="10">
        <v>0</v>
      </c>
    </row>
    <row r="68" spans="1:27" ht="45">
      <c r="A68" s="25">
        <v>32</v>
      </c>
      <c r="B68" s="25" t="s">
        <v>69</v>
      </c>
      <c r="C68" s="8" t="s">
        <v>21</v>
      </c>
      <c r="D68" s="25" t="s">
        <v>8</v>
      </c>
      <c r="E68" s="25" t="s">
        <v>8</v>
      </c>
      <c r="F68" s="25">
        <v>1.5</v>
      </c>
      <c r="G68" s="25" t="s">
        <v>53</v>
      </c>
      <c r="H68" s="12">
        <v>2305</v>
      </c>
      <c r="I68" s="12">
        <f t="shared" ref="I68" si="25">J68+K68+L68+M68+N68+O68+P68</f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2305</v>
      </c>
      <c r="Y68" s="10">
        <v>0</v>
      </c>
      <c r="Z68" s="10">
        <v>0</v>
      </c>
      <c r="AA68" s="10">
        <v>0</v>
      </c>
    </row>
    <row r="69" spans="1:27">
      <c r="A69" s="27"/>
      <c r="B69" s="27"/>
      <c r="C69" s="8" t="s">
        <v>7</v>
      </c>
      <c r="D69" s="27"/>
      <c r="E69" s="27"/>
      <c r="F69" s="27"/>
      <c r="G69" s="27"/>
      <c r="H69" s="12">
        <v>9920</v>
      </c>
      <c r="I69" s="12">
        <f t="shared" si="0"/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9920</v>
      </c>
      <c r="Z69" s="10">
        <v>0</v>
      </c>
      <c r="AA69" s="10">
        <v>0</v>
      </c>
    </row>
    <row r="70" spans="1:27" ht="45">
      <c r="A70" s="25">
        <v>33</v>
      </c>
      <c r="B70" s="25" t="s">
        <v>70</v>
      </c>
      <c r="C70" s="8" t="s">
        <v>21</v>
      </c>
      <c r="D70" s="25" t="s">
        <v>8</v>
      </c>
      <c r="E70" s="25" t="s">
        <v>8</v>
      </c>
      <c r="F70" s="25">
        <v>1</v>
      </c>
      <c r="G70" s="25" t="s">
        <v>53</v>
      </c>
      <c r="H70" s="12">
        <v>1536.7</v>
      </c>
      <c r="I70" s="12">
        <f t="shared" ref="I70" si="26">J70+K70+L70+M70+N70+O70+P70</f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1536.7</v>
      </c>
      <c r="Y70" s="10">
        <v>0</v>
      </c>
      <c r="Z70" s="10">
        <v>0</v>
      </c>
      <c r="AA70" s="10">
        <v>0</v>
      </c>
    </row>
    <row r="71" spans="1:27">
      <c r="A71" s="27"/>
      <c r="B71" s="27"/>
      <c r="C71" s="8" t="s">
        <v>7</v>
      </c>
      <c r="D71" s="27"/>
      <c r="E71" s="27"/>
      <c r="F71" s="27"/>
      <c r="G71" s="27"/>
      <c r="H71" s="12">
        <v>6613.3</v>
      </c>
      <c r="I71" s="12">
        <f t="shared" si="0"/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6613.3</v>
      </c>
      <c r="Z71" s="10">
        <v>0</v>
      </c>
      <c r="AA71" s="10">
        <v>0</v>
      </c>
    </row>
    <row r="72" spans="1:27" ht="45">
      <c r="A72" s="25">
        <v>34</v>
      </c>
      <c r="B72" s="25" t="s">
        <v>71</v>
      </c>
      <c r="C72" s="8" t="s">
        <v>21</v>
      </c>
      <c r="D72" s="25" t="s">
        <v>8</v>
      </c>
      <c r="E72" s="25" t="s">
        <v>8</v>
      </c>
      <c r="F72" s="25">
        <v>4.3</v>
      </c>
      <c r="G72" s="25" t="s">
        <v>53</v>
      </c>
      <c r="H72" s="12">
        <v>6607.7</v>
      </c>
      <c r="I72" s="12">
        <f t="shared" ref="I72" si="27">J72+K72+L72+M72+N72+O72+P72</f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6607.7</v>
      </c>
      <c r="Y72" s="10">
        <v>0</v>
      </c>
      <c r="Z72" s="10">
        <v>0</v>
      </c>
      <c r="AA72" s="10">
        <v>0</v>
      </c>
    </row>
    <row r="73" spans="1:27">
      <c r="A73" s="27"/>
      <c r="B73" s="27"/>
      <c r="C73" s="8" t="s">
        <v>7</v>
      </c>
      <c r="D73" s="27"/>
      <c r="E73" s="27"/>
      <c r="F73" s="27"/>
      <c r="G73" s="27"/>
      <c r="H73" s="12">
        <v>28437.3</v>
      </c>
      <c r="I73" s="12">
        <f t="shared" si="0"/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28437.3</v>
      </c>
      <c r="Z73" s="10">
        <v>0</v>
      </c>
      <c r="AA73" s="10">
        <v>0</v>
      </c>
    </row>
    <row r="74" spans="1:27" ht="45">
      <c r="A74" s="25">
        <v>35</v>
      </c>
      <c r="B74" s="25" t="s">
        <v>72</v>
      </c>
      <c r="C74" s="8" t="s">
        <v>21</v>
      </c>
      <c r="D74" s="25" t="s">
        <v>8</v>
      </c>
      <c r="E74" s="25" t="s">
        <v>8</v>
      </c>
      <c r="F74" s="25">
        <v>1.2</v>
      </c>
      <c r="G74" s="25" t="s">
        <v>53</v>
      </c>
      <c r="H74" s="12">
        <v>1844</v>
      </c>
      <c r="I74" s="12">
        <f t="shared" ref="I74" si="28">J74+K74+L74+M74+N74+O74+P74</f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1844</v>
      </c>
      <c r="Y74" s="10">
        <v>0</v>
      </c>
      <c r="Z74" s="10">
        <v>0</v>
      </c>
      <c r="AA74" s="10">
        <v>0</v>
      </c>
    </row>
    <row r="75" spans="1:27">
      <c r="A75" s="27"/>
      <c r="B75" s="27"/>
      <c r="C75" s="8" t="s">
        <v>7</v>
      </c>
      <c r="D75" s="27"/>
      <c r="E75" s="27"/>
      <c r="F75" s="27"/>
      <c r="G75" s="27"/>
      <c r="H75" s="12">
        <v>7936</v>
      </c>
      <c r="I75" s="12">
        <f t="shared" si="0"/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7936</v>
      </c>
      <c r="Z75" s="10">
        <v>0</v>
      </c>
      <c r="AA75" s="10">
        <v>0</v>
      </c>
    </row>
    <row r="76" spans="1:27" ht="58.5" customHeight="1">
      <c r="A76" s="25">
        <v>36</v>
      </c>
      <c r="B76" s="25" t="s">
        <v>73</v>
      </c>
      <c r="C76" s="8" t="s">
        <v>21</v>
      </c>
      <c r="D76" s="25" t="s">
        <v>8</v>
      </c>
      <c r="E76" s="25" t="s">
        <v>8</v>
      </c>
      <c r="F76" s="25">
        <v>30</v>
      </c>
      <c r="G76" s="25" t="s">
        <v>53</v>
      </c>
      <c r="H76" s="12">
        <v>47800</v>
      </c>
      <c r="I76" s="12">
        <f t="shared" ref="I76" si="29">J76+K76+L76+M76+N76+O76+P76</f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47800</v>
      </c>
      <c r="Z76" s="10">
        <v>0</v>
      </c>
      <c r="AA76" s="10">
        <v>0</v>
      </c>
    </row>
    <row r="77" spans="1:27" ht="105" customHeight="1">
      <c r="A77" s="27"/>
      <c r="B77" s="27"/>
      <c r="C77" s="8" t="s">
        <v>7</v>
      </c>
      <c r="D77" s="27"/>
      <c r="E77" s="27"/>
      <c r="F77" s="27"/>
      <c r="G77" s="27"/>
      <c r="H77" s="12">
        <v>205300</v>
      </c>
      <c r="I77" s="12">
        <f t="shared" si="0"/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205300</v>
      </c>
      <c r="AA77" s="10">
        <v>0</v>
      </c>
    </row>
    <row r="78" spans="1:27" ht="105" customHeight="1">
      <c r="A78" s="25">
        <v>37</v>
      </c>
      <c r="B78" s="25" t="s">
        <v>74</v>
      </c>
      <c r="C78" s="8" t="s">
        <v>21</v>
      </c>
      <c r="D78" s="25" t="s">
        <v>8</v>
      </c>
      <c r="E78" s="25" t="s">
        <v>8</v>
      </c>
      <c r="F78" s="25">
        <v>30.2</v>
      </c>
      <c r="G78" s="25" t="s">
        <v>53</v>
      </c>
      <c r="H78" s="12">
        <v>48118.7</v>
      </c>
      <c r="I78" s="12">
        <f t="shared" ref="I78" si="30">J78+K78+L78+M78+N78+O78+P78</f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48118.7</v>
      </c>
      <c r="Z78" s="10">
        <v>0</v>
      </c>
      <c r="AA78" s="10">
        <v>0</v>
      </c>
    </row>
    <row r="79" spans="1:27">
      <c r="A79" s="27"/>
      <c r="B79" s="27"/>
      <c r="C79" s="8" t="s">
        <v>7</v>
      </c>
      <c r="D79" s="27"/>
      <c r="E79" s="27"/>
      <c r="F79" s="27"/>
      <c r="G79" s="27"/>
      <c r="H79" s="12">
        <v>206668.7</v>
      </c>
      <c r="I79" s="12">
        <f t="shared" si="0"/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206668.7</v>
      </c>
      <c r="AA79" s="10">
        <v>0</v>
      </c>
    </row>
    <row r="80" spans="1:27" ht="83.25" customHeight="1">
      <c r="A80" s="25">
        <v>38</v>
      </c>
      <c r="B80" s="25" t="s">
        <v>75</v>
      </c>
      <c r="C80" s="8" t="s">
        <v>21</v>
      </c>
      <c r="D80" s="25" t="s">
        <v>8</v>
      </c>
      <c r="E80" s="25" t="s">
        <v>8</v>
      </c>
      <c r="F80" s="25">
        <v>8.6</v>
      </c>
      <c r="G80" s="25" t="s">
        <v>53</v>
      </c>
      <c r="H80" s="12">
        <v>13702.7</v>
      </c>
      <c r="I80" s="12">
        <f t="shared" ref="I80" si="31">J80+K80+L80+M80+N80+O80+P80</f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13702.7</v>
      </c>
      <c r="Z80" s="10">
        <v>0</v>
      </c>
      <c r="AA80" s="10">
        <v>0</v>
      </c>
    </row>
    <row r="81" spans="1:27">
      <c r="A81" s="27"/>
      <c r="B81" s="27"/>
      <c r="C81" s="8" t="s">
        <v>7</v>
      </c>
      <c r="D81" s="27"/>
      <c r="E81" s="27"/>
      <c r="F81" s="27"/>
      <c r="G81" s="27"/>
      <c r="H81" s="12">
        <v>58852.7</v>
      </c>
      <c r="I81" s="12">
        <f t="shared" si="0"/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58852.7</v>
      </c>
      <c r="AA81" s="10">
        <v>0</v>
      </c>
    </row>
    <row r="82" spans="1:27" ht="94.5" customHeight="1">
      <c r="A82" s="25">
        <v>39</v>
      </c>
      <c r="B82" s="25" t="s">
        <v>76</v>
      </c>
      <c r="C82" s="8" t="s">
        <v>21</v>
      </c>
      <c r="D82" s="25" t="s">
        <v>8</v>
      </c>
      <c r="E82" s="25" t="s">
        <v>8</v>
      </c>
      <c r="F82" s="25">
        <v>7.4</v>
      </c>
      <c r="G82" s="25" t="s">
        <v>53</v>
      </c>
      <c r="H82" s="12">
        <v>11790.7</v>
      </c>
      <c r="I82" s="12">
        <f t="shared" ref="I82" si="32">J82+K82+L82+M82+N82+O82+P82</f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11790.7</v>
      </c>
      <c r="Z82" s="10">
        <v>0</v>
      </c>
      <c r="AA82" s="10">
        <v>0</v>
      </c>
    </row>
    <row r="83" spans="1:27">
      <c r="A83" s="27"/>
      <c r="B83" s="27"/>
      <c r="C83" s="8" t="s">
        <v>7</v>
      </c>
      <c r="D83" s="27"/>
      <c r="E83" s="27"/>
      <c r="F83" s="27"/>
      <c r="G83" s="27"/>
      <c r="H83" s="12">
        <v>50640.7</v>
      </c>
      <c r="I83" s="12">
        <f t="shared" si="0"/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50640.7</v>
      </c>
      <c r="AA83" s="10">
        <v>0</v>
      </c>
    </row>
    <row r="84" spans="1:27" ht="97.5" customHeight="1">
      <c r="A84" s="25">
        <v>40</v>
      </c>
      <c r="B84" s="25" t="s">
        <v>77</v>
      </c>
      <c r="C84" s="8" t="s">
        <v>21</v>
      </c>
      <c r="D84" s="25" t="s">
        <v>8</v>
      </c>
      <c r="E84" s="25" t="s">
        <v>8</v>
      </c>
      <c r="F84" s="25">
        <v>5.2</v>
      </c>
      <c r="G84" s="25" t="s">
        <v>53</v>
      </c>
      <c r="H84" s="12">
        <v>8285.2999999999993</v>
      </c>
      <c r="I84" s="12">
        <f t="shared" ref="I84" si="33">J84+K84+L84+M84+N84+O84+P84</f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8285.2999999999993</v>
      </c>
      <c r="Z84" s="10">
        <v>0</v>
      </c>
      <c r="AA84" s="10">
        <v>0</v>
      </c>
    </row>
    <row r="85" spans="1:27">
      <c r="A85" s="27"/>
      <c r="B85" s="27"/>
      <c r="C85" s="8" t="s">
        <v>7</v>
      </c>
      <c r="D85" s="27"/>
      <c r="E85" s="27"/>
      <c r="F85" s="27"/>
      <c r="G85" s="27"/>
      <c r="H85" s="12">
        <v>35585.300000000003</v>
      </c>
      <c r="I85" s="12">
        <f t="shared" si="0"/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35585.300000000003</v>
      </c>
      <c r="AA85" s="10">
        <v>0</v>
      </c>
    </row>
    <row r="86" spans="1:27" ht="101.25" customHeight="1">
      <c r="A86" s="25">
        <v>41</v>
      </c>
      <c r="B86" s="25" t="s">
        <v>78</v>
      </c>
      <c r="C86" s="8" t="s">
        <v>21</v>
      </c>
      <c r="D86" s="25" t="s">
        <v>8</v>
      </c>
      <c r="E86" s="25" t="s">
        <v>8</v>
      </c>
      <c r="F86" s="25">
        <v>1.35</v>
      </c>
      <c r="G86" s="25" t="s">
        <v>53</v>
      </c>
      <c r="H86" s="12">
        <v>2151</v>
      </c>
      <c r="I86" s="12">
        <f t="shared" ref="I86" si="34">J86+K86+L86+M86+N86+O86+P86</f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2151</v>
      </c>
      <c r="Z86" s="10">
        <v>0</v>
      </c>
      <c r="AA86" s="10">
        <v>0</v>
      </c>
    </row>
    <row r="87" spans="1:27">
      <c r="A87" s="27"/>
      <c r="B87" s="27"/>
      <c r="C87" s="8" t="s">
        <v>7</v>
      </c>
      <c r="D87" s="27"/>
      <c r="E87" s="27"/>
      <c r="F87" s="27"/>
      <c r="G87" s="27"/>
      <c r="H87" s="12">
        <v>9238.5</v>
      </c>
      <c r="I87" s="12">
        <f t="shared" si="0"/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9238.5</v>
      </c>
      <c r="AA87" s="10">
        <v>0</v>
      </c>
    </row>
    <row r="88" spans="1:27" ht="69.75" customHeight="1">
      <c r="A88" s="25">
        <v>42</v>
      </c>
      <c r="B88" s="25" t="s">
        <v>79</v>
      </c>
      <c r="C88" s="8" t="s">
        <v>21</v>
      </c>
      <c r="D88" s="25" t="s">
        <v>8</v>
      </c>
      <c r="E88" s="25" t="s">
        <v>8</v>
      </c>
      <c r="F88" s="25">
        <v>1</v>
      </c>
      <c r="G88" s="25" t="s">
        <v>53</v>
      </c>
      <c r="H88" s="12">
        <v>1593.3</v>
      </c>
      <c r="I88" s="12">
        <f t="shared" ref="I88" si="35">J88+K88+L88+M88+N88+O88+P88</f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1593.3</v>
      </c>
      <c r="Z88" s="10">
        <v>0</v>
      </c>
      <c r="AA88" s="10">
        <v>0</v>
      </c>
    </row>
    <row r="89" spans="1:27">
      <c r="A89" s="27"/>
      <c r="B89" s="27"/>
      <c r="C89" s="8" t="s">
        <v>7</v>
      </c>
      <c r="D89" s="27"/>
      <c r="E89" s="27"/>
      <c r="F89" s="27"/>
      <c r="G89" s="27"/>
      <c r="H89" s="12">
        <v>6843.3</v>
      </c>
      <c r="I89" s="12">
        <f t="shared" si="0"/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6843.3</v>
      </c>
      <c r="AA89" s="10">
        <v>0</v>
      </c>
    </row>
    <row r="90" spans="1:27" ht="75" customHeight="1">
      <c r="A90" s="25">
        <v>43</v>
      </c>
      <c r="B90" s="25" t="s">
        <v>80</v>
      </c>
      <c r="C90" s="8" t="s">
        <v>21</v>
      </c>
      <c r="D90" s="25" t="s">
        <v>8</v>
      </c>
      <c r="E90" s="25" t="s">
        <v>8</v>
      </c>
      <c r="F90" s="25">
        <v>15</v>
      </c>
      <c r="G90" s="25" t="s">
        <v>53</v>
      </c>
      <c r="H90" s="12">
        <v>23900</v>
      </c>
      <c r="I90" s="12">
        <f t="shared" ref="I90" si="36">J90+K90+L90+M90+N90+O90+P90</f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23900</v>
      </c>
      <c r="Z90" s="10">
        <v>0</v>
      </c>
      <c r="AA90" s="10">
        <v>0</v>
      </c>
    </row>
    <row r="91" spans="1:27">
      <c r="A91" s="27"/>
      <c r="B91" s="27"/>
      <c r="C91" s="8" t="s">
        <v>7</v>
      </c>
      <c r="D91" s="27"/>
      <c r="E91" s="27"/>
      <c r="F91" s="27"/>
      <c r="G91" s="27"/>
      <c r="H91" s="12">
        <v>102650</v>
      </c>
      <c r="I91" s="12">
        <f t="shared" si="0"/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102650</v>
      </c>
      <c r="AA91" s="10">
        <v>0</v>
      </c>
    </row>
    <row r="92" spans="1:27" ht="75.75" customHeight="1">
      <c r="A92" s="25">
        <v>44</v>
      </c>
      <c r="B92" s="25" t="s">
        <v>81</v>
      </c>
      <c r="C92" s="8" t="s">
        <v>21</v>
      </c>
      <c r="D92" s="25" t="s">
        <v>8</v>
      </c>
      <c r="E92" s="25" t="s">
        <v>8</v>
      </c>
      <c r="F92" s="25">
        <v>1.5</v>
      </c>
      <c r="G92" s="25" t="s">
        <v>53</v>
      </c>
      <c r="H92" s="12">
        <v>2390</v>
      </c>
      <c r="I92" s="12">
        <f t="shared" ref="I92" si="37">J92+K92+L92+M92+N92+O92+P92</f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2390</v>
      </c>
      <c r="Z92" s="10">
        <v>0</v>
      </c>
      <c r="AA92" s="10">
        <v>0</v>
      </c>
    </row>
    <row r="93" spans="1:27">
      <c r="A93" s="27"/>
      <c r="B93" s="27"/>
      <c r="C93" s="8" t="s">
        <v>7</v>
      </c>
      <c r="D93" s="27"/>
      <c r="E93" s="27"/>
      <c r="F93" s="27"/>
      <c r="G93" s="27"/>
      <c r="H93" s="12">
        <v>10265</v>
      </c>
      <c r="I93" s="12">
        <f t="shared" si="0"/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10265</v>
      </c>
      <c r="AA93" s="10">
        <v>0</v>
      </c>
    </row>
    <row r="94" spans="1:27" ht="84" customHeight="1">
      <c r="A94" s="25">
        <v>45</v>
      </c>
      <c r="B94" s="25" t="s">
        <v>82</v>
      </c>
      <c r="C94" s="8" t="s">
        <v>21</v>
      </c>
      <c r="D94" s="25" t="s">
        <v>8</v>
      </c>
      <c r="E94" s="25" t="s">
        <v>8</v>
      </c>
      <c r="F94" s="25">
        <v>25.3</v>
      </c>
      <c r="G94" s="25" t="s">
        <v>53</v>
      </c>
      <c r="H94" s="12">
        <v>41745</v>
      </c>
      <c r="I94" s="12">
        <f t="shared" ref="I94" si="38">J94+K94+L94+M94+N94+O94+P94</f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41745</v>
      </c>
      <c r="AA94" s="10">
        <v>0</v>
      </c>
    </row>
    <row r="95" spans="1:27" ht="67.5" customHeight="1">
      <c r="A95" s="27"/>
      <c r="B95" s="27"/>
      <c r="C95" s="8" t="s">
        <v>7</v>
      </c>
      <c r="D95" s="27"/>
      <c r="E95" s="27"/>
      <c r="F95" s="27"/>
      <c r="G95" s="27"/>
      <c r="H95" s="12">
        <v>178786.7</v>
      </c>
      <c r="I95" s="12">
        <f t="shared" si="0"/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178786.7</v>
      </c>
    </row>
    <row r="96" spans="1:27" ht="45">
      <c r="A96" s="25">
        <v>46</v>
      </c>
      <c r="B96" s="25" t="s">
        <v>83</v>
      </c>
      <c r="C96" s="8" t="s">
        <v>21</v>
      </c>
      <c r="D96" s="25" t="s">
        <v>8</v>
      </c>
      <c r="E96" s="25" t="s">
        <v>8</v>
      </c>
      <c r="F96" s="25">
        <v>14.1</v>
      </c>
      <c r="G96" s="25" t="s">
        <v>53</v>
      </c>
      <c r="H96" s="12">
        <v>23265</v>
      </c>
      <c r="I96" s="12">
        <f t="shared" ref="I96" si="39">J96+K96+L96+M96+N96+O96+P96</f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23265</v>
      </c>
      <c r="AA96" s="10">
        <v>0</v>
      </c>
    </row>
    <row r="97" spans="1:27" ht="30" customHeight="1">
      <c r="A97" s="27"/>
      <c r="B97" s="27"/>
      <c r="C97" s="8" t="s">
        <v>7</v>
      </c>
      <c r="D97" s="27"/>
      <c r="E97" s="27"/>
      <c r="F97" s="27"/>
      <c r="G97" s="27"/>
      <c r="H97" s="12">
        <v>99640</v>
      </c>
      <c r="I97" s="12">
        <f t="shared" si="0"/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99640</v>
      </c>
    </row>
    <row r="98" spans="1:27" ht="84.75" customHeight="1">
      <c r="A98" s="25">
        <v>47</v>
      </c>
      <c r="B98" s="25" t="s">
        <v>84</v>
      </c>
      <c r="C98" s="8" t="s">
        <v>21</v>
      </c>
      <c r="D98" s="25" t="s">
        <v>8</v>
      </c>
      <c r="E98" s="25" t="s">
        <v>8</v>
      </c>
      <c r="F98" s="25">
        <v>1.8</v>
      </c>
      <c r="G98" s="25" t="s">
        <v>53</v>
      </c>
      <c r="H98" s="12">
        <v>2970</v>
      </c>
      <c r="I98" s="12">
        <f t="shared" ref="I98" si="40">J98+K98+L98+M98+N98+O98+P98</f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2970</v>
      </c>
      <c r="AA98" s="10">
        <v>0</v>
      </c>
    </row>
    <row r="99" spans="1:27">
      <c r="A99" s="27"/>
      <c r="B99" s="27"/>
      <c r="C99" s="8" t="s">
        <v>7</v>
      </c>
      <c r="D99" s="27"/>
      <c r="E99" s="27"/>
      <c r="F99" s="27"/>
      <c r="G99" s="27"/>
      <c r="H99" s="12">
        <v>12720</v>
      </c>
      <c r="I99" s="12">
        <f t="shared" si="0"/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12720</v>
      </c>
    </row>
    <row r="100" spans="1:27" ht="72" customHeight="1">
      <c r="A100" s="25">
        <v>48</v>
      </c>
      <c r="B100" s="25" t="s">
        <v>85</v>
      </c>
      <c r="C100" s="8" t="s">
        <v>21</v>
      </c>
      <c r="D100" s="25" t="s">
        <v>8</v>
      </c>
      <c r="E100" s="25" t="s">
        <v>8</v>
      </c>
      <c r="F100" s="25">
        <v>5.3</v>
      </c>
      <c r="G100" s="25" t="s">
        <v>53</v>
      </c>
      <c r="H100" s="12">
        <v>8745</v>
      </c>
      <c r="I100" s="12">
        <f t="shared" ref="I100" si="41">J100+K100+L100+M100+N100+O100+P100</f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8745</v>
      </c>
      <c r="AA100" s="10">
        <v>0</v>
      </c>
    </row>
    <row r="101" spans="1:27">
      <c r="A101" s="27"/>
      <c r="B101" s="27"/>
      <c r="C101" s="8" t="s">
        <v>7</v>
      </c>
      <c r="D101" s="27"/>
      <c r="E101" s="27"/>
      <c r="F101" s="27"/>
      <c r="G101" s="27"/>
      <c r="H101" s="12">
        <v>37453.300000000003</v>
      </c>
      <c r="I101" s="12">
        <f t="shared" si="0"/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37453.300000000003</v>
      </c>
    </row>
    <row r="102" spans="1:27" ht="96" customHeight="1">
      <c r="A102" s="25">
        <v>49</v>
      </c>
      <c r="B102" s="25" t="s">
        <v>86</v>
      </c>
      <c r="C102" s="8" t="s">
        <v>21</v>
      </c>
      <c r="D102" s="25" t="s">
        <v>8</v>
      </c>
      <c r="E102" s="25" t="s">
        <v>8</v>
      </c>
      <c r="F102" s="25">
        <v>4.3</v>
      </c>
      <c r="G102" s="25" t="s">
        <v>53</v>
      </c>
      <c r="H102" s="12">
        <v>7095</v>
      </c>
      <c r="I102" s="12">
        <f t="shared" ref="I102" si="42">J102+K102+L102+M102+N102+O102+P102</f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7095</v>
      </c>
      <c r="AA102" s="10">
        <v>0</v>
      </c>
    </row>
    <row r="103" spans="1:27">
      <c r="A103" s="27"/>
      <c r="B103" s="27"/>
      <c r="C103" s="8" t="s">
        <v>7</v>
      </c>
      <c r="D103" s="27"/>
      <c r="E103" s="27"/>
      <c r="F103" s="27"/>
      <c r="G103" s="62"/>
      <c r="H103" s="12">
        <v>30386.7</v>
      </c>
      <c r="I103" s="12">
        <f t="shared" si="0"/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30386.7</v>
      </c>
    </row>
    <row r="104" spans="1:27" ht="80.25" customHeight="1">
      <c r="A104" s="25">
        <v>50</v>
      </c>
      <c r="B104" s="25" t="s">
        <v>87</v>
      </c>
      <c r="C104" s="8" t="s">
        <v>21</v>
      </c>
      <c r="D104" s="25" t="s">
        <v>8</v>
      </c>
      <c r="E104" s="25" t="s">
        <v>8</v>
      </c>
      <c r="F104" s="25">
        <v>5.0999999999999996</v>
      </c>
      <c r="G104" s="25" t="s">
        <v>53</v>
      </c>
      <c r="H104" s="12">
        <v>8415</v>
      </c>
      <c r="I104" s="12">
        <f t="shared" ref="I104" si="43">J104+K104+L104+M104+N104+O104+P104</f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8415</v>
      </c>
      <c r="AA104" s="10">
        <v>0</v>
      </c>
    </row>
    <row r="105" spans="1:27">
      <c r="A105" s="27"/>
      <c r="B105" s="27"/>
      <c r="C105" s="8" t="s">
        <v>7</v>
      </c>
      <c r="D105" s="27"/>
      <c r="E105" s="27"/>
      <c r="F105" s="27"/>
      <c r="G105" s="27"/>
      <c r="H105" s="12">
        <v>36040</v>
      </c>
      <c r="I105" s="12">
        <f t="shared" si="0"/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36040</v>
      </c>
    </row>
    <row r="106" spans="1:27" ht="45">
      <c r="A106" s="25">
        <v>51</v>
      </c>
      <c r="B106" s="25" t="s">
        <v>88</v>
      </c>
      <c r="C106" s="8" t="s">
        <v>21</v>
      </c>
      <c r="D106" s="25" t="s">
        <v>8</v>
      </c>
      <c r="E106" s="25" t="s">
        <v>8</v>
      </c>
      <c r="F106" s="25">
        <v>5.84</v>
      </c>
      <c r="G106" s="25" t="s">
        <v>53</v>
      </c>
      <c r="H106" s="12">
        <v>9636</v>
      </c>
      <c r="I106" s="12">
        <f t="shared" ref="I106" si="44">J106+K106+L106+M106+N106+O106+P106</f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9636</v>
      </c>
      <c r="AA106" s="10">
        <v>0</v>
      </c>
    </row>
    <row r="107" spans="1:27">
      <c r="A107" s="27"/>
      <c r="B107" s="27"/>
      <c r="C107" s="8" t="s">
        <v>7</v>
      </c>
      <c r="D107" s="27"/>
      <c r="E107" s="27"/>
      <c r="F107" s="27"/>
      <c r="G107" s="27"/>
      <c r="H107" s="12">
        <v>41269.300000000003</v>
      </c>
      <c r="I107" s="12">
        <f t="shared" si="0"/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41269.300000000003</v>
      </c>
    </row>
    <row r="108" spans="1:27" ht="45">
      <c r="A108" s="25">
        <v>52</v>
      </c>
      <c r="B108" s="25" t="s">
        <v>89</v>
      </c>
      <c r="C108" s="8" t="s">
        <v>21</v>
      </c>
      <c r="D108" s="25" t="s">
        <v>8</v>
      </c>
      <c r="E108" s="25" t="s">
        <v>8</v>
      </c>
      <c r="F108" s="25">
        <v>2.68</v>
      </c>
      <c r="G108" s="25" t="s">
        <v>53</v>
      </c>
      <c r="H108" s="12">
        <v>4422</v>
      </c>
      <c r="I108" s="12">
        <f t="shared" ref="I108" si="45">J108+K108+L108+M108+N108+O108+P108</f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4422</v>
      </c>
      <c r="AA108" s="10">
        <v>0</v>
      </c>
    </row>
    <row r="109" spans="1:27">
      <c r="A109" s="27"/>
      <c r="B109" s="27"/>
      <c r="C109" s="8" t="s">
        <v>7</v>
      </c>
      <c r="D109" s="27"/>
      <c r="E109" s="27"/>
      <c r="F109" s="27"/>
      <c r="G109" s="27"/>
      <c r="H109" s="12">
        <v>18938.7</v>
      </c>
      <c r="I109" s="12">
        <f t="shared" si="0"/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18938.7</v>
      </c>
    </row>
    <row r="110" spans="1:27" ht="54.75" customHeight="1">
      <c r="A110" s="25">
        <v>53</v>
      </c>
      <c r="B110" s="25" t="s">
        <v>90</v>
      </c>
      <c r="C110" s="8" t="s">
        <v>21</v>
      </c>
      <c r="D110" s="25" t="s">
        <v>8</v>
      </c>
      <c r="E110" s="25" t="s">
        <v>8</v>
      </c>
      <c r="F110" s="25">
        <v>2.6</v>
      </c>
      <c r="G110" s="25" t="s">
        <v>53</v>
      </c>
      <c r="H110" s="12">
        <v>4290</v>
      </c>
      <c r="I110" s="12">
        <f t="shared" ref="I110" si="46">J110+K110+L110+M110+N110+O110+P110</f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4290</v>
      </c>
      <c r="AA110" s="10">
        <v>0</v>
      </c>
    </row>
    <row r="111" spans="1:27" ht="36.75" customHeight="1">
      <c r="A111" s="27"/>
      <c r="B111" s="27"/>
      <c r="C111" s="8" t="s">
        <v>7</v>
      </c>
      <c r="D111" s="27"/>
      <c r="E111" s="27"/>
      <c r="F111" s="27"/>
      <c r="G111" s="27"/>
      <c r="H111" s="12">
        <v>18373.3</v>
      </c>
      <c r="I111" s="12">
        <f t="shared" si="0"/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18373.3</v>
      </c>
    </row>
    <row r="112" spans="1:27" ht="75" customHeight="1">
      <c r="A112" s="25">
        <v>54</v>
      </c>
      <c r="B112" s="25" t="s">
        <v>91</v>
      </c>
      <c r="C112" s="8" t="s">
        <v>21</v>
      </c>
      <c r="D112" s="25" t="s">
        <v>8</v>
      </c>
      <c r="E112" s="25" t="s">
        <v>8</v>
      </c>
      <c r="F112" s="25">
        <v>2</v>
      </c>
      <c r="G112" s="25" t="s">
        <v>53</v>
      </c>
      <c r="H112" s="12">
        <v>3300</v>
      </c>
      <c r="I112" s="12">
        <f t="shared" ref="I112" si="47">J112+K112+L112+M112+N112+O112+P112</f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3300</v>
      </c>
      <c r="AA112" s="10">
        <v>0</v>
      </c>
    </row>
    <row r="113" spans="1:27">
      <c r="A113" s="27"/>
      <c r="B113" s="27"/>
      <c r="C113" s="8" t="s">
        <v>7</v>
      </c>
      <c r="D113" s="27"/>
      <c r="E113" s="27"/>
      <c r="F113" s="27"/>
      <c r="G113" s="27"/>
      <c r="H113" s="12">
        <v>14133.3</v>
      </c>
      <c r="I113" s="12">
        <f t="shared" si="0"/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14133.3</v>
      </c>
    </row>
    <row r="114" spans="1:27" ht="60.75" customHeight="1">
      <c r="A114" s="25">
        <v>55</v>
      </c>
      <c r="B114" s="25" t="s">
        <v>92</v>
      </c>
      <c r="C114" s="8" t="s">
        <v>21</v>
      </c>
      <c r="D114" s="25" t="s">
        <v>8</v>
      </c>
      <c r="E114" s="25" t="s">
        <v>8</v>
      </c>
      <c r="F114" s="25">
        <v>1.5</v>
      </c>
      <c r="G114" s="25" t="s">
        <v>53</v>
      </c>
      <c r="H114" s="12">
        <v>2475</v>
      </c>
      <c r="I114" s="12">
        <f t="shared" ref="I114" si="48">J114+K114+L114+M114+N114+O114+P114</f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2475</v>
      </c>
      <c r="AA114" s="10">
        <v>0</v>
      </c>
    </row>
    <row r="115" spans="1:27">
      <c r="A115" s="27"/>
      <c r="B115" s="27"/>
      <c r="C115" s="8" t="s">
        <v>7</v>
      </c>
      <c r="D115" s="27"/>
      <c r="E115" s="27"/>
      <c r="F115" s="27"/>
      <c r="G115" s="27"/>
      <c r="H115" s="12">
        <v>10600</v>
      </c>
      <c r="I115" s="12">
        <f t="shared" si="0"/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10600</v>
      </c>
    </row>
    <row r="116" spans="1:27" ht="45">
      <c r="A116" s="25">
        <v>56</v>
      </c>
      <c r="B116" s="25" t="s">
        <v>93</v>
      </c>
      <c r="C116" s="8" t="s">
        <v>21</v>
      </c>
      <c r="D116" s="25" t="s">
        <v>8</v>
      </c>
      <c r="E116" s="25" t="s">
        <v>8</v>
      </c>
      <c r="F116" s="25">
        <v>3</v>
      </c>
      <c r="G116" s="25" t="s">
        <v>53</v>
      </c>
      <c r="H116" s="12">
        <v>4950</v>
      </c>
      <c r="I116" s="12">
        <f t="shared" ref="I116" si="49">J116+K116+L116+M116+N116+O116+P116</f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4950</v>
      </c>
      <c r="AA116" s="10">
        <v>0</v>
      </c>
    </row>
    <row r="117" spans="1:27">
      <c r="A117" s="27"/>
      <c r="B117" s="27"/>
      <c r="C117" s="8" t="s">
        <v>7</v>
      </c>
      <c r="D117" s="27"/>
      <c r="E117" s="27"/>
      <c r="F117" s="27"/>
      <c r="G117" s="27"/>
      <c r="H117" s="12">
        <v>21200</v>
      </c>
      <c r="I117" s="12">
        <f t="shared" si="0"/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21200</v>
      </c>
    </row>
    <row r="118" spans="1:27" ht="45">
      <c r="A118" s="25">
        <v>57</v>
      </c>
      <c r="B118" s="25" t="s">
        <v>94</v>
      </c>
      <c r="C118" s="8" t="s">
        <v>21</v>
      </c>
      <c r="D118" s="25" t="s">
        <v>8</v>
      </c>
      <c r="E118" s="25" t="s">
        <v>8</v>
      </c>
      <c r="F118" s="25">
        <v>2.6</v>
      </c>
      <c r="G118" s="25" t="s">
        <v>53</v>
      </c>
      <c r="H118" s="12">
        <v>4290</v>
      </c>
      <c r="I118" s="12">
        <f t="shared" ref="I118" si="50">J118+K118+L118+M118+N118+O118+P118</f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4290</v>
      </c>
      <c r="AA118" s="10">
        <v>0</v>
      </c>
    </row>
    <row r="119" spans="1:27">
      <c r="A119" s="27"/>
      <c r="B119" s="27"/>
      <c r="C119" s="8" t="s">
        <v>7</v>
      </c>
      <c r="D119" s="27"/>
      <c r="E119" s="27"/>
      <c r="F119" s="27"/>
      <c r="G119" s="27"/>
      <c r="H119" s="12">
        <v>18373.3</v>
      </c>
      <c r="I119" s="12">
        <f t="shared" si="0"/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18373.3</v>
      </c>
    </row>
    <row r="120" spans="1:27" ht="45">
      <c r="A120" s="8">
        <v>58</v>
      </c>
      <c r="B120" s="8" t="s">
        <v>102</v>
      </c>
      <c r="C120" s="8" t="s">
        <v>7</v>
      </c>
      <c r="D120" s="8" t="s">
        <v>8</v>
      </c>
      <c r="E120" s="8" t="s">
        <v>8</v>
      </c>
      <c r="F120" s="8">
        <v>27.628</v>
      </c>
      <c r="G120" s="8"/>
      <c r="H120" s="17">
        <f>38982.8+78779.4</f>
        <v>117762.2</v>
      </c>
      <c r="I120" s="12">
        <f t="shared" ref="I120" si="51">J120+K120+L120+M120+N120+O120+P120</f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78779.399999999994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</row>
    <row r="121" spans="1:27" ht="45">
      <c r="A121" s="8">
        <v>59</v>
      </c>
      <c r="B121" s="8" t="s">
        <v>103</v>
      </c>
      <c r="C121" s="8" t="s">
        <v>7</v>
      </c>
      <c r="D121" s="8" t="s">
        <v>8</v>
      </c>
      <c r="E121" s="8" t="s">
        <v>8</v>
      </c>
      <c r="F121" s="8">
        <v>8.1940000000000008</v>
      </c>
      <c r="G121" s="8"/>
      <c r="H121" s="12">
        <f>14607.7+19918.9</f>
        <v>34526.600000000006</v>
      </c>
      <c r="I121" s="12">
        <f t="shared" ref="I121" si="52">J121+K121+L121+M121+N121+O121+P121</f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19918.900000000001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</row>
    <row r="122" spans="1:27" ht="17.25" customHeight="1">
      <c r="A122" s="46" t="s">
        <v>12</v>
      </c>
      <c r="B122" s="47"/>
      <c r="C122" s="47"/>
      <c r="D122" s="47"/>
      <c r="E122" s="47"/>
      <c r="F122" s="47"/>
      <c r="G122" s="48"/>
      <c r="H122" s="18">
        <f>SUM(H10:H121)</f>
        <v>3061189.399999999</v>
      </c>
      <c r="I122" s="18">
        <f t="shared" ref="I122:AA122" si="53">SUM(I10:I121)</f>
        <v>310350.8</v>
      </c>
      <c r="J122" s="18">
        <f t="shared" si="53"/>
        <v>113885.19999999998</v>
      </c>
      <c r="K122" s="18">
        <f t="shared" si="53"/>
        <v>50480.6</v>
      </c>
      <c r="L122" s="18">
        <f t="shared" si="53"/>
        <v>14079.399999999998</v>
      </c>
      <c r="M122" s="18">
        <f t="shared" si="53"/>
        <v>27127.200000000001</v>
      </c>
      <c r="N122" s="18">
        <f t="shared" si="53"/>
        <v>52524.800000000003</v>
      </c>
      <c r="O122" s="18">
        <f t="shared" si="53"/>
        <v>52253.599999999999</v>
      </c>
      <c r="P122" s="18">
        <f t="shared" si="53"/>
        <v>0</v>
      </c>
      <c r="Q122" s="18">
        <f t="shared" si="53"/>
        <v>113885.19999999998</v>
      </c>
      <c r="R122" s="18">
        <f t="shared" si="53"/>
        <v>48251.9</v>
      </c>
      <c r="S122" s="18">
        <f t="shared" si="53"/>
        <v>13233.399999999998</v>
      </c>
      <c r="T122" s="18">
        <f t="shared" si="53"/>
        <v>27030.2</v>
      </c>
      <c r="U122" s="18">
        <f t="shared" si="53"/>
        <v>217803.79999999996</v>
      </c>
      <c r="V122" s="18">
        <f t="shared" si="53"/>
        <v>236821.2</v>
      </c>
      <c r="W122" s="18">
        <f t="shared" si="53"/>
        <v>84360.4</v>
      </c>
      <c r="X122" s="18">
        <f t="shared" si="53"/>
        <v>119306.79999999999</v>
      </c>
      <c r="Y122" s="18">
        <f t="shared" si="53"/>
        <v>673190.89999999991</v>
      </c>
      <c r="Z122" s="18">
        <f t="shared" si="53"/>
        <v>811642.20000000007</v>
      </c>
      <c r="AA122" s="18">
        <f t="shared" si="53"/>
        <v>537914.6</v>
      </c>
    </row>
    <row r="124" spans="1:27" s="20" customFormat="1">
      <c r="A124" s="19" t="s">
        <v>42</v>
      </c>
    </row>
    <row r="125" spans="1:27" s="20" customFormat="1">
      <c r="A125" s="19" t="s">
        <v>101</v>
      </c>
    </row>
    <row r="127" spans="1:27" ht="18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2"/>
      <c r="N127" s="22"/>
      <c r="O127" s="22"/>
      <c r="P127" s="22"/>
    </row>
    <row r="128" spans="1:27" ht="18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2"/>
      <c r="N128" s="22"/>
      <c r="O128" s="22"/>
      <c r="P128" s="22"/>
    </row>
    <row r="129" spans="1:22" ht="18.75" customHeight="1">
      <c r="A129" s="21"/>
      <c r="B129" s="21"/>
      <c r="C129" s="21"/>
      <c r="D129" s="21"/>
      <c r="E129" s="21"/>
      <c r="F129" s="21"/>
      <c r="G129" s="23"/>
      <c r="H129" s="21"/>
      <c r="I129" s="21"/>
      <c r="J129" s="21"/>
      <c r="K129" s="21"/>
      <c r="L129" s="21"/>
      <c r="M129" s="22"/>
      <c r="N129" s="22"/>
      <c r="O129" s="22"/>
      <c r="P129" s="22"/>
    </row>
    <row r="130" spans="1:22" ht="18.75" customHeight="1">
      <c r="A130" s="21"/>
      <c r="B130" s="21"/>
      <c r="C130" s="21"/>
      <c r="D130" s="21"/>
      <c r="E130" s="21"/>
      <c r="F130" s="21"/>
      <c r="G130" s="23"/>
      <c r="H130" s="21"/>
      <c r="I130" s="21"/>
      <c r="J130" s="21"/>
      <c r="K130" s="21"/>
      <c r="L130" s="21"/>
      <c r="M130" s="22"/>
      <c r="N130" s="22"/>
      <c r="O130" s="22"/>
      <c r="P130" s="22"/>
    </row>
    <row r="131" spans="1:22" ht="18.75" customHeight="1">
      <c r="A131" s="21"/>
      <c r="B131" s="21"/>
      <c r="C131" s="21"/>
      <c r="D131" s="21"/>
      <c r="E131" s="21"/>
      <c r="F131" s="21"/>
      <c r="G131" s="23"/>
      <c r="H131" s="21"/>
      <c r="I131" s="21"/>
      <c r="J131" s="21"/>
      <c r="K131" s="21"/>
      <c r="L131" s="21"/>
      <c r="M131" s="22"/>
      <c r="N131" s="22"/>
      <c r="O131" s="22"/>
      <c r="P131" s="22"/>
    </row>
    <row r="132" spans="1:22" ht="18.75" customHeight="1">
      <c r="A132" s="21"/>
      <c r="B132" s="21"/>
      <c r="C132" s="21"/>
      <c r="D132" s="21"/>
      <c r="E132" s="21"/>
      <c r="F132" s="21"/>
      <c r="G132" s="23"/>
      <c r="H132" s="21"/>
      <c r="I132" s="21"/>
      <c r="J132" s="21"/>
      <c r="K132" s="21"/>
      <c r="L132" s="21"/>
      <c r="M132" s="22"/>
      <c r="N132" s="22"/>
      <c r="O132" s="22"/>
      <c r="P132" s="22"/>
    </row>
    <row r="134" spans="1:22"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</row>
    <row r="135" spans="1:22"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</row>
    <row r="136" spans="1:22"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</row>
    <row r="137" spans="1:22"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</row>
  </sheetData>
  <mergeCells count="297">
    <mergeCell ref="G118:G119"/>
    <mergeCell ref="A118:A119"/>
    <mergeCell ref="B118:B119"/>
    <mergeCell ref="D118:D119"/>
    <mergeCell ref="E118:E119"/>
    <mergeCell ref="F118:F119"/>
    <mergeCell ref="G114:G115"/>
    <mergeCell ref="A116:A117"/>
    <mergeCell ref="B116:B117"/>
    <mergeCell ref="D116:D117"/>
    <mergeCell ref="E116:E117"/>
    <mergeCell ref="F116:F117"/>
    <mergeCell ref="G116:G117"/>
    <mergeCell ref="A114:A115"/>
    <mergeCell ref="B114:B115"/>
    <mergeCell ref="D114:D115"/>
    <mergeCell ref="E114:E115"/>
    <mergeCell ref="F114:F115"/>
    <mergeCell ref="G110:G111"/>
    <mergeCell ref="A112:A113"/>
    <mergeCell ref="B112:B113"/>
    <mergeCell ref="D112:D113"/>
    <mergeCell ref="E112:E113"/>
    <mergeCell ref="F112:F113"/>
    <mergeCell ref="G112:G113"/>
    <mergeCell ref="A110:A111"/>
    <mergeCell ref="B110:B111"/>
    <mergeCell ref="D110:D111"/>
    <mergeCell ref="E110:E111"/>
    <mergeCell ref="F110:F111"/>
    <mergeCell ref="G106:G107"/>
    <mergeCell ref="A108:A109"/>
    <mergeCell ref="B108:B109"/>
    <mergeCell ref="D108:D109"/>
    <mergeCell ref="E108:E109"/>
    <mergeCell ref="F108:F109"/>
    <mergeCell ref="G108:G109"/>
    <mergeCell ref="A106:A107"/>
    <mergeCell ref="B106:B107"/>
    <mergeCell ref="D106:D107"/>
    <mergeCell ref="E106:E107"/>
    <mergeCell ref="F106:F107"/>
    <mergeCell ref="A104:A105"/>
    <mergeCell ref="B104:B105"/>
    <mergeCell ref="D104:D105"/>
    <mergeCell ref="E104:E105"/>
    <mergeCell ref="F104:F105"/>
    <mergeCell ref="G104:G105"/>
    <mergeCell ref="G100:G101"/>
    <mergeCell ref="A102:A103"/>
    <mergeCell ref="B102:B103"/>
    <mergeCell ref="D102:D103"/>
    <mergeCell ref="E102:E103"/>
    <mergeCell ref="F102:F103"/>
    <mergeCell ref="G102:G103"/>
    <mergeCell ref="A100:A101"/>
    <mergeCell ref="B100:B101"/>
    <mergeCell ref="D100:D101"/>
    <mergeCell ref="E100:E101"/>
    <mergeCell ref="F100:F101"/>
    <mergeCell ref="G96:G97"/>
    <mergeCell ref="A98:A99"/>
    <mergeCell ref="B98:B99"/>
    <mergeCell ref="D98:D99"/>
    <mergeCell ref="E98:E99"/>
    <mergeCell ref="F98:F99"/>
    <mergeCell ref="G98:G99"/>
    <mergeCell ref="A96:A97"/>
    <mergeCell ref="B96:B97"/>
    <mergeCell ref="D96:D97"/>
    <mergeCell ref="E96:E97"/>
    <mergeCell ref="F96:F97"/>
    <mergeCell ref="G92:G93"/>
    <mergeCell ref="A94:A95"/>
    <mergeCell ref="B94:B95"/>
    <mergeCell ref="D94:D95"/>
    <mergeCell ref="E94:E95"/>
    <mergeCell ref="F94:F95"/>
    <mergeCell ref="G94:G95"/>
    <mergeCell ref="A92:A93"/>
    <mergeCell ref="B92:B93"/>
    <mergeCell ref="D92:D93"/>
    <mergeCell ref="E92:E93"/>
    <mergeCell ref="F92:F93"/>
    <mergeCell ref="G88:G89"/>
    <mergeCell ref="A90:A91"/>
    <mergeCell ref="B90:B91"/>
    <mergeCell ref="D90:D91"/>
    <mergeCell ref="E90:E91"/>
    <mergeCell ref="F90:F91"/>
    <mergeCell ref="G90:G91"/>
    <mergeCell ref="A88:A89"/>
    <mergeCell ref="B88:B89"/>
    <mergeCell ref="D88:D89"/>
    <mergeCell ref="E88:E89"/>
    <mergeCell ref="F88:F89"/>
    <mergeCell ref="G84:G85"/>
    <mergeCell ref="A86:A87"/>
    <mergeCell ref="B86:B87"/>
    <mergeCell ref="D86:D87"/>
    <mergeCell ref="E86:E87"/>
    <mergeCell ref="F86:F87"/>
    <mergeCell ref="G86:G87"/>
    <mergeCell ref="A84:A85"/>
    <mergeCell ref="B84:B85"/>
    <mergeCell ref="D84:D85"/>
    <mergeCell ref="E84:E85"/>
    <mergeCell ref="F84:F85"/>
    <mergeCell ref="G80:G81"/>
    <mergeCell ref="A82:A83"/>
    <mergeCell ref="B82:B83"/>
    <mergeCell ref="D82:D83"/>
    <mergeCell ref="E82:E83"/>
    <mergeCell ref="F82:F83"/>
    <mergeCell ref="G82:G83"/>
    <mergeCell ref="A80:A81"/>
    <mergeCell ref="B80:B81"/>
    <mergeCell ref="D80:D81"/>
    <mergeCell ref="E80:E81"/>
    <mergeCell ref="F80:F81"/>
    <mergeCell ref="G76:G77"/>
    <mergeCell ref="A78:A79"/>
    <mergeCell ref="B78:B79"/>
    <mergeCell ref="D78:D79"/>
    <mergeCell ref="E78:E79"/>
    <mergeCell ref="F78:F79"/>
    <mergeCell ref="G78:G79"/>
    <mergeCell ref="A76:A77"/>
    <mergeCell ref="B76:B77"/>
    <mergeCell ref="D76:D77"/>
    <mergeCell ref="E76:E77"/>
    <mergeCell ref="F76:F77"/>
    <mergeCell ref="G72:G73"/>
    <mergeCell ref="A74:A75"/>
    <mergeCell ref="B74:B75"/>
    <mergeCell ref="D74:D75"/>
    <mergeCell ref="E74:E75"/>
    <mergeCell ref="F74:F75"/>
    <mergeCell ref="G74:G75"/>
    <mergeCell ref="A72:A73"/>
    <mergeCell ref="B72:B73"/>
    <mergeCell ref="D72:D73"/>
    <mergeCell ref="E72:E73"/>
    <mergeCell ref="F72:F73"/>
    <mergeCell ref="G68:G69"/>
    <mergeCell ref="A70:A71"/>
    <mergeCell ref="B70:B71"/>
    <mergeCell ref="D70:D71"/>
    <mergeCell ref="E70:E71"/>
    <mergeCell ref="F70:F71"/>
    <mergeCell ref="G70:G71"/>
    <mergeCell ref="A68:A69"/>
    <mergeCell ref="B68:B69"/>
    <mergeCell ref="D68:D69"/>
    <mergeCell ref="E68:E69"/>
    <mergeCell ref="F68:F69"/>
    <mergeCell ref="G64:G65"/>
    <mergeCell ref="A66:A67"/>
    <mergeCell ref="B66:B67"/>
    <mergeCell ref="D66:D67"/>
    <mergeCell ref="E66:E67"/>
    <mergeCell ref="F66:F67"/>
    <mergeCell ref="G66:G67"/>
    <mergeCell ref="A64:A65"/>
    <mergeCell ref="B64:B65"/>
    <mergeCell ref="D64:D65"/>
    <mergeCell ref="E64:E65"/>
    <mergeCell ref="F64:F65"/>
    <mergeCell ref="G60:G61"/>
    <mergeCell ref="A62:A63"/>
    <mergeCell ref="B62:B63"/>
    <mergeCell ref="D62:D63"/>
    <mergeCell ref="E62:E63"/>
    <mergeCell ref="F62:F63"/>
    <mergeCell ref="G62:G63"/>
    <mergeCell ref="A60:A61"/>
    <mergeCell ref="B60:B61"/>
    <mergeCell ref="D60:D61"/>
    <mergeCell ref="E60:E61"/>
    <mergeCell ref="F60:F61"/>
    <mergeCell ref="G56:G57"/>
    <mergeCell ref="A58:A59"/>
    <mergeCell ref="B58:B59"/>
    <mergeCell ref="D58:D59"/>
    <mergeCell ref="E58:E59"/>
    <mergeCell ref="F58:F59"/>
    <mergeCell ref="G58:G59"/>
    <mergeCell ref="A56:A57"/>
    <mergeCell ref="B56:B57"/>
    <mergeCell ref="D56:D57"/>
    <mergeCell ref="E56:E57"/>
    <mergeCell ref="F56:F57"/>
    <mergeCell ref="G52:G53"/>
    <mergeCell ref="A54:A55"/>
    <mergeCell ref="B54:B55"/>
    <mergeCell ref="D54:D55"/>
    <mergeCell ref="E54:E55"/>
    <mergeCell ref="F54:F55"/>
    <mergeCell ref="G54:G55"/>
    <mergeCell ref="A52:A53"/>
    <mergeCell ref="B52:B53"/>
    <mergeCell ref="D52:D53"/>
    <mergeCell ref="E52:E53"/>
    <mergeCell ref="F52:F53"/>
    <mergeCell ref="A50:A51"/>
    <mergeCell ref="B50:B51"/>
    <mergeCell ref="D50:D51"/>
    <mergeCell ref="E50:E51"/>
    <mergeCell ref="F50:F51"/>
    <mergeCell ref="G50:G51"/>
    <mergeCell ref="J4:P7"/>
    <mergeCell ref="I12:I15"/>
    <mergeCell ref="G12:G15"/>
    <mergeCell ref="H12:H15"/>
    <mergeCell ref="G10:G11"/>
    <mergeCell ref="H10:H11"/>
    <mergeCell ref="F21:F22"/>
    <mergeCell ref="I16:I18"/>
    <mergeCell ref="I21:I23"/>
    <mergeCell ref="G21:G22"/>
    <mergeCell ref="H21:H22"/>
    <mergeCell ref="G16:G18"/>
    <mergeCell ref="H16:H18"/>
    <mergeCell ref="I24:I26"/>
    <mergeCell ref="I40:I42"/>
    <mergeCell ref="G27:G28"/>
    <mergeCell ref="G37:G39"/>
    <mergeCell ref="H27:H28"/>
    <mergeCell ref="H24:H26"/>
    <mergeCell ref="F40:F42"/>
    <mergeCell ref="I29:I31"/>
    <mergeCell ref="I27:I28"/>
    <mergeCell ref="F27:F28"/>
    <mergeCell ref="H40:H42"/>
    <mergeCell ref="H29:H31"/>
    <mergeCell ref="F37:F39"/>
    <mergeCell ref="H37:H39"/>
    <mergeCell ref="I37:I39"/>
    <mergeCell ref="G35:G36"/>
    <mergeCell ref="H35:H36"/>
    <mergeCell ref="I35:I36"/>
    <mergeCell ref="F35:F36"/>
    <mergeCell ref="A122:G122"/>
    <mergeCell ref="A27:A28"/>
    <mergeCell ref="B27:B28"/>
    <mergeCell ref="F24:F26"/>
    <mergeCell ref="G24:G26"/>
    <mergeCell ref="D29:D31"/>
    <mergeCell ref="E29:E31"/>
    <mergeCell ref="A29:A31"/>
    <mergeCell ref="B29:B31"/>
    <mergeCell ref="F29:F31"/>
    <mergeCell ref="G29:G31"/>
    <mergeCell ref="B41:B42"/>
    <mergeCell ref="B38:B39"/>
    <mergeCell ref="A35:A36"/>
    <mergeCell ref="B35:B36"/>
    <mergeCell ref="G40:G42"/>
    <mergeCell ref="E35:E36"/>
    <mergeCell ref="D38:D39"/>
    <mergeCell ref="E38:E39"/>
    <mergeCell ref="D40:D42"/>
    <mergeCell ref="E40:E42"/>
    <mergeCell ref="A40:A42"/>
    <mergeCell ref="A37:A39"/>
    <mergeCell ref="D35:D36"/>
    <mergeCell ref="A1:L1"/>
    <mergeCell ref="H4:H8"/>
    <mergeCell ref="I4:I8"/>
    <mergeCell ref="A3:L3"/>
    <mergeCell ref="C4:C8"/>
    <mergeCell ref="A2:S2"/>
    <mergeCell ref="E4:E8"/>
    <mergeCell ref="G4:G8"/>
    <mergeCell ref="B4:B8"/>
    <mergeCell ref="A4:A8"/>
    <mergeCell ref="F4:F8"/>
    <mergeCell ref="D4:D8"/>
    <mergeCell ref="Q4:AA7"/>
    <mergeCell ref="A10:A11"/>
    <mergeCell ref="F10:F11"/>
    <mergeCell ref="A12:A15"/>
    <mergeCell ref="B12:B15"/>
    <mergeCell ref="B17:B18"/>
    <mergeCell ref="F16:F18"/>
    <mergeCell ref="D12:D15"/>
    <mergeCell ref="E12:E15"/>
    <mergeCell ref="F12:F15"/>
    <mergeCell ref="A21:A23"/>
    <mergeCell ref="A24:A26"/>
    <mergeCell ref="B24:B26"/>
    <mergeCell ref="D24:D26"/>
    <mergeCell ref="E24:E26"/>
    <mergeCell ref="B21:B23"/>
    <mergeCell ref="D21:D23"/>
    <mergeCell ref="E21:E23"/>
    <mergeCell ref="A16:A18"/>
  </mergeCells>
  <phoneticPr fontId="0" type="noConversion"/>
  <pageMargins left="0.19685039370078741" right="0.19685039370078741" top="0.19685039370078741" bottom="0.15748031496062992" header="0.19685039370078741" footer="0.19685039370078741"/>
  <pageSetup paperSize="9" scale="36" fitToHeight="53" orientation="landscape" r:id="rId1"/>
  <headerFooter alignWithMargins="0"/>
  <rowBreaks count="1" manualBreakCount="1">
    <brk id="2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indukaev</cp:lastModifiedBy>
  <cp:lastPrinted>2019-04-29T02:30:17Z</cp:lastPrinted>
  <dcterms:created xsi:type="dcterms:W3CDTF">1996-10-08T23:32:33Z</dcterms:created>
  <dcterms:modified xsi:type="dcterms:W3CDTF">2019-04-29T02:30:18Z</dcterms:modified>
</cp:coreProperties>
</file>