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49" i="1"/>
  <c r="I49"/>
  <c r="S49"/>
  <c r="Q49"/>
  <c r="N35"/>
  <c r="L35"/>
  <c r="N33"/>
  <c r="L33"/>
  <c r="S29"/>
  <c r="Q29"/>
  <c r="O29"/>
  <c r="N29"/>
  <c r="M29"/>
  <c r="L29"/>
  <c r="K29"/>
  <c r="J29"/>
  <c r="I29"/>
  <c r="G29"/>
  <c r="E29"/>
  <c r="S28"/>
  <c r="Q28"/>
  <c r="O28"/>
  <c r="N28"/>
  <c r="M28"/>
  <c r="L28"/>
  <c r="K28"/>
  <c r="J28"/>
  <c r="I28"/>
  <c r="H28"/>
  <c r="G28"/>
  <c r="E28"/>
  <c r="N26"/>
  <c r="L26"/>
  <c r="E26"/>
  <c r="N49"/>
  <c r="E48"/>
  <c r="C48"/>
  <c r="E47"/>
  <c r="C47"/>
  <c r="E46"/>
  <c r="C46"/>
  <c r="E45"/>
  <c r="C45"/>
  <c r="E44"/>
  <c r="C44"/>
  <c r="O49"/>
  <c r="L49"/>
  <c r="K49"/>
  <c r="E43"/>
  <c r="C43"/>
  <c r="E42"/>
  <c r="C42"/>
  <c r="E41"/>
  <c r="C41"/>
  <c r="E40"/>
  <c r="C40"/>
  <c r="C49"/>
  <c r="E49"/>
</calcChain>
</file>

<file path=xl/sharedStrings.xml><?xml version="1.0" encoding="utf-8"?>
<sst xmlns="http://schemas.openxmlformats.org/spreadsheetml/2006/main" count="114" uniqueCount="68">
  <si>
    <t>Приложение 3 к муниципальной программе «Расселение аварийного жилья и создание маневренного жилищного фонда» на 2017 - 2025 годы</t>
  </si>
  <si>
    <t>ПОДПРОГРАММА</t>
  </si>
  <si>
    <t>«РАССЕЛЕНИЕ АВАРИЙНОГО ЖИЛЬЯ» НА 2017 – 2025 ГОДЫ</t>
  </si>
  <si>
    <t>(ДАЛЕЕ - ПОДПРОГРАММА)</t>
  </si>
  <si>
    <t>I. Паспорт подпрограммы «Расселение аварийного жилья» на 2017 - 2025 годы</t>
  </si>
  <si>
    <t>Куратор Подпрограммы</t>
  </si>
  <si>
    <t>Ответственный исполнитель Подпрограммы</t>
  </si>
  <si>
    <t xml:space="preserve">Администрация Города Томска (комитет жилищной политики) </t>
  </si>
  <si>
    <t>Соисполнители</t>
  </si>
  <si>
    <t>администрация Октябрьского района Города Томска;</t>
  </si>
  <si>
    <t>администрация Советского района Города Томска;</t>
  </si>
  <si>
    <t>администрация Кировского района Города Томска;</t>
  </si>
  <si>
    <t>администрация Ленинского района Города Томска</t>
  </si>
  <si>
    <t>департамент управления муниципальной собственностью администрации Города Томска</t>
  </si>
  <si>
    <t>департамент архитектуры и градостроительства администрации Города Томска</t>
  </si>
  <si>
    <t>Участники</t>
  </si>
  <si>
    <t>-</t>
  </si>
  <si>
    <t>Цель и задачи Подпрограммы</t>
  </si>
  <si>
    <t>Цель (соответствует задаче муниципальной программы):</t>
  </si>
  <si>
    <t>расселение аварийного жилищного фонда.</t>
  </si>
  <si>
    <t>Задачи:</t>
  </si>
  <si>
    <t>Задача 1. Разработка и реализация механизма переселения граждан из аварийного жилищного фонда Города Томска.</t>
  </si>
  <si>
    <t>Задача 2. Повышение качества условий проживания граждан путем переселения их из аварийного жилищного фонда Города Томска.</t>
  </si>
  <si>
    <t>Задача 3. Развитие территорий, занятых аварийным жилищным фондом Города Томска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</si>
  <si>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</si>
  <si>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</si>
  <si>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</si>
  <si>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Цель: расселение аварийного жилищного фонда</t>
  </si>
  <si>
    <t>Показатель цели 1. Количество расселенных аварийных многоквартирных домов, шт.</t>
  </si>
  <si>
    <t>в том числе за счет средств бюджета муниципального образования «Город Томск», шт.</t>
  </si>
  <si>
    <t>1&lt;*&gt;</t>
  </si>
  <si>
    <t>Показатель цели 2. Доля расселенных аварийных домов от общего количества аварийных домов, %</t>
  </si>
  <si>
    <t>в том числе за счет средств бюджета муниципального образования «Город Томск», %</t>
  </si>
  <si>
    <t>Показатели задач Подпрограммы, единицы измерения</t>
  </si>
  <si>
    <t>Задача 1. Разработка и реализация механизма переселения граждан из аварийного жилищного фонда Города Томска</t>
  </si>
  <si>
    <t>Показатель задачи 1. Число переселенных граждан, чел.</t>
  </si>
  <si>
    <t>Задача 2. Повышение качества условий проживания граждан путем переселения их из аварийного жилищного фонда Города Томска</t>
  </si>
  <si>
    <t>Показатель задачи 2. Площадь расселенного аварийного жилищного фонда, тыс. кв. м</t>
  </si>
  <si>
    <t>Показатель задачи 3. 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</si>
  <si>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</si>
  <si>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</si>
  <si>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</si>
  <si>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</si>
  <si>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</si>
  <si>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</si>
  <si>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</si>
  <si>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</si>
  <si>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</si>
  <si>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</si>
  <si>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</si>
  <si>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</si>
  <si>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</si>
  <si>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</si>
  <si>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Расселение жилых помещений аварийного жилищного фонда Города Томска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</si>
  <si>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</si>
  <si>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</si>
  <si>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администрация Города Томска (комитет жилищной политики)</t>
  </si>
  <si>
    <t>- текущий контроль и мониторинг реализации Подпрограммы осуществляют</t>
  </si>
  <si>
    <t xml:space="preserve">администрация Города Томска (комитет жилищной политики) </t>
  </si>
  <si>
    <t>администрация Ленинского района Города Томска;</t>
  </si>
  <si>
    <t>департамент управления муниципальной собственностью администрации Города Томска;</t>
  </si>
  <si>
    <t>Заместитель Мэра Города Томска по капитальному строительству</t>
  </si>
  <si>
    <t>2 &lt;**&gt;</t>
  </si>
  <si>
    <t>0 &lt;***&gt;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</si>
  <si>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"Доступное и комфортное жилье" на 2015-2025 годы  в 2016 году</t>
  </si>
  <si>
    <t>&lt;***&gt; В 2019 году в рамках подпрограммы «Расселение аварийного жилья» на 2017 - 2025 годы планируется исполнить 40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планируется расселить 1 муниципальную квартиру в многоквартирном доме: ул. Лебедева, 102а (при наличии экономии средств от проведенных конкурентными способами закупок в размере  1891,75  тыс. руб.).</t>
  </si>
  <si>
    <t>&lt;**&gt; В 2018 году в рамках подпрограммы «Расселение аварийного жилья» на 2017 - 2025 годы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расселить 1 муниципальную квартиру, расположенную в многоквартирном доме по ул. Лебедева, 102а, г. Томск (при наличии экономии средств от проведенных конкурентными способами закупок в размере 1665,71 тыс.руб.). Кроме этого, в 2018 году завершены мероприятия по расселению многоквартирного дома, расположенного по адресу: г. Томск, ул. Ангарская, д. 85, и пер. Шегарский, д.69</t>
  </si>
  <si>
    <t>Приложение 2 к постановлению администрации Города Томска от 17.06.2019 № 486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</si>
</sst>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</font>
    <font>
      <sz val="8"/>
      <name val="Calibri"/>
      <family val="2"/>
      <charset val="204"/>
    </font>
    <font>
      <sz val="10"/>
      <name val="Calibri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7" fillId="0" borderId="0" xfId="0" applyNumberFormat="1" applyFont="1"/>
    <xf numFmtId="0" fontId="7" fillId="0" borderId="0" xfId="0" applyFont="1" applyAlignment="1"/>
    <xf numFmtId="164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7" fillId="0" borderId="0" xfId="0" applyFont="1" applyAlignment="1"/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view="pageBreakPreview" zoomScaleNormal="100" zoomScaleSheetLayoutView="100" workbookViewId="0">
      <selection activeCell="F1" sqref="F1:T1"/>
    </sheetView>
  </sheetViews>
  <sheetFormatPr defaultRowHeight="15"/>
  <cols>
    <col min="1" max="1" width="34.28515625" style="10" customWidth="1"/>
    <col min="2" max="2" width="6.28515625" style="10" customWidth="1"/>
    <col min="3" max="3" width="6.85546875" style="10" customWidth="1"/>
    <col min="4" max="4" width="6.28515625" style="10" customWidth="1"/>
    <col min="5" max="5" width="6.140625" style="10" customWidth="1"/>
    <col min="6" max="6" width="5.7109375" style="10" customWidth="1"/>
    <col min="7" max="7" width="5.85546875" style="10" customWidth="1"/>
    <col min="8" max="8" width="6.28515625" style="10" customWidth="1"/>
    <col min="9" max="9" width="5.5703125" style="10" customWidth="1"/>
    <col min="10" max="10" width="5.7109375" style="10" customWidth="1"/>
    <col min="11" max="11" width="6.85546875" style="10" customWidth="1"/>
    <col min="12" max="12" width="5.28515625" style="10" customWidth="1"/>
    <col min="13" max="13" width="5.85546875" style="10" customWidth="1"/>
    <col min="14" max="14" width="5.42578125" style="10" customWidth="1"/>
    <col min="15" max="15" width="6" style="10" customWidth="1"/>
    <col min="16" max="16" width="4.85546875" style="10" customWidth="1"/>
    <col min="17" max="17" width="5.42578125" style="10" customWidth="1"/>
    <col min="18" max="18" width="4.28515625" style="10" customWidth="1"/>
    <col min="19" max="19" width="5.140625" style="10" customWidth="1"/>
    <col min="20" max="20" width="4.28515625" style="10" customWidth="1"/>
    <col min="21" max="21" width="9.140625" style="10"/>
    <col min="22" max="22" width="11.42578125" style="10" bestFit="1" customWidth="1"/>
    <col min="23" max="16384" width="9.140625" style="10"/>
  </cols>
  <sheetData>
    <row r="1" spans="1:20">
      <c r="A1" s="9"/>
      <c r="B1" s="9"/>
      <c r="C1" s="9"/>
      <c r="D1" s="18"/>
      <c r="E1" s="18"/>
      <c r="F1" s="38" t="s">
        <v>67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5.5" customHeight="1">
      <c r="A2" s="9"/>
      <c r="B2" s="9"/>
      <c r="C2" s="9"/>
      <c r="D2" s="38" t="s">
        <v>0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2" customHeight="1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.75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5.75">
      <c r="A5" s="40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5.75">
      <c r="A6" s="34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5.75">
      <c r="A7" s="36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>
      <c r="A8" s="2" t="s">
        <v>5</v>
      </c>
      <c r="B8" s="22" t="s">
        <v>61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</row>
    <row r="9" spans="1:20">
      <c r="A9" s="2" t="s">
        <v>6</v>
      </c>
      <c r="B9" s="22" t="s">
        <v>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</row>
    <row r="10" spans="1:20">
      <c r="A10" s="22" t="s">
        <v>8</v>
      </c>
      <c r="B10" s="25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</row>
    <row r="11" spans="1:20">
      <c r="A11" s="22"/>
      <c r="B11" s="28" t="s">
        <v>10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</row>
    <row r="12" spans="1:20">
      <c r="A12" s="22"/>
      <c r="B12" s="28" t="s">
        <v>11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</row>
    <row r="13" spans="1:20">
      <c r="A13" s="22"/>
      <c r="B13" s="28" t="s">
        <v>12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/>
    </row>
    <row r="14" spans="1:20">
      <c r="A14" s="22"/>
      <c r="B14" s="28" t="s">
        <v>13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</row>
    <row r="15" spans="1:20">
      <c r="A15" s="22"/>
      <c r="B15" s="31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</row>
    <row r="16" spans="1:20">
      <c r="A16" s="2" t="s">
        <v>15</v>
      </c>
      <c r="B16" s="22" t="s">
        <v>16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</row>
    <row r="17" spans="1:20">
      <c r="A17" s="22" t="s">
        <v>17</v>
      </c>
      <c r="B17" s="25" t="s">
        <v>18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</row>
    <row r="18" spans="1:20">
      <c r="A18" s="22"/>
      <c r="B18" s="28" t="s">
        <v>19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</row>
    <row r="19" spans="1:20">
      <c r="A19" s="22"/>
      <c r="B19" s="28" t="s">
        <v>20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</row>
    <row r="20" spans="1:20">
      <c r="A20" s="22"/>
      <c r="B20" s="28" t="s">
        <v>21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</row>
    <row r="21" spans="1:20">
      <c r="A21" s="22"/>
      <c r="B21" s="28" t="s">
        <v>22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</row>
    <row r="22" spans="1:20">
      <c r="A22" s="22"/>
      <c r="B22" s="31" t="s">
        <v>23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</row>
    <row r="23" spans="1:20">
      <c r="A23" s="46" t="s">
        <v>24</v>
      </c>
      <c r="B23" s="48">
        <v>2016</v>
      </c>
      <c r="C23" s="42">
        <v>2017</v>
      </c>
      <c r="D23" s="43"/>
      <c r="E23" s="42">
        <v>2018</v>
      </c>
      <c r="F23" s="45"/>
      <c r="G23" s="42">
        <v>2019</v>
      </c>
      <c r="H23" s="45"/>
      <c r="I23" s="42">
        <v>2020</v>
      </c>
      <c r="J23" s="43"/>
      <c r="K23" s="42">
        <v>2021</v>
      </c>
      <c r="L23" s="45"/>
      <c r="M23" s="42">
        <v>2022</v>
      </c>
      <c r="N23" s="45"/>
      <c r="O23" s="42">
        <v>2023</v>
      </c>
      <c r="P23" s="43"/>
      <c r="Q23" s="42">
        <v>2024</v>
      </c>
      <c r="R23" s="43"/>
      <c r="S23" s="42">
        <v>2025</v>
      </c>
      <c r="T23" s="43"/>
    </row>
    <row r="24" spans="1:20" ht="91.5">
      <c r="A24" s="47"/>
      <c r="B24" s="47"/>
      <c r="C24" s="3" t="s">
        <v>25</v>
      </c>
      <c r="D24" s="3" t="s">
        <v>26</v>
      </c>
      <c r="E24" s="3" t="s">
        <v>25</v>
      </c>
      <c r="F24" s="3" t="s">
        <v>26</v>
      </c>
      <c r="G24" s="3" t="s">
        <v>25</v>
      </c>
      <c r="H24" s="3" t="s">
        <v>26</v>
      </c>
      <c r="I24" s="3" t="s">
        <v>25</v>
      </c>
      <c r="J24" s="3" t="s">
        <v>26</v>
      </c>
      <c r="K24" s="3" t="s">
        <v>25</v>
      </c>
      <c r="L24" s="3" t="s">
        <v>26</v>
      </c>
      <c r="M24" s="3" t="s">
        <v>25</v>
      </c>
      <c r="N24" s="3" t="s">
        <v>26</v>
      </c>
      <c r="O24" s="3" t="s">
        <v>25</v>
      </c>
      <c r="P24" s="3" t="s">
        <v>26</v>
      </c>
      <c r="Q24" s="3" t="s">
        <v>25</v>
      </c>
      <c r="R24" s="3" t="s">
        <v>26</v>
      </c>
      <c r="S24" s="3" t="s">
        <v>25</v>
      </c>
      <c r="T24" s="3" t="s">
        <v>26</v>
      </c>
    </row>
    <row r="25" spans="1:20">
      <c r="A25" s="42" t="s">
        <v>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</row>
    <row r="26" spans="1:20" ht="35.25" customHeight="1">
      <c r="A26" s="4" t="s">
        <v>28</v>
      </c>
      <c r="B26" s="6">
        <v>3</v>
      </c>
      <c r="C26" s="6">
        <v>56</v>
      </c>
      <c r="D26" s="6">
        <v>2</v>
      </c>
      <c r="E26" s="6">
        <f>25+1</f>
        <v>26</v>
      </c>
      <c r="F26" s="6">
        <v>7</v>
      </c>
      <c r="G26" s="6">
        <v>150</v>
      </c>
      <c r="H26" s="6">
        <v>10</v>
      </c>
      <c r="I26" s="6">
        <v>150</v>
      </c>
      <c r="J26" s="6">
        <v>5</v>
      </c>
      <c r="K26" s="6">
        <v>150</v>
      </c>
      <c r="L26" s="6">
        <f>24+6</f>
        <v>30</v>
      </c>
      <c r="M26" s="6">
        <v>150</v>
      </c>
      <c r="N26" s="6">
        <f>13+2</f>
        <v>15</v>
      </c>
      <c r="O26" s="6">
        <v>96</v>
      </c>
      <c r="P26" s="6">
        <v>20</v>
      </c>
      <c r="Q26" s="6">
        <v>96</v>
      </c>
      <c r="R26" s="6">
        <v>0</v>
      </c>
      <c r="S26" s="6">
        <v>97</v>
      </c>
      <c r="T26" s="6">
        <v>0</v>
      </c>
    </row>
    <row r="27" spans="1:20" ht="33.75" customHeight="1">
      <c r="A27" s="4" t="s">
        <v>29</v>
      </c>
      <c r="B27" s="7">
        <v>3</v>
      </c>
      <c r="C27" s="7">
        <v>33</v>
      </c>
      <c r="D27" s="7" t="s">
        <v>30</v>
      </c>
      <c r="E27" s="7">
        <v>25</v>
      </c>
      <c r="F27" s="7" t="s">
        <v>62</v>
      </c>
      <c r="G27" s="6">
        <v>44</v>
      </c>
      <c r="H27" s="6" t="s">
        <v>63</v>
      </c>
      <c r="I27" s="6">
        <v>50</v>
      </c>
      <c r="J27" s="6">
        <v>5</v>
      </c>
      <c r="K27" s="6">
        <v>50</v>
      </c>
      <c r="L27" s="6">
        <v>6</v>
      </c>
      <c r="M27" s="6">
        <v>50</v>
      </c>
      <c r="N27" s="6">
        <v>2</v>
      </c>
      <c r="O27" s="6">
        <v>32</v>
      </c>
      <c r="P27" s="6">
        <v>0</v>
      </c>
      <c r="Q27" s="6">
        <v>32</v>
      </c>
      <c r="R27" s="6">
        <v>0</v>
      </c>
      <c r="S27" s="6">
        <v>32</v>
      </c>
      <c r="T27" s="6">
        <v>0</v>
      </c>
    </row>
    <row r="28" spans="1:20" ht="38.25" customHeight="1">
      <c r="A28" s="4" t="s">
        <v>31</v>
      </c>
      <c r="B28" s="7">
        <v>0.64</v>
      </c>
      <c r="C28" s="7">
        <v>12.15</v>
      </c>
      <c r="D28" s="7">
        <v>0.43</v>
      </c>
      <c r="E28" s="7">
        <f>26*100/520</f>
        <v>5</v>
      </c>
      <c r="F28" s="8">
        <v>1.3</v>
      </c>
      <c r="G28" s="15">
        <f>150*100/561</f>
        <v>26.737967914438503</v>
      </c>
      <c r="H28" s="15">
        <f>10*100/561</f>
        <v>1.7825311942959001</v>
      </c>
      <c r="I28" s="15">
        <f>150*100/606</f>
        <v>24.752475247524753</v>
      </c>
      <c r="J28" s="15">
        <f>5*100/606</f>
        <v>0.82508250825082508</v>
      </c>
      <c r="K28" s="15">
        <f>150*100/626</f>
        <v>23.961661341853034</v>
      </c>
      <c r="L28" s="15">
        <f>30*100/626</f>
        <v>4.7923322683706067</v>
      </c>
      <c r="M28" s="15">
        <f>150*100/661</f>
        <v>22.692889561270803</v>
      </c>
      <c r="N28" s="15">
        <f>15*100/661</f>
        <v>2.2692889561270801</v>
      </c>
      <c r="O28" s="15">
        <f>96*100/691</f>
        <v>13.892908827785817</v>
      </c>
      <c r="P28" s="6">
        <v>2.9</v>
      </c>
      <c r="Q28" s="15">
        <f>96*100/741</f>
        <v>12.955465587044534</v>
      </c>
      <c r="R28" s="6">
        <v>0</v>
      </c>
      <c r="S28" s="15">
        <f>97*100/791</f>
        <v>12.262958280657395</v>
      </c>
      <c r="T28" s="6">
        <v>0</v>
      </c>
    </row>
    <row r="29" spans="1:20" ht="31.5" customHeight="1">
      <c r="A29" s="4" t="s">
        <v>32</v>
      </c>
      <c r="B29" s="7">
        <v>0.64</v>
      </c>
      <c r="C29" s="7">
        <v>7.16</v>
      </c>
      <c r="D29" s="7">
        <v>0.22</v>
      </c>
      <c r="E29" s="8">
        <f>25*100/520</f>
        <v>4.8076923076923075</v>
      </c>
      <c r="F29" s="8">
        <v>0.4</v>
      </c>
      <c r="G29" s="15">
        <f>44*100/561</f>
        <v>7.8431372549019605</v>
      </c>
      <c r="H29" s="6">
        <v>0</v>
      </c>
      <c r="I29" s="15">
        <f>50*100/606</f>
        <v>8.2508250825082516</v>
      </c>
      <c r="J29" s="15">
        <f>5*100/606</f>
        <v>0.82508250825082508</v>
      </c>
      <c r="K29" s="15">
        <f>50*100/626</f>
        <v>7.9872204472843453</v>
      </c>
      <c r="L29" s="15">
        <f>6*100/626</f>
        <v>0.95846645367412142</v>
      </c>
      <c r="M29" s="15">
        <f>50*100/661</f>
        <v>7.5642965204236008</v>
      </c>
      <c r="N29" s="15">
        <f>2*100/661</f>
        <v>0.30257186081694404</v>
      </c>
      <c r="O29" s="15">
        <f>32*100/691</f>
        <v>4.630969609261939</v>
      </c>
      <c r="P29" s="6">
        <v>0</v>
      </c>
      <c r="Q29" s="16">
        <f>32*100/741</f>
        <v>4.3184885290148447</v>
      </c>
      <c r="R29" s="6">
        <v>0</v>
      </c>
      <c r="S29" s="15">
        <f>32*100/791</f>
        <v>4.0455120101137796</v>
      </c>
      <c r="T29" s="6">
        <v>0</v>
      </c>
    </row>
    <row r="30" spans="1:20">
      <c r="A30" s="49" t="s">
        <v>33</v>
      </c>
      <c r="B30" s="48">
        <v>2016</v>
      </c>
      <c r="C30" s="42">
        <v>2017</v>
      </c>
      <c r="D30" s="43"/>
      <c r="E30" s="42">
        <v>2018</v>
      </c>
      <c r="F30" s="45"/>
      <c r="G30" s="42">
        <v>2019</v>
      </c>
      <c r="H30" s="45"/>
      <c r="I30" s="42">
        <v>2020</v>
      </c>
      <c r="J30" s="43"/>
      <c r="K30" s="42">
        <v>2021</v>
      </c>
      <c r="L30" s="45"/>
      <c r="M30" s="42">
        <v>2022</v>
      </c>
      <c r="N30" s="45"/>
      <c r="O30" s="42">
        <v>2023</v>
      </c>
      <c r="P30" s="43"/>
      <c r="Q30" s="42">
        <v>2024</v>
      </c>
      <c r="R30" s="43"/>
      <c r="S30" s="42">
        <v>2025</v>
      </c>
      <c r="T30" s="43"/>
    </row>
    <row r="31" spans="1:20" ht="91.5">
      <c r="A31" s="50"/>
      <c r="B31" s="47"/>
      <c r="C31" s="3" t="s">
        <v>25</v>
      </c>
      <c r="D31" s="3" t="s">
        <v>26</v>
      </c>
      <c r="E31" s="3" t="s">
        <v>25</v>
      </c>
      <c r="F31" s="3" t="s">
        <v>26</v>
      </c>
      <c r="G31" s="3" t="s">
        <v>25</v>
      </c>
      <c r="H31" s="3" t="s">
        <v>26</v>
      </c>
      <c r="I31" s="3" t="s">
        <v>25</v>
      </c>
      <c r="J31" s="3" t="s">
        <v>26</v>
      </c>
      <c r="K31" s="3" t="s">
        <v>25</v>
      </c>
      <c r="L31" s="3" t="s">
        <v>26</v>
      </c>
      <c r="M31" s="3" t="s">
        <v>25</v>
      </c>
      <c r="N31" s="3" t="s">
        <v>26</v>
      </c>
      <c r="O31" s="3" t="s">
        <v>25</v>
      </c>
      <c r="P31" s="3" t="s">
        <v>26</v>
      </c>
      <c r="Q31" s="3" t="s">
        <v>25</v>
      </c>
      <c r="R31" s="3" t="s">
        <v>26</v>
      </c>
      <c r="S31" s="3" t="s">
        <v>25</v>
      </c>
      <c r="T31" s="3" t="s">
        <v>26</v>
      </c>
    </row>
    <row r="32" spans="1:20">
      <c r="A32" s="42" t="s">
        <v>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/>
    </row>
    <row r="33" spans="1:20" ht="22.5">
      <c r="A33" s="4" t="s">
        <v>35</v>
      </c>
      <c r="B33" s="7">
        <v>260</v>
      </c>
      <c r="C33" s="7">
        <v>690</v>
      </c>
      <c r="D33" s="7">
        <v>272</v>
      </c>
      <c r="E33" s="7">
        <v>508</v>
      </c>
      <c r="F33" s="7">
        <v>402</v>
      </c>
      <c r="G33" s="6">
        <v>3093</v>
      </c>
      <c r="H33" s="6">
        <v>494</v>
      </c>
      <c r="I33" s="6">
        <v>3109</v>
      </c>
      <c r="J33" s="6">
        <v>70</v>
      </c>
      <c r="K33" s="6">
        <v>3048</v>
      </c>
      <c r="L33" s="6">
        <f>572+59</f>
        <v>631</v>
      </c>
      <c r="M33" s="6">
        <v>3083</v>
      </c>
      <c r="N33" s="6">
        <f>306+61</f>
        <v>367</v>
      </c>
      <c r="O33" s="6">
        <v>1973</v>
      </c>
      <c r="P33" s="6">
        <v>445</v>
      </c>
      <c r="Q33" s="6">
        <v>1973</v>
      </c>
      <c r="R33" s="6">
        <v>0</v>
      </c>
      <c r="S33" s="6">
        <v>1978</v>
      </c>
      <c r="T33" s="6">
        <v>0</v>
      </c>
    </row>
    <row r="34" spans="1:20">
      <c r="A34" s="42" t="s">
        <v>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5"/>
    </row>
    <row r="35" spans="1:20" ht="22.5">
      <c r="A35" s="4" t="s">
        <v>37</v>
      </c>
      <c r="B35" s="7">
        <v>3.1</v>
      </c>
      <c r="C35" s="7">
        <v>9.75</v>
      </c>
      <c r="D35" s="7">
        <v>2.7</v>
      </c>
      <c r="E35" s="7">
        <v>6</v>
      </c>
      <c r="F35" s="7">
        <v>4.9000000000000004</v>
      </c>
      <c r="G35" s="6">
        <v>40.799999999999997</v>
      </c>
      <c r="H35" s="15">
        <v>6.4</v>
      </c>
      <c r="I35" s="6">
        <v>43.8</v>
      </c>
      <c r="J35" s="6">
        <v>0.9</v>
      </c>
      <c r="K35" s="6">
        <v>40.799999999999997</v>
      </c>
      <c r="L35" s="15">
        <f>8.41946+1.018</f>
        <v>9.4374600000000015</v>
      </c>
      <c r="M35" s="6">
        <v>41.8</v>
      </c>
      <c r="N35" s="15">
        <f>4.177+0.5813</f>
        <v>4.7582999999999993</v>
      </c>
      <c r="O35" s="6">
        <v>26.8</v>
      </c>
      <c r="P35" s="6">
        <v>6.1</v>
      </c>
      <c r="Q35" s="6">
        <v>26.8</v>
      </c>
      <c r="R35" s="6">
        <v>0</v>
      </c>
      <c r="S35" s="6">
        <v>26.8</v>
      </c>
      <c r="T35" s="6">
        <v>0</v>
      </c>
    </row>
    <row r="36" spans="1:20">
      <c r="A36" s="42" t="s">
        <v>23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2"/>
    </row>
    <row r="37" spans="1:20" ht="56.25">
      <c r="A37" s="4" t="s">
        <v>38</v>
      </c>
      <c r="B37" s="6">
        <v>0</v>
      </c>
      <c r="C37" s="6">
        <v>11</v>
      </c>
      <c r="D37" s="6">
        <v>4</v>
      </c>
      <c r="E37" s="6">
        <v>8</v>
      </c>
      <c r="F37" s="6">
        <v>5</v>
      </c>
      <c r="G37" s="6">
        <v>33</v>
      </c>
      <c r="H37" s="6">
        <v>6</v>
      </c>
      <c r="I37" s="6">
        <v>33</v>
      </c>
      <c r="J37" s="17">
        <v>4</v>
      </c>
      <c r="K37" s="11">
        <v>33</v>
      </c>
      <c r="L37" s="11">
        <v>10</v>
      </c>
      <c r="M37" s="12">
        <v>33</v>
      </c>
      <c r="N37" s="12">
        <v>0</v>
      </c>
      <c r="O37" s="12">
        <v>16</v>
      </c>
      <c r="P37" s="12">
        <v>0</v>
      </c>
      <c r="Q37" s="12">
        <v>15</v>
      </c>
      <c r="R37" s="12">
        <v>0</v>
      </c>
      <c r="S37" s="12">
        <v>17</v>
      </c>
      <c r="T37" s="12">
        <v>0</v>
      </c>
    </row>
    <row r="38" spans="1:20">
      <c r="A38" s="63" t="s">
        <v>39</v>
      </c>
      <c r="B38" s="53" t="s">
        <v>40</v>
      </c>
      <c r="C38" s="51" t="s">
        <v>41</v>
      </c>
      <c r="D38" s="65"/>
      <c r="E38" s="65"/>
      <c r="F38" s="52"/>
      <c r="G38" s="51" t="s">
        <v>42</v>
      </c>
      <c r="H38" s="65"/>
      <c r="I38" s="66"/>
      <c r="J38" s="52"/>
      <c r="K38" s="51" t="s">
        <v>43</v>
      </c>
      <c r="L38" s="65"/>
      <c r="M38" s="52"/>
      <c r="N38" s="51" t="s">
        <v>44</v>
      </c>
      <c r="O38" s="65"/>
      <c r="P38" s="52"/>
      <c r="Q38" s="53" t="s">
        <v>45</v>
      </c>
      <c r="R38" s="54"/>
      <c r="S38" s="54"/>
      <c r="T38" s="54"/>
    </row>
    <row r="39" spans="1:20" ht="33.75">
      <c r="A39" s="64"/>
      <c r="B39" s="53"/>
      <c r="C39" s="51" t="s">
        <v>46</v>
      </c>
      <c r="D39" s="52"/>
      <c r="E39" s="51" t="s">
        <v>47</v>
      </c>
      <c r="F39" s="60"/>
      <c r="G39" s="51" t="s">
        <v>46</v>
      </c>
      <c r="H39" s="52"/>
      <c r="I39" s="51" t="s">
        <v>47</v>
      </c>
      <c r="J39" s="52"/>
      <c r="K39" s="6" t="s">
        <v>46</v>
      </c>
      <c r="L39" s="51" t="s">
        <v>47</v>
      </c>
      <c r="M39" s="52"/>
      <c r="N39" s="6" t="s">
        <v>46</v>
      </c>
      <c r="O39" s="51" t="s">
        <v>47</v>
      </c>
      <c r="P39" s="52"/>
      <c r="Q39" s="53" t="s">
        <v>46</v>
      </c>
      <c r="R39" s="53"/>
      <c r="S39" s="53" t="s">
        <v>48</v>
      </c>
      <c r="T39" s="54"/>
    </row>
    <row r="40" spans="1:20">
      <c r="A40" s="64"/>
      <c r="B40" s="6">
        <v>2017</v>
      </c>
      <c r="C40" s="55">
        <f>G40+K40+N40+Q40</f>
        <v>600000</v>
      </c>
      <c r="D40" s="56"/>
      <c r="E40" s="55">
        <f>I40+L40+O40+S40</f>
        <v>88298.3</v>
      </c>
      <c r="F40" s="57"/>
      <c r="G40" s="55">
        <v>400000</v>
      </c>
      <c r="H40" s="57"/>
      <c r="I40" s="55">
        <v>88298.3</v>
      </c>
      <c r="J40" s="57"/>
      <c r="K40" s="15">
        <v>0</v>
      </c>
      <c r="L40" s="55">
        <v>0</v>
      </c>
      <c r="M40" s="57"/>
      <c r="N40" s="15">
        <v>0</v>
      </c>
      <c r="O40" s="55">
        <v>0</v>
      </c>
      <c r="P40" s="57"/>
      <c r="Q40" s="58">
        <v>200000</v>
      </c>
      <c r="R40" s="59"/>
      <c r="S40" s="58">
        <v>0</v>
      </c>
      <c r="T40" s="59"/>
    </row>
    <row r="41" spans="1:20">
      <c r="A41" s="64"/>
      <c r="B41" s="6">
        <v>2018</v>
      </c>
      <c r="C41" s="55">
        <f t="shared" ref="C41:C48" si="0">G41+K41+N41+Q41</f>
        <v>679351.8</v>
      </c>
      <c r="D41" s="56"/>
      <c r="E41" s="55">
        <f t="shared" ref="E41:E48" si="1">I41+L41+O41+S41</f>
        <v>392029.6</v>
      </c>
      <c r="F41" s="57"/>
      <c r="G41" s="55">
        <v>479351.8</v>
      </c>
      <c r="H41" s="57"/>
      <c r="I41" s="55">
        <v>192029.6</v>
      </c>
      <c r="J41" s="57"/>
      <c r="K41" s="15">
        <v>0</v>
      </c>
      <c r="L41" s="55">
        <v>0</v>
      </c>
      <c r="M41" s="57"/>
      <c r="N41" s="15">
        <v>0</v>
      </c>
      <c r="O41" s="55">
        <v>0</v>
      </c>
      <c r="P41" s="57"/>
      <c r="Q41" s="58">
        <v>200000</v>
      </c>
      <c r="R41" s="59"/>
      <c r="S41" s="58">
        <v>200000</v>
      </c>
      <c r="T41" s="59"/>
    </row>
    <row r="42" spans="1:20">
      <c r="A42" s="64"/>
      <c r="B42" s="6">
        <v>2019</v>
      </c>
      <c r="C42" s="55">
        <f t="shared" si="0"/>
        <v>2437102.2000000002</v>
      </c>
      <c r="D42" s="56"/>
      <c r="E42" s="55">
        <f t="shared" si="1"/>
        <v>467088</v>
      </c>
      <c r="F42" s="57"/>
      <c r="G42" s="55">
        <v>885301.2</v>
      </c>
      <c r="H42" s="57"/>
      <c r="I42" s="55">
        <v>192893.4</v>
      </c>
      <c r="J42" s="57"/>
      <c r="K42" s="15">
        <v>0</v>
      </c>
      <c r="L42" s="55">
        <v>0</v>
      </c>
      <c r="M42" s="57"/>
      <c r="N42" s="15">
        <v>0</v>
      </c>
      <c r="O42" s="55">
        <v>0</v>
      </c>
      <c r="P42" s="57"/>
      <c r="Q42" s="58">
        <v>1551801</v>
      </c>
      <c r="R42" s="59"/>
      <c r="S42" s="58">
        <v>274194.59999999998</v>
      </c>
      <c r="T42" s="59"/>
    </row>
    <row r="43" spans="1:20">
      <c r="A43" s="64"/>
      <c r="B43" s="6">
        <v>2020</v>
      </c>
      <c r="C43" s="55">
        <f t="shared" si="0"/>
        <v>2487174</v>
      </c>
      <c r="D43" s="56"/>
      <c r="E43" s="55">
        <f t="shared" si="1"/>
        <v>271907.90000000002</v>
      </c>
      <c r="F43" s="57"/>
      <c r="G43" s="55">
        <v>920461</v>
      </c>
      <c r="H43" s="57"/>
      <c r="I43" s="55">
        <v>71907.899999999994</v>
      </c>
      <c r="J43" s="57"/>
      <c r="K43" s="15">
        <v>0</v>
      </c>
      <c r="L43" s="55">
        <v>0</v>
      </c>
      <c r="M43" s="57"/>
      <c r="N43" s="15">
        <v>0</v>
      </c>
      <c r="O43" s="55">
        <v>0</v>
      </c>
      <c r="P43" s="57"/>
      <c r="Q43" s="58">
        <v>1566713</v>
      </c>
      <c r="R43" s="59"/>
      <c r="S43" s="58">
        <v>200000</v>
      </c>
      <c r="T43" s="59"/>
    </row>
    <row r="44" spans="1:20">
      <c r="A44" s="64"/>
      <c r="B44" s="6">
        <v>2021</v>
      </c>
      <c r="C44" s="55">
        <f t="shared" si="0"/>
        <v>2375304</v>
      </c>
      <c r="D44" s="56"/>
      <c r="E44" s="55">
        <f t="shared" si="1"/>
        <v>498759.19999999995</v>
      </c>
      <c r="F44" s="57"/>
      <c r="G44" s="55">
        <v>852557</v>
      </c>
      <c r="H44" s="57"/>
      <c r="I44" s="55">
        <v>71907.899999999994</v>
      </c>
      <c r="J44" s="57"/>
      <c r="K44" s="15">
        <v>0</v>
      </c>
      <c r="L44" s="55">
        <v>0</v>
      </c>
      <c r="M44" s="57"/>
      <c r="N44" s="15">
        <v>0</v>
      </c>
      <c r="O44" s="55">
        <v>0</v>
      </c>
      <c r="P44" s="57"/>
      <c r="Q44" s="58">
        <v>1522747</v>
      </c>
      <c r="R44" s="59"/>
      <c r="S44" s="58">
        <v>426851.3</v>
      </c>
      <c r="T44" s="59"/>
    </row>
    <row r="45" spans="1:20">
      <c r="A45" s="64"/>
      <c r="B45" s="6">
        <v>2022</v>
      </c>
      <c r="C45" s="55">
        <f t="shared" si="0"/>
        <v>2404839</v>
      </c>
      <c r="D45" s="56"/>
      <c r="E45" s="55">
        <f t="shared" si="1"/>
        <v>304379.90000000002</v>
      </c>
      <c r="F45" s="57"/>
      <c r="G45" s="55">
        <v>857752</v>
      </c>
      <c r="H45" s="57"/>
      <c r="I45" s="55">
        <v>66700</v>
      </c>
      <c r="J45" s="56"/>
      <c r="K45" s="15">
        <v>0</v>
      </c>
      <c r="L45" s="55">
        <v>0</v>
      </c>
      <c r="M45" s="57"/>
      <c r="N45" s="15">
        <v>0</v>
      </c>
      <c r="O45" s="55">
        <v>0</v>
      </c>
      <c r="P45" s="57"/>
      <c r="Q45" s="58">
        <v>1547087</v>
      </c>
      <c r="R45" s="59"/>
      <c r="S45" s="58">
        <v>237679.9</v>
      </c>
      <c r="T45" s="59"/>
    </row>
    <row r="46" spans="1:20">
      <c r="A46" s="64"/>
      <c r="B46" s="6">
        <v>2023</v>
      </c>
      <c r="C46" s="55">
        <f t="shared" si="0"/>
        <v>1539097</v>
      </c>
      <c r="D46" s="56"/>
      <c r="E46" s="55">
        <f t="shared" si="1"/>
        <v>344220.7</v>
      </c>
      <c r="F46" s="57"/>
      <c r="G46" s="55">
        <v>513032</v>
      </c>
      <c r="H46" s="57"/>
      <c r="I46" s="55">
        <v>0</v>
      </c>
      <c r="J46" s="56"/>
      <c r="K46" s="15">
        <v>0</v>
      </c>
      <c r="L46" s="55">
        <v>0</v>
      </c>
      <c r="M46" s="57"/>
      <c r="N46" s="15">
        <v>0</v>
      </c>
      <c r="O46" s="55">
        <v>0</v>
      </c>
      <c r="P46" s="57"/>
      <c r="Q46" s="58">
        <v>1026065</v>
      </c>
      <c r="R46" s="59"/>
      <c r="S46" s="58">
        <v>344220.7</v>
      </c>
      <c r="T46" s="59"/>
    </row>
    <row r="47" spans="1:20">
      <c r="A47" s="64"/>
      <c r="B47" s="6">
        <v>2024</v>
      </c>
      <c r="C47" s="55">
        <f t="shared" si="0"/>
        <v>1539097</v>
      </c>
      <c r="D47" s="56"/>
      <c r="E47" s="55">
        <f t="shared" si="1"/>
        <v>0</v>
      </c>
      <c r="F47" s="57"/>
      <c r="G47" s="55">
        <v>513032</v>
      </c>
      <c r="H47" s="57"/>
      <c r="I47" s="55">
        <v>0</v>
      </c>
      <c r="J47" s="56"/>
      <c r="K47" s="15">
        <v>0</v>
      </c>
      <c r="L47" s="55">
        <v>0</v>
      </c>
      <c r="M47" s="57"/>
      <c r="N47" s="15">
        <v>0</v>
      </c>
      <c r="O47" s="55">
        <v>0</v>
      </c>
      <c r="P47" s="57"/>
      <c r="Q47" s="58">
        <v>1026065</v>
      </c>
      <c r="R47" s="59"/>
      <c r="S47" s="58">
        <v>0</v>
      </c>
      <c r="T47" s="59"/>
    </row>
    <row r="48" spans="1:20">
      <c r="A48" s="64"/>
      <c r="B48" s="6">
        <v>2025</v>
      </c>
      <c r="C48" s="55">
        <f t="shared" si="0"/>
        <v>1567049</v>
      </c>
      <c r="D48" s="56"/>
      <c r="E48" s="55">
        <f t="shared" si="1"/>
        <v>0</v>
      </c>
      <c r="F48" s="57"/>
      <c r="G48" s="55">
        <v>513032</v>
      </c>
      <c r="H48" s="57"/>
      <c r="I48" s="55">
        <v>0</v>
      </c>
      <c r="J48" s="56"/>
      <c r="K48" s="15">
        <v>0</v>
      </c>
      <c r="L48" s="55">
        <v>0</v>
      </c>
      <c r="M48" s="57"/>
      <c r="N48" s="15">
        <v>0</v>
      </c>
      <c r="O48" s="55">
        <v>0</v>
      </c>
      <c r="P48" s="57"/>
      <c r="Q48" s="58">
        <v>1054017</v>
      </c>
      <c r="R48" s="59"/>
      <c r="S48" s="58">
        <v>0</v>
      </c>
      <c r="T48" s="59"/>
    </row>
    <row r="49" spans="1:24">
      <c r="A49" s="64"/>
      <c r="B49" s="19" t="s">
        <v>49</v>
      </c>
      <c r="C49" s="70">
        <f>SUM(C40:D48)</f>
        <v>15629014</v>
      </c>
      <c r="D49" s="71"/>
      <c r="E49" s="70">
        <f>SUM(E40:F48)</f>
        <v>2366683.6</v>
      </c>
      <c r="F49" s="71"/>
      <c r="G49" s="70">
        <f>SUM(G40:H48)</f>
        <v>5934519</v>
      </c>
      <c r="H49" s="71"/>
      <c r="I49" s="70">
        <f>SUM(I40:J48)</f>
        <v>683737.10000000009</v>
      </c>
      <c r="J49" s="71"/>
      <c r="K49" s="20">
        <f>SUM(K44:K48)</f>
        <v>0</v>
      </c>
      <c r="L49" s="70">
        <f>SUM(L44:M48)</f>
        <v>0</v>
      </c>
      <c r="M49" s="72"/>
      <c r="N49" s="20">
        <f>SUM(N44:N48)</f>
        <v>0</v>
      </c>
      <c r="O49" s="67">
        <f>SUM(O44:P48)</f>
        <v>0</v>
      </c>
      <c r="P49" s="68"/>
      <c r="Q49" s="67">
        <f>SUM(Q40:R48)</f>
        <v>9694495</v>
      </c>
      <c r="R49" s="68"/>
      <c r="S49" s="67">
        <f>SUM(S40:T48)</f>
        <v>1682946.4999999998</v>
      </c>
      <c r="T49" s="68"/>
    </row>
    <row r="50" spans="1:24">
      <c r="A50" s="21" t="s">
        <v>50</v>
      </c>
      <c r="B50" s="75" t="s">
        <v>51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</row>
    <row r="51" spans="1:24" ht="33.75">
      <c r="A51" s="5" t="s">
        <v>52</v>
      </c>
      <c r="B51" s="76" t="s">
        <v>53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V51" s="13"/>
    </row>
    <row r="52" spans="1:24" ht="22.5">
      <c r="A52" s="5" t="s">
        <v>54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1:24">
      <c r="A53" s="5" t="s">
        <v>55</v>
      </c>
      <c r="B53" s="76" t="s">
        <v>56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</row>
    <row r="54" spans="1:24">
      <c r="A54" s="69" t="s">
        <v>57</v>
      </c>
      <c r="B54" s="69" t="s">
        <v>58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5" spans="1:24">
      <c r="A55" s="69"/>
      <c r="B55" s="69" t="s">
        <v>9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1:24">
      <c r="A56" s="69"/>
      <c r="B56" s="69" t="s">
        <v>10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4">
      <c r="A57" s="69"/>
      <c r="B57" s="69" t="s">
        <v>11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1:24">
      <c r="A58" s="69"/>
      <c r="B58" s="69" t="s">
        <v>59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4">
      <c r="A59" s="69"/>
      <c r="B59" s="69" t="s">
        <v>60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4">
      <c r="A60" s="69"/>
      <c r="B60" s="69" t="s">
        <v>14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4" ht="29.25" customHeight="1">
      <c r="A61" s="29" t="s">
        <v>64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4" ht="48.75" customHeight="1">
      <c r="A62" s="29" t="s">
        <v>66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4" ht="34.5" customHeight="1">
      <c r="A63" s="73" t="s">
        <v>65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14"/>
      <c r="V63" s="14"/>
      <c r="W63" s="14"/>
      <c r="X63" s="14"/>
    </row>
  </sheetData>
  <mergeCells count="159">
    <mergeCell ref="B59:T59"/>
    <mergeCell ref="B60:T60"/>
    <mergeCell ref="A61:T61"/>
    <mergeCell ref="A62:T62"/>
    <mergeCell ref="A63:T63"/>
    <mergeCell ref="B50:T50"/>
    <mergeCell ref="B51:T51"/>
    <mergeCell ref="B52:T52"/>
    <mergeCell ref="B53:T53"/>
    <mergeCell ref="A54:A60"/>
    <mergeCell ref="B54:T54"/>
    <mergeCell ref="B55:T55"/>
    <mergeCell ref="B56:T56"/>
    <mergeCell ref="B57:T57"/>
    <mergeCell ref="B58:T58"/>
    <mergeCell ref="Q48:R48"/>
    <mergeCell ref="S48:T48"/>
    <mergeCell ref="C49:D49"/>
    <mergeCell ref="E49:F49"/>
    <mergeCell ref="G49:H49"/>
    <mergeCell ref="I49:J49"/>
    <mergeCell ref="L49:M49"/>
    <mergeCell ref="O49:P49"/>
    <mergeCell ref="Q49:R49"/>
    <mergeCell ref="S49:T49"/>
    <mergeCell ref="C48:D48"/>
    <mergeCell ref="E48:F48"/>
    <mergeCell ref="G48:H48"/>
    <mergeCell ref="I48:J48"/>
    <mergeCell ref="L48:M48"/>
    <mergeCell ref="O48:P48"/>
    <mergeCell ref="S46:T46"/>
    <mergeCell ref="C47:D47"/>
    <mergeCell ref="E47:F47"/>
    <mergeCell ref="G47:H47"/>
    <mergeCell ref="I47:J47"/>
    <mergeCell ref="L47:M47"/>
    <mergeCell ref="O47:P47"/>
    <mergeCell ref="Q47:R47"/>
    <mergeCell ref="S47:T47"/>
    <mergeCell ref="L46:M46"/>
    <mergeCell ref="O46:P46"/>
    <mergeCell ref="O41:P41"/>
    <mergeCell ref="Q44:R44"/>
    <mergeCell ref="O44:P44"/>
    <mergeCell ref="C46:D46"/>
    <mergeCell ref="E46:F46"/>
    <mergeCell ref="G46:H46"/>
    <mergeCell ref="I46:J46"/>
    <mergeCell ref="Q46:R46"/>
    <mergeCell ref="S44:T44"/>
    <mergeCell ref="C45:D45"/>
    <mergeCell ref="E45:F45"/>
    <mergeCell ref="G45:H45"/>
    <mergeCell ref="I45:J45"/>
    <mergeCell ref="L45:M45"/>
    <mergeCell ref="O45:P45"/>
    <mergeCell ref="Q45:R45"/>
    <mergeCell ref="S45:T45"/>
    <mergeCell ref="C44:D44"/>
    <mergeCell ref="I43:J43"/>
    <mergeCell ref="L43:M43"/>
    <mergeCell ref="O43:P43"/>
    <mergeCell ref="Q41:R41"/>
    <mergeCell ref="E44:F44"/>
    <mergeCell ref="G44:H44"/>
    <mergeCell ref="I44:J44"/>
    <mergeCell ref="L44:M44"/>
    <mergeCell ref="O42:P42"/>
    <mergeCell ref="Q42:R42"/>
    <mergeCell ref="S42:T42"/>
    <mergeCell ref="C41:D41"/>
    <mergeCell ref="Q39:R39"/>
    <mergeCell ref="Q43:R43"/>
    <mergeCell ref="S43:T43"/>
    <mergeCell ref="C43:D43"/>
    <mergeCell ref="E43:F43"/>
    <mergeCell ref="G43:H43"/>
    <mergeCell ref="E41:F41"/>
    <mergeCell ref="G41:H41"/>
    <mergeCell ref="I41:J41"/>
    <mergeCell ref="L41:M41"/>
    <mergeCell ref="S41:T41"/>
    <mergeCell ref="C42:D42"/>
    <mergeCell ref="E42:F42"/>
    <mergeCell ref="G42:H42"/>
    <mergeCell ref="I42:J42"/>
    <mergeCell ref="L42:M42"/>
    <mergeCell ref="C38:F38"/>
    <mergeCell ref="G38:J38"/>
    <mergeCell ref="K38:M38"/>
    <mergeCell ref="N38:P38"/>
    <mergeCell ref="Q38:T38"/>
    <mergeCell ref="C39:D39"/>
    <mergeCell ref="S39:T39"/>
    <mergeCell ref="C40:D40"/>
    <mergeCell ref="E40:F40"/>
    <mergeCell ref="G40:H40"/>
    <mergeCell ref="I40:J40"/>
    <mergeCell ref="L40:M40"/>
    <mergeCell ref="O40:P40"/>
    <mergeCell ref="Q40:R40"/>
    <mergeCell ref="S40:T40"/>
    <mergeCell ref="E39:F39"/>
    <mergeCell ref="O30:P30"/>
    <mergeCell ref="Q30:R30"/>
    <mergeCell ref="G39:H39"/>
    <mergeCell ref="I39:J39"/>
    <mergeCell ref="L39:M39"/>
    <mergeCell ref="O39:P39"/>
    <mergeCell ref="A34:T34"/>
    <mergeCell ref="A36:T36"/>
    <mergeCell ref="A38:A49"/>
    <mergeCell ref="B38:B39"/>
    <mergeCell ref="S30:T30"/>
    <mergeCell ref="A32:T32"/>
    <mergeCell ref="A30:A31"/>
    <mergeCell ref="B30:B31"/>
    <mergeCell ref="C30:D30"/>
    <mergeCell ref="E30:F30"/>
    <mergeCell ref="G30:H30"/>
    <mergeCell ref="I30:J30"/>
    <mergeCell ref="K30:L30"/>
    <mergeCell ref="M30:N30"/>
    <mergeCell ref="G23:H23"/>
    <mergeCell ref="I23:J23"/>
    <mergeCell ref="K23:L23"/>
    <mergeCell ref="M23:N23"/>
    <mergeCell ref="O23:P23"/>
    <mergeCell ref="Q23:R23"/>
    <mergeCell ref="F1:T1"/>
    <mergeCell ref="D2:T2"/>
    <mergeCell ref="A4:T4"/>
    <mergeCell ref="A5:T5"/>
    <mergeCell ref="S23:T23"/>
    <mergeCell ref="A25:T25"/>
    <mergeCell ref="A23:A24"/>
    <mergeCell ref="B23:B24"/>
    <mergeCell ref="C23:D23"/>
    <mergeCell ref="E23:F23"/>
    <mergeCell ref="A6:T6"/>
    <mergeCell ref="A7:T7"/>
    <mergeCell ref="B16:T16"/>
    <mergeCell ref="A17:A22"/>
    <mergeCell ref="B17:T17"/>
    <mergeCell ref="B18:T18"/>
    <mergeCell ref="B19:T19"/>
    <mergeCell ref="B20:T20"/>
    <mergeCell ref="B21:T21"/>
    <mergeCell ref="B22:T22"/>
    <mergeCell ref="B8:T8"/>
    <mergeCell ref="B9:T9"/>
    <mergeCell ref="A10:A15"/>
    <mergeCell ref="B10:T10"/>
    <mergeCell ref="B11:T11"/>
    <mergeCell ref="B12:T12"/>
    <mergeCell ref="B13:T13"/>
    <mergeCell ref="B14:T14"/>
    <mergeCell ref="B15:T15"/>
  </mergeCells>
  <phoneticPr fontId="0" type="noConversion"/>
  <pageMargins left="0.19685039370078741" right="0.19685039370078741" top="0.19685039370078741" bottom="0.19685039370078741" header="0.11811023622047245" footer="0.11811023622047245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2019-06-18T08:08:25Z</dcterms:modified>
</cp:coreProperties>
</file>