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'прил.'!$A$1:$R$560</definedName>
  </definedNames>
  <calcPr fullCalcOnLoad="1"/>
</workbook>
</file>

<file path=xl/sharedStrings.xml><?xml version="1.0" encoding="utf-8"?>
<sst xmlns="http://schemas.openxmlformats.org/spreadsheetml/2006/main" count="796" uniqueCount="430">
  <si>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</si>
  <si>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</si>
  <si>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</si>
  <si>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</si>
  <si>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</si>
  <si>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</si>
  <si>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Капитальный ремонт ул. Смирнова</t>
  </si>
  <si>
    <t>Капитальный ремонт ул. Герцена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</si>
  <si>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</si>
  <si>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</si>
  <si>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Реконструкция ул. Московский тракт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</si>
  <si>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</si>
  <si>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Протяженность, км</t>
  </si>
  <si>
    <t>Строительство автодорожного моста  через р.Ушайка с подходами по ул. Петропавловская.</t>
  </si>
  <si>
    <t>Строительство ул. Елизаровых от ул. Шевченко до ул. Клюева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</si>
  <si>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</si>
  <si>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</si>
  <si>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Амурской, пер. Камский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</si>
  <si>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</si>
  <si>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</si>
  <si>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</si>
  <si>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</si>
  <si>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Строительство ул. Ю. Ковалева от ул. Обручева до ул. Герасименко</t>
  </si>
  <si>
    <t>Капитальный ремонт путепровода на автомобильной дороге от ул. Мичурина до Кузовлевского тракта в направлении ТНХК</t>
  </si>
  <si>
    <t>Капитальный ремонт объектов улично-дорожной сети в пос. Степановка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</si>
  <si>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</si>
  <si>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</si>
  <si>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</si>
  <si>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</si>
  <si>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</si>
  <si>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</si>
  <si>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</si>
  <si>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</si>
  <si>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</si>
  <si>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</si>
  <si>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</si>
  <si>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</si>
  <si>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</si>
  <si>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</si>
  <si>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</si>
  <si>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</si>
  <si>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</si>
  <si>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</si>
  <si>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</si>
  <si>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</si>
  <si>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</si>
  <si>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</si>
  <si>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</si>
  <si>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Дружбы, ул. Депутатской</t>
  </si>
  <si>
    <t>Капитальный ремонт ул. Героев Чубаровцев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</si>
  <si>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</si>
  <si>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</si>
  <si>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</si>
  <si>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</si>
  <si>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</si>
  <si>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</si>
  <si>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</si>
  <si>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</si>
  <si>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</si>
  <si>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</si>
  <si>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</si>
  <si>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1.1.21</t>
  </si>
  <si>
    <t>1.1.22</t>
  </si>
  <si>
    <t>1.1.23</t>
  </si>
  <si>
    <t>1.1.24</t>
  </si>
  <si>
    <t>1.1.1</t>
  </si>
  <si>
    <t>1.1.2</t>
  </si>
  <si>
    <t>1.1.4</t>
  </si>
  <si>
    <t>1.1.5</t>
  </si>
  <si>
    <t>1.1.6</t>
  </si>
  <si>
    <t>1.1.7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</si>
  <si>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</si>
  <si>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</si>
  <si>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</si>
  <si>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</si>
  <si>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ул. Водяная</t>
  </si>
  <si>
    <t>Строительство ул. Обручева от ул. Беринга до ул. Клюева в г. Томске.</t>
  </si>
  <si>
    <t>Строительно-монтажные работы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</si>
  <si>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</si>
  <si>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</si>
  <si>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</si>
  <si>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</si>
  <si>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</si>
  <si>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</si>
  <si>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</si>
  <si>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</si>
  <si>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</si>
  <si>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</si>
  <si>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</si>
  <si>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</si>
  <si>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</si>
  <si>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</si>
  <si>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</si>
  <si>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</si>
  <si>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</si>
  <si>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</si>
  <si>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1.1.11</t>
  </si>
  <si>
    <t>1.1.12</t>
  </si>
  <si>
    <t>1.1.14</t>
  </si>
  <si>
    <t>1.1.15</t>
  </si>
  <si>
    <t>1.1.17</t>
  </si>
  <si>
    <t>1.1.18</t>
  </si>
  <si>
    <t>ПЕРЕЧЕНЬ МЕРОПРИЯТИЙ И РЕСУРСНОЕ ОБЕСПЕЧЕНИЕ ПОДПРОГРАММЫ 
"Развитие улично-дорожной сети"</t>
  </si>
  <si>
    <t>ИТОГО по задаче 2, в том числе:</t>
  </si>
  <si>
    <t>ИТОГО по задачам 1, 2, в том числе:</t>
  </si>
  <si>
    <t>2.2.1</t>
  </si>
  <si>
    <t>2</t>
  </si>
  <si>
    <t>Капитальный ремонт ул. Тимакова в г. Томске (от ул. Карпова до дома № 31а по ул. Тимакова)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</si>
  <si>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</si>
  <si>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Потребность на вводные мероприятия и корректировку проектной документации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</si>
  <si>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</si>
  <si>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</si>
  <si>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</si>
  <si>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</si>
  <si>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Капитальный ремонт ул. Бакунина</t>
  </si>
  <si>
    <t>Капитальный ремонт объектов улично-дорожной сети в мкр. Каменка</t>
  </si>
  <si>
    <t xml:space="preserve">Капитальный ремонт пер. Маринского </t>
  </si>
  <si>
    <t>Капитальный ремонт ул. Ново-Киевской</t>
  </si>
  <si>
    <t>Строительство нового автодорожного моста через р. Ушайку в районе пер. Б. Хмельницкого</t>
  </si>
  <si>
    <t>Капитальный ремонт трубы на оз. Керепеть на ул. Трудовая</t>
  </si>
  <si>
    <t>Разработка эскизного проекта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</si>
  <si>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</si>
  <si>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</si>
  <si>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На проведение государственной экспертизы преоктной документации</t>
  </si>
  <si>
    <t>Разработка проектной и изыскательской документации</t>
  </si>
  <si>
    <t>Капитальный ремонт объектов улично-дорожной сети в пос. 2-ой ЛПК</t>
  </si>
  <si>
    <t>1.1.8</t>
  </si>
  <si>
    <t>1.1.13</t>
  </si>
  <si>
    <t>1.1.19</t>
  </si>
  <si>
    <t>Капитальный ремонт тротуара на участке ул. Энтузиастов от ул. В. Болдырева до бассейна "Звездный"</t>
  </si>
  <si>
    <t>Капитальный ремонт тротуаров по пер. Урожайному от ул. Б. Подгорная до дома № 27Б в г. Томске</t>
  </si>
  <si>
    <t>Капитальный ремонт моста-трубы на р. Ушайка по пр. Ленина у магазина "1000 мелочей" в г. Томске</t>
  </si>
  <si>
    <t>Капитальный ремонт моста-трубы на р. Ушайка по пр. Комсомольскому в г. Томске</t>
  </si>
  <si>
    <t>Капитальный ремонт моста-трубы в псо. Свечном по ул. Смирнова в г. Томске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</si>
  <si>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</si>
  <si>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Капитальный ремонт моста через р. Ушайку по ул. Мостовой в пос. Заварзино в г. Томске</t>
  </si>
  <si>
    <t>Строительство автомобильной дороги по 
пер. Еловый в с. Дзержинское</t>
  </si>
  <si>
    <t>1.1.10</t>
  </si>
  <si>
    <t>Строительство улиц в ж/д Копылово</t>
  </si>
  <si>
    <t>1.1.25</t>
  </si>
  <si>
    <t>1.1.26</t>
  </si>
  <si>
    <t>1.1.27</t>
  </si>
  <si>
    <t>Строительсвто автомобильной дороги по 
ул. Бутакова от ул. Добровидова до 
ул. Большакова в г. Томске</t>
  </si>
  <si>
    <t>Строительство транспортной развязки в двух уровнях на пересечении пр. Комсомольского с 
ул. Пушкина в г. Томске - 2 этап.</t>
  </si>
  <si>
    <t>Тех. присоединение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</si>
  <si>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</si>
  <si>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</si>
  <si>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В целях проведения комплекса топографо-геодезических работ, землеустроительных работ, кадастровых работ</t>
  </si>
  <si>
    <t>Реконструкция автодорожного мсота через 
р. Ушайку в пос. Восточный</t>
  </si>
  <si>
    <t>в целях выполнения топосъемки, технической инвентаризации, изготовления технических паспортов</t>
  </si>
  <si>
    <t>Строительство автодорожного моста через 
р. Ушайку по ул. Короленко в пос. Степановка</t>
  </si>
  <si>
    <t>Капитальный ремонт моста через р. Ушайку и путепровод через ж.д. пути на ул. Балтийской</t>
  </si>
  <si>
    <t>ПИР, тех. инвентаризация</t>
  </si>
  <si>
    <t>Строительство надземных пешеходных переходов по пр. Фрунзе и по ул. Елизаровых г. Томска</t>
  </si>
  <si>
    <t>Строительство объектов улично-дорожной сети в 
д. Киргизка</t>
  </si>
  <si>
    <t>Оценка пожарных рисков</t>
  </si>
  <si>
    <t>2.1.2</t>
  </si>
  <si>
    <t>Код бюджетной классификации
(КЦСР, КВР)</t>
  </si>
  <si>
    <t>10 1 01 4П960 414
10 1 01 40010 414</t>
  </si>
  <si>
    <t>10 1 01 40010 414</t>
  </si>
  <si>
    <t>10 1 01 60099 243</t>
  </si>
  <si>
    <t>10 1 01 20420 243</t>
  </si>
  <si>
    <t>Основное мероприятие: Повышение доступности и безопасности улично-дорожной сети</t>
  </si>
  <si>
    <t>10 1 01 40010 414
10 1 01 4П960 414
10 1 01 60099 243
10 1 01 20420 243</t>
  </si>
  <si>
    <t xml:space="preserve">Капитальный ремонт металлических пешеходных ограждений, расположенных на разделительной полосе пр. Комсомольского в 80 метрах от здания 
№ 44 по пер. Мариинскому
</t>
  </si>
  <si>
    <t>2.1.</t>
  </si>
  <si>
    <t>2.1.1.</t>
  </si>
  <si>
    <t>2.1.3</t>
  </si>
  <si>
    <t>2.1.5</t>
  </si>
  <si>
    <t>2.1.9</t>
  </si>
  <si>
    <t>2.1.10</t>
  </si>
  <si>
    <t>2.1.13</t>
  </si>
  <si>
    <t>2.1.14</t>
  </si>
  <si>
    <t>2.1.15</t>
  </si>
  <si>
    <t>2.2.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</si>
  <si>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</si>
  <si>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</si>
  <si>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</si>
  <si>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</si>
  <si>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</si>
  <si>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</si>
  <si>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</si>
  <si>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</si>
  <si>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</si>
  <si>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2.2.12</t>
  </si>
  <si>
    <t>2.2.11</t>
  </si>
  <si>
    <t>2.2.18</t>
  </si>
  <si>
    <t>2.2.19</t>
  </si>
  <si>
    <t>2.2.20</t>
  </si>
  <si>
    <t>2.2.26</t>
  </si>
  <si>
    <t>2.2.27</t>
  </si>
  <si>
    <t>2.2.28</t>
  </si>
  <si>
    <t>2.2.29</t>
  </si>
  <si>
    <t>2.2.31</t>
  </si>
  <si>
    <t>2.2.33</t>
  </si>
  <si>
    <t>2.2.34</t>
  </si>
  <si>
    <t>2.2.36</t>
  </si>
  <si>
    <t>2.2.38</t>
  </si>
  <si>
    <t>2.2.40</t>
  </si>
  <si>
    <t>2.2.41</t>
  </si>
  <si>
    <t>2.2.43</t>
  </si>
  <si>
    <t>2.2.48</t>
  </si>
  <si>
    <t>2.2.49</t>
  </si>
  <si>
    <t>2.2.51</t>
  </si>
  <si>
    <t>2.2.52</t>
  </si>
  <si>
    <t>2.2.53</t>
  </si>
  <si>
    <t>2.2.54</t>
  </si>
  <si>
    <t>2.2.59</t>
  </si>
  <si>
    <t>2.2.63</t>
  </si>
  <si>
    <t>2.2.65</t>
  </si>
  <si>
    <t>2.2.66</t>
  </si>
  <si>
    <t>2.2.67</t>
  </si>
  <si>
    <t>2.2.69</t>
  </si>
  <si>
    <t>2.2.70</t>
  </si>
  <si>
    <t>2.2.72</t>
  </si>
  <si>
    <t>2.2.73</t>
  </si>
  <si>
    <t>2.2.74</t>
  </si>
  <si>
    <t>2.3</t>
  </si>
  <si>
    <t>2.3.1</t>
  </si>
  <si>
    <t>Консервация объектов</t>
  </si>
  <si>
    <t>1.2</t>
  </si>
  <si>
    <t>1.2.1</t>
  </si>
  <si>
    <t>Консервация объекта</t>
  </si>
  <si>
    <t>Консервация объекта "Строительство левобережной объездной автодороги г. Томска в Томской области (вторая очередь строительства)"</t>
  </si>
  <si>
    <t>10 1 01 99990 244</t>
  </si>
  <si>
    <t>Консервация</t>
  </si>
  <si>
    <t>Положительное заключение о достоверности определения сметной стоимости от 10.07.2015 
№ 6-2-1-0340-15</t>
  </si>
  <si>
    <t>Положительное заключение о достоверности определения сметной стоимости от 26.12.2014 
№ 6-2-1-0872-14</t>
  </si>
  <si>
    <t xml:space="preserve">Положительное заключение государственной экспертизы № 70-1-5-0236-14 от 24.10.2014 г. </t>
  </si>
  <si>
    <t>Пположительное заключение о проверке достоверности определения сметной стоимости № 70-1-6-0101-14 от 10.11.2014 г.</t>
  </si>
  <si>
    <t>Строительство ул. Пастера в г. Томске</t>
  </si>
  <si>
    <t>10 1 01 SП960 414
10 1 01 40010 414</t>
  </si>
  <si>
    <t>Реконструкция ул. Континентальной в г. Томске (ПСД)</t>
  </si>
  <si>
    <t>Ответственный исполнитель, соисполнители</t>
  </si>
  <si>
    <t>Департамент капитального строительства администрации Города Томска</t>
  </si>
  <si>
    <t>Строительство объекта "Улицы № 1 и № 2 в микрорайоне № 13 жилого района "Восточный" в 
г. Томске"</t>
  </si>
  <si>
    <t>10 1 01 40010 414
10 1 01 SИ995 414</t>
  </si>
  <si>
    <t>10 1 01 20420 243
10 1 01 40010 414
10 1 01 99990 244
10 1 01 SП960 414
10 1 01 SИ995 414
10 1 01 53901 414</t>
  </si>
  <si>
    <t>10 1 01 53901 414</t>
  </si>
  <si>
    <t>Реконструкция ул. Травяная, ул. Тенистая, ул. Приветливая (п. Степановка)</t>
  </si>
  <si>
    <t>1.1.20</t>
  </si>
  <si>
    <t>1.1.28</t>
  </si>
  <si>
    <t>2.1.12</t>
  </si>
  <si>
    <t>2.1.4</t>
  </si>
  <si>
    <t>2.2.14</t>
  </si>
  <si>
    <t>2.2.17</t>
  </si>
  <si>
    <t>2.2.30</t>
  </si>
  <si>
    <t>2.2.39</t>
  </si>
  <si>
    <t>2.2.47</t>
  </si>
  <si>
    <t>2.2.50</t>
  </si>
  <si>
    <t>2.2.55</t>
  </si>
  <si>
    <t>2.2.56</t>
  </si>
  <si>
    <t>2.2.57</t>
  </si>
  <si>
    <t>2.2.58</t>
  </si>
  <si>
    <t>2.2.60</t>
  </si>
  <si>
    <t>2.2.61</t>
  </si>
  <si>
    <t>2.2.62</t>
  </si>
  <si>
    <t>2.2.64</t>
  </si>
  <si>
    <t>Капитальный ремонт ул. Пролетарской</t>
  </si>
  <si>
    <t>Строительство левобережной объездной автодороги г. Томска в Томской области (вторая очередь строительства)</t>
  </si>
  <si>
    <t>В целях проведения кадастровых работ, технической инвентаризации, работ по изготовлению технического плана и постановке на кадастровый учет</t>
  </si>
  <si>
    <t>Строительство транспортной развязки в 2-х уровнях на пересечении пр. Комсомольского с ул. Пушкина в г. Томске. 1 этап 2 этапа</t>
  </si>
  <si>
    <t xml:space="preserve">В целях выполнения кадастровых работ и технической инвентаризации </t>
  </si>
  <si>
    <t>1.1.30</t>
  </si>
  <si>
    <t>Капитальный ремонт ул. Вершинина на участке от ул. Герцена до пер. Нечевский</t>
  </si>
  <si>
    <t>2.1.11</t>
  </si>
  <si>
    <t>Реконструкция моста через р. Басандайка в п. Аникино</t>
  </si>
  <si>
    <t>2.1.16</t>
  </si>
  <si>
    <t>Реконструкция железнодорожного переезда в пос. Степановка в районе ул. Шевченко в г. Томске</t>
  </si>
  <si>
    <t>Капитальный ремонт ул. Нижне-Луговая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</si>
  <si>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гражданки С.Ю. Баклашовы в адрес Прокурора г. Томска)</t>
  </si>
  <si>
    <t xml:space="preserve">Капитальный ремонт ул. Ивановского в г. Томске от дома № 8 до дома № 20 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</si>
  <si>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главы администрации Октябрьского района от 24.07.2017 № 2118/1430 )</t>
  </si>
  <si>
    <t xml:space="preserve">Капитальный ремонт ул. Гамалеи от ул. Мечникова до ул. Ивановского в г. Томске </t>
  </si>
  <si>
    <t>Реконструкция ул. Мечникова в г. Томске</t>
  </si>
  <si>
    <t>2.1.17</t>
  </si>
  <si>
    <t>2.1.18</t>
  </si>
  <si>
    <t>Строительство ул. Нарочанская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</si>
  <si>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гражданки Утешевой Т.Г.)</t>
  </si>
  <si>
    <t>Строительство ул. Вьюжная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</si>
  <si>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гражданина Гоглова А.С.)</t>
  </si>
  <si>
    <t>Капитальный ремонт лестничного схода, расположенного на ул. Тимакова в районе дома по адресу: ул. Тимакова, 29</t>
  </si>
  <si>
    <t>2.2.13</t>
  </si>
  <si>
    <t>2.2.15</t>
  </si>
  <si>
    <t>2.2.16</t>
  </si>
  <si>
    <t>2.2.23</t>
  </si>
  <si>
    <t>2.2.24</t>
  </si>
  <si>
    <t>2.2.25</t>
  </si>
  <si>
    <t>2.2.42</t>
  </si>
  <si>
    <t>Капитальный ремонт ул. Карла Маркса в г. Томске от дома № 21 до дома № 23а</t>
  </si>
  <si>
    <t>Обращение начальника департамента образования администрации Города Томска О.В. Васильевой от 19.09.2017 № 01-22/3492</t>
  </si>
  <si>
    <t>Реконструкция автомобильной дороги по ул. Вилюйская в г. Томске</t>
  </si>
  <si>
    <t>Поручение заместителя Мэра Города Томска - Руководителя аппарата администрации Города А.И. Цымбалюка, в соответствии с предписаниями Отдела ГИБДД УМВД России по городу Томску</t>
  </si>
  <si>
    <t>Реконструкция автомобильной дороги по ул. Макарова в г. Томске</t>
  </si>
  <si>
    <t>Реконструкция автомобильной дороги по ул. Витимская в г. Томске</t>
  </si>
  <si>
    <t>2.1.19</t>
  </si>
  <si>
    <t>2.1.20</t>
  </si>
  <si>
    <t>2.1.21</t>
  </si>
  <si>
    <t>Строительство дороги по пер. 1-ый Басандайский г. Томска</t>
  </si>
  <si>
    <t>Обращение департамента архитектуры и градостроительства администрации Города Томска</t>
  </si>
  <si>
    <t>Строительство улиц в мкр. пос. Светлый г. Томска</t>
  </si>
  <si>
    <t>Обращения граждан</t>
  </si>
  <si>
    <t>По результатам отчета ООО "ЗАПСИБ-МОСТ" даны рекомендации о необходимости демонтажа искусственного сооружения (моста), не отвечающего действующим нормативным требованиям по надежности и безопасности</t>
  </si>
  <si>
    <t>Бюджетные ассигнования в сумме 2.2 тыс. руб. предусмотрены на проведение проверки достоверности определения сметной стоимости</t>
  </si>
  <si>
    <t>1.625 км. - работы по объекту выполнены. Дорога открыта для движения в 2013 году. Разрешение на ввод объекта в эксплуатацию от 29.03.2017 
№ 70-301000-021-2017 О</t>
  </si>
  <si>
    <t>2,778 км. - работы по объекту выполнены. Дорога открыта для движения в 2010 году. Разрешение на ввод объекта в эксплуатацию от 13.04.2017 
№ 70-301000-030-2017 С</t>
  </si>
  <si>
    <t>1,3 км. - работы по объекту выполнены. Дорога открыта для движения в 2013 году. Разрешение на ввод объекта в эксплуатацию от 22.11.2017 
№ 70-301000-077-2017</t>
  </si>
  <si>
    <t>Строительство улиц в пос. Озерки в г. Томске 
(вблизи пос. Росинка)</t>
  </si>
  <si>
    <t>Реконструкция автомобильной дороги по ул. Чапаева в г. Томске</t>
  </si>
  <si>
    <t>Обращение Правления Томской региональной организации "Российский Союз ветеранов Афганистана"</t>
  </si>
  <si>
    <t>Строительство искусственного сооружения (моста) по ул. Облепиховая в пос. Заварзино г. Томска</t>
  </si>
  <si>
    <t>Реконструкция пер. Зырянский в г. Томске</t>
  </si>
  <si>
    <t>Капитальный ремонт коммунального моста через р. Томь в г. Томске</t>
  </si>
  <si>
    <t>Реконструкция ул. Кутузова, ул. Асиновская, 
ул. Алеутская</t>
  </si>
  <si>
    <t>1.1.9</t>
  </si>
  <si>
    <t>Положительное заключение государственной экспертизы от 25.06.2013 
№ 70-1-5-0114-13</t>
  </si>
  <si>
    <t>Положительное заключение о достоверности определения сметной стоимости от 29.07.2015
№ 6-2-1-0417-15</t>
  </si>
  <si>
    <t xml:space="preserve"> СМР</t>
  </si>
  <si>
    <t>В целях выполнения топосъемки, технической инвентаризации, изготовления технических паспортов</t>
  </si>
  <si>
    <t>план</t>
  </si>
  <si>
    <t>1.1.16</t>
  </si>
  <si>
    <t>1.1.29</t>
  </si>
  <si>
    <t>1.1.31</t>
  </si>
  <si>
    <t>2.1.6</t>
  </si>
  <si>
    <t>2.1.7</t>
  </si>
  <si>
    <t>2.1.8</t>
  </si>
  <si>
    <t>2.2.35</t>
  </si>
  <si>
    <t>2.2.44</t>
  </si>
  <si>
    <t>2.2.45</t>
  </si>
  <si>
    <t>2.2.46</t>
  </si>
  <si>
    <t xml:space="preserve">Строительство транспортной развязки в разных уровнях на площади Транспортной в г. Томске </t>
  </si>
  <si>
    <t>Строительство дороги к зданию Центра ядерной медицины (ПЭТ-центр), расположенного по ул. Мичурина, 105</t>
  </si>
  <si>
    <t>1.1.32</t>
  </si>
  <si>
    <t>Строительство левобережной объездной автодороги г.Томска в Томской области. Вторая очередь строительства. Корректировка. 1 этап</t>
  </si>
  <si>
    <t>1.1.33</t>
  </si>
  <si>
    <t>Левобережная объездная автодорога в г. Томске Томской области (вторая очередь строительства). Корректировка. Путепроводы на 2-уровневых транспортных развязках ПК 35-90, ПК123+51 (2 этап)</t>
  </si>
  <si>
    <t>Реконструкция участка автомобильной дороги от 
ул. Д. Бедного до п. Родионово</t>
  </si>
  <si>
    <t>Стоимость строительно-монтажных работ будет определена после получения положительного заключения государственной экспертизы
( Коллективные обращения жителей п. Родионово )</t>
  </si>
  <si>
    <t>Строительство улиц в пос. Родионово
(ул. Заварзинская, ул. Российская, ул. 1000 лет Руси, ул. Окружная)</t>
  </si>
  <si>
    <t>Стоимость строительно-монтажных работ будет определена после получения заключения о достоверности определения сметной стоимости
(Коллективные обращения жителей п. Родионово)</t>
  </si>
  <si>
    <t>1.1.34</t>
  </si>
  <si>
    <t>Строительство участка автомобильной дороги от моста через р. Малая Ушайка до п. Родионово</t>
  </si>
  <si>
    <t>10 1 01 00499 414
10 1 01 40010 414</t>
  </si>
  <si>
    <t>10 1 01 20420 243
10 1 01 40010 414
10 1 01 00499 414
10 1 01 53901 414</t>
  </si>
  <si>
    <t>Капитальный ремонт лестничного схода, расположенного на ул. Тимакова в районе дома по адресу: г. Томск, ул. Тимакова, 29</t>
  </si>
  <si>
    <t>Положительное заключение о достоверности определения сметной стоимости от 24.11.2017
№ 6-2-1-0635-17</t>
  </si>
  <si>
    <t>Реконструкция ул. Любы Шевцовой в г. Томске</t>
  </si>
  <si>
    <t>2.1.22</t>
  </si>
  <si>
    <t>1.1.35</t>
  </si>
  <si>
    <t>Строительство ул. Андрея Крячкова в г. Томске</t>
  </si>
  <si>
    <t>Обращение заместителя начальника департамента архитектуры и градостроительства администрации Города Томска от 06.03.2018 № 01-01-21/1134</t>
  </si>
  <si>
    <t>Строительство ул. Шахова в мкр. Наука г. Томска</t>
  </si>
  <si>
    <t>1.1.36</t>
  </si>
  <si>
    <t>Обращение главы советского района от 10.05.2018 № 2136</t>
  </si>
  <si>
    <t>Жилая улица № 1 в жилом микрорайоне по ул. Береговая, 2д в г. Томске. Корректировка</t>
  </si>
  <si>
    <t>В целях выделения средств из федерального бюджета на реализацию данных мероприятий департаментом капитального строительства администрации Города Томска в адрес Департамент транспорта, дорожной деятельности и связи Администрации Томской области была нправлена информация о потребности в средствах по данным объектам, в целях включения объектов муниципального образования «Город Томск» в проект плана перспективного развития дорожного хозяйства на 2019 – 2025 годы по включению объектов строительства и реконструкции обходов городов Российской Федерации численностью свыше 100 тыс. человек, формируемого Росавтодром</t>
  </si>
  <si>
    <t>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 транспорта, дорожной деятельности и связи Администрации Томской области была нправлена бюджетная заявка на финансирование из областного бюджета объектов капитального строительства.</t>
  </si>
  <si>
    <t>ПРИОБРЕТЕНИЕ.
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строительства.</t>
  </si>
  <si>
    <t>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строительства.</t>
  </si>
  <si>
    <t>2.1.23</t>
  </si>
  <si>
    <t>Реконструкция ул. Ижевская</t>
  </si>
  <si>
    <t>Реконструкция ул. Строевая</t>
  </si>
  <si>
    <t>Реконструкция пер. Карский</t>
  </si>
  <si>
    <t>2.2.76</t>
  </si>
  <si>
    <t>Капитальный ремонт ул. Профсоюзная</t>
  </si>
  <si>
    <t>2.2.77</t>
  </si>
  <si>
    <t>2.2.78</t>
  </si>
  <si>
    <t>Капитальный ремонт ул. О. Кошевого</t>
  </si>
  <si>
    <t>Капитальный ремонт ул. Мичурина</t>
  </si>
  <si>
    <t>Капитальный ремонт ул. И.Черных</t>
  </si>
  <si>
    <t>Капитальный ремонт ул. Большая Подгорная</t>
  </si>
  <si>
    <t>Капитальный ремонт ул. Парковой, ул.Айвозовского, ул. Междугородней, ул. Грузинской, ул. Е. Пугачева</t>
  </si>
  <si>
    <t>2022 (10 шт)</t>
  </si>
  <si>
    <t>1.1.37</t>
  </si>
  <si>
    <t>2.2.22</t>
  </si>
  <si>
    <t>2.2.32</t>
  </si>
  <si>
    <t>2.2.37</t>
  </si>
  <si>
    <t>2.2.68</t>
  </si>
  <si>
    <t>2.2.75</t>
  </si>
  <si>
    <t>Капитальный ремонт ул. 5-ой Армии</t>
  </si>
  <si>
    <t>Приложение 2
к подпрограмме
"Развитие улично-дорожной сети"</t>
  </si>
  <si>
    <t>Строительство объекта начато в 2015 году и завершено в 2016 году. Сметная стоимость объекта в ценах 2015 года составляет 281 399,5 тыс. руб. В 2015 году выполнены и оплачены работы на сумму 10 100,00 тыс. руб., финансирование работ осуществлялось в рамках муниципальной программы «Энергосбережение и повышение энергетической эффективности на 2015-2020 годы». В 2016 году стоимость выполненных и оплаченных работ составила 147 998,9 тыс. руб., финансирование работ осуществлялось вне рамок муниципальных программ. Общий объем финансирования по состоянию на 01.01.2017 г. составил 158 098,9 тыс. руб. В бюджете муниципального образования «Город Томск» в 2017 году на реализацию указанного объекта были  предусмотрены бюджетные ассигнования в сумме 33 000,0 тыс. руб., в том числе за счет средств областного бюджета – 30 000,0 тыс. руб., за счет средств местного бюджета – 3 000,00 тыс. руб. Таким образом, с учетом предусмотренного финансирования остаток потребности в средствах составляет 90 300,6 тыс. руб. (281 399,5 – 10 100,0 – 147 998,9 – 33 000,0).
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строительства.</t>
  </si>
  <si>
    <t>Реконструкция ул. Баумана в г. Томске</t>
  </si>
  <si>
    <t>2.1.24</t>
  </si>
  <si>
    <t>Стоимость строительно-монтажных работ будет определена после получения положительного заключения государственной экспертизы
( Обращение Ю.О. Сапуновой )</t>
  </si>
  <si>
    <t>2.1.25</t>
  </si>
  <si>
    <t>Стоимость строительно-монтажных работ будет определена после получения положительного заключения государственной экспертизы.
Решение Советского районного суда г. Томска от 08.06.2018 № 2а-1547/2018</t>
  </si>
  <si>
    <t>Реконструкция ул. Стрелочная в г. Томске</t>
  </si>
  <si>
    <t>Реконструкция ул. Барнаульский проезд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</si>
  <si>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экспертизы.
Обращения жителей мкр. Каштак</t>
  </si>
  <si>
    <t>2.1.26</t>
  </si>
  <si>
    <t>2.1.27</t>
  </si>
  <si>
    <t>Строительство моста, расположенного по адресу: г. Томск, пос. Степановка, ул. Богдана Хмельницкого, в районе д. 60/3</t>
  </si>
  <si>
    <t>Стоимость строительно-монтажных работ будет определена после получения положительного заключения государственной экспертизы
Обращение департамента дорожной деятельности и благоустройства администрации Города Томска</t>
  </si>
  <si>
    <t>1.1.38</t>
  </si>
  <si>
    <t>Реконструкция ул. Тимакова на участке от ул. Ленина до ул. Карпова</t>
  </si>
  <si>
    <t>Стоимость строительно-монтажных работ будет определена после получения положительного заключения государственной экспертизы.
Обращения Томского политехнического университета</t>
  </si>
  <si>
    <t>2.1.28</t>
  </si>
  <si>
    <t>Обращение главы администрации Города Томска Кировского района В.А. Денисович, в связи с обращением жителя с. Дзержинское Исаханян А.З. в прокуратуру Кировского района Города Томска</t>
  </si>
  <si>
    <t>1.1.39</t>
  </si>
  <si>
    <t>Реконструкция ул. Демьяна Бедного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</si>
  <si>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экспертизы.
Обращение главы администрации Октябрьского района Города Томска</t>
  </si>
  <si>
    <t>2.1.29</t>
  </si>
  <si>
    <t>Строительство ул. Вешняя в мкр. Наука г. Томска</t>
  </si>
  <si>
    <t>Обращение жетеля мкр. Наука</t>
  </si>
  <si>
    <t>1.1.40</t>
  </si>
  <si>
    <t>Строительство автомобильной дороги по ул. Светлая в с. Дзержинское</t>
  </si>
  <si>
    <t>Строительство автомобильной дороги по пер. Полынный в с. Дзержинское</t>
  </si>
  <si>
    <t>1.1.41</t>
  </si>
  <si>
    <t>Капитальный ремонт ул. Петропавловской
(решение суда)</t>
  </si>
  <si>
    <t>Обращение администрации Ленинского района Города Томска. Распоряжение администрации Города Томска от 28.12.2018 № р 1739 "О принятии мер по проведению реконструкции автомобильной дороги и обустройства тротуаров по ул. Чапаева в муниципальном образовании "Город Томск"</t>
  </si>
  <si>
    <t>Реконструкция пер. Нечевский (решение суда)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</si>
  <si>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Автомобильные дороги" (ПИР). Софинансирование.</t>
  </si>
  <si>
    <t xml:space="preserve">Реконструкция ул. Нефтяная в г. Томске </t>
  </si>
  <si>
    <t>Строительство улицы Ивана Черных 
от ул. Мичурина до ул. Б. Куна</t>
  </si>
  <si>
    <t>10 1 01 43901 414</t>
  </si>
  <si>
    <t>10 1 01 20420 243
10 1 01 40010 414
10 1 01 43901 414</t>
  </si>
  <si>
    <t>10 1 01 40010 414
10 1 01 43901 414</t>
  </si>
  <si>
    <t>Проведение обследования (исследования) объектов улично-дорожной сети, мостовых сооружений</t>
  </si>
  <si>
    <t xml:space="preserve">Исследование интенсивности движения пешеходных потоков, в том числе маломобильных групп населения, в районе надземного пешеходного перехода, расположенного по адресу: г. Томск, 
ул. Елизаровых, 97п
</t>
  </si>
  <si>
    <t>Обследование</t>
  </si>
  <si>
    <t xml:space="preserve">Исследование </t>
  </si>
  <si>
    <t>10 1 01 20420 243
10 1 01 40010 414
10 1 01 53901 414</t>
  </si>
  <si>
    <t>2.4</t>
  </si>
  <si>
    <t>2.4.1</t>
  </si>
  <si>
    <t>2.4.2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</si>
  <si>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</t>
  </si>
  <si>
    <t xml:space="preserve">Проведение обследования (исследования) объектов улично-дорожной сети </t>
  </si>
  <si>
    <r>
      <t xml:space="preserve">Согласно Соглашению о предоставлении иного межбюджетного трансферта на финансовое обеспечение дорожной деятельности в рамках основного мероприятия «Содействие развитию автомобильных дорог регионального межмуниципального и местного значения» государственной программы Российской Федерации «Развитие транспортной системы» бюджету Томской области из федерального бюджета г. Москва от 26.04.2018 № 108-17-2018-049, заключенного между Федеральным дорожным агентством и Администрацией Томской области, </t>
    </r>
    <r>
      <rPr>
        <b/>
        <u val="single"/>
        <sz val="10"/>
        <rFont val="Times New Roman"/>
        <family val="1"/>
      </rPr>
      <t xml:space="preserve">показатели, характеризующие использование иного межбюджетного трансферта не установлен. </t>
    </r>
    <r>
      <rPr>
        <sz val="10"/>
        <rFont val="Times New Roman"/>
        <family val="1"/>
      </rPr>
      <t xml:space="preserve">
Технико-экономические показатели, позволяющие охарактеризовать строительство объекта указаны в положительном заключении государственной экспертизы от 10.11.2014 № 70-1-6-0101-14. </t>
    </r>
    <r>
      <rPr>
        <b/>
        <u val="single"/>
        <sz val="10"/>
        <rFont val="Times New Roman"/>
        <family val="1"/>
      </rPr>
      <t>Достижение данных показателей возможно только по окончании строительства объекта.</t>
    </r>
    <r>
      <rPr>
        <sz val="10"/>
        <rFont val="Times New Roman"/>
        <family val="1"/>
      </rPr>
      <t xml:space="preserve">
</t>
    </r>
  </si>
  <si>
    <r>
      <t xml:space="preserve">В целях ввода в эксплуатацию объекта, необходимо выполнить работы по исследованию акустического режима на территории, прилегающей к ул. Балтийской и оценке фактической эффективности построенного шумозащитного экрана высотой 3 м
</t>
    </r>
    <r>
      <rPr>
        <u val="single"/>
        <sz val="10"/>
        <rFont val="Times New Roman"/>
        <family val="1"/>
      </rPr>
      <t>Справочно:</t>
    </r>
    <r>
      <rPr>
        <sz val="10"/>
        <rFont val="Times New Roman"/>
        <family val="1"/>
      </rPr>
      <t xml:space="preserve"> 6,077 км. - работы по объекту выполнены. Дорога открыта для движения в 2010 году. Разрешение на ввод объекта в эксплуатацию от 29.09.2017 
№ 70-301000-064-2017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</si>
</sst>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8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8"/>
      <name val="Times New Roman"/>
      <family val="1"/>
    </font>
    <font>
      <sz val="12"/>
      <name val="Times New Roman"/>
      <family val="1"/>
    </font>
    <font>
      <sz val="1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3" fillId="24" borderId="0" xfId="0" applyFont="1" applyFill="1" applyAlignment="1">
      <alignment/>
    </xf>
    <xf numFmtId="4" fontId="22" fillId="24" borderId="0" xfId="0" applyNumberFormat="1" applyFont="1" applyFill="1" applyBorder="1" applyAlignment="1">
      <alignment horizontal="center" vertical="center" wrapText="1"/>
    </xf>
    <xf numFmtId="175" fontId="23" fillId="24" borderId="0" xfId="0" applyNumberFormat="1" applyFont="1" applyFill="1" applyAlignment="1">
      <alignment/>
    </xf>
    <xf numFmtId="172" fontId="23" fillId="24" borderId="0" xfId="0" applyNumberFormat="1" applyFont="1" applyFill="1" applyAlignment="1">
      <alignment/>
    </xf>
    <xf numFmtId="0" fontId="23" fillId="24" borderId="0" xfId="0" applyFont="1" applyFill="1" applyAlignment="1">
      <alignment horizontal="centerContinuous"/>
    </xf>
    <xf numFmtId="0" fontId="23" fillId="24" borderId="0" xfId="0" applyFont="1" applyFill="1" applyAlignment="1">
      <alignment horizontal="centerContinuous" wrapText="1"/>
    </xf>
    <xf numFmtId="0" fontId="23" fillId="24" borderId="10" xfId="0" applyFont="1" applyFill="1" applyBorder="1" applyAlignment="1">
      <alignment horizontal="center"/>
    </xf>
    <xf numFmtId="0" fontId="25" fillId="24" borderId="0" xfId="0" applyFont="1" applyFill="1" applyAlignment="1">
      <alignment/>
    </xf>
    <xf numFmtId="0" fontId="22" fillId="24" borderId="11" xfId="0" applyFont="1" applyFill="1" applyBorder="1" applyAlignment="1">
      <alignment vertical="top" wrapText="1"/>
    </xf>
    <xf numFmtId="1" fontId="26" fillId="24" borderId="0" xfId="0" applyNumberFormat="1" applyFont="1" applyFill="1" applyBorder="1" applyAlignment="1">
      <alignment horizontal="center" vertical="center" wrapText="1"/>
    </xf>
    <xf numFmtId="174" fontId="26" fillId="24" borderId="0" xfId="61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/>
    </xf>
    <xf numFmtId="1" fontId="22" fillId="24" borderId="0" xfId="0" applyNumberFormat="1" applyFont="1" applyFill="1" applyBorder="1" applyAlignment="1">
      <alignment horizontal="center" vertical="center" wrapText="1"/>
    </xf>
    <xf numFmtId="174" fontId="22" fillId="24" borderId="0" xfId="61" applyNumberFormat="1" applyFont="1" applyFill="1" applyBorder="1" applyAlignment="1">
      <alignment horizontal="center" vertical="center" wrapText="1"/>
    </xf>
    <xf numFmtId="175" fontId="22" fillId="24" borderId="0" xfId="61" applyNumberFormat="1" applyFont="1" applyFill="1" applyBorder="1" applyAlignment="1">
      <alignment horizontal="center" vertical="center" wrapText="1"/>
    </xf>
    <xf numFmtId="175" fontId="26" fillId="24" borderId="0" xfId="61" applyNumberFormat="1" applyFont="1" applyFill="1" applyBorder="1" applyAlignment="1">
      <alignment horizontal="center" vertical="center" wrapText="1"/>
    </xf>
    <xf numFmtId="177" fontId="22" fillId="24" borderId="0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/>
    </xf>
    <xf numFmtId="49" fontId="23" fillId="24" borderId="0" xfId="0" applyNumberFormat="1" applyFont="1" applyFill="1" applyAlignment="1">
      <alignment/>
    </xf>
    <xf numFmtId="2" fontId="23" fillId="24" borderId="0" xfId="0" applyNumberFormat="1" applyFont="1" applyFill="1" applyAlignment="1">
      <alignment/>
    </xf>
    <xf numFmtId="1" fontId="27" fillId="24" borderId="10" xfId="0" applyNumberFormat="1" applyFont="1" applyFill="1" applyBorder="1" applyAlignment="1">
      <alignment horizontal="center" vertical="center" wrapText="1"/>
    </xf>
    <xf numFmtId="175" fontId="27" fillId="24" borderId="10" xfId="61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175" fontId="28" fillId="24" borderId="10" xfId="61" applyNumberFormat="1" applyFont="1" applyFill="1" applyBorder="1" applyAlignment="1">
      <alignment horizontal="center" vertical="center" wrapText="1"/>
    </xf>
    <xf numFmtId="1" fontId="29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top" wrapText="1"/>
    </xf>
    <xf numFmtId="175" fontId="23" fillId="24" borderId="0" xfId="0" applyNumberFormat="1" applyFont="1" applyFill="1" applyBorder="1" applyAlignment="1">
      <alignment/>
    </xf>
    <xf numFmtId="172" fontId="23" fillId="24" borderId="0" xfId="0" applyNumberFormat="1" applyFont="1" applyFill="1" applyBorder="1" applyAlignment="1">
      <alignment/>
    </xf>
    <xf numFmtId="4" fontId="23" fillId="24" borderId="0" xfId="0" applyNumberFormat="1" applyFont="1" applyFill="1" applyBorder="1" applyAlignment="1">
      <alignment/>
    </xf>
    <xf numFmtId="0" fontId="22" fillId="24" borderId="12" xfId="0" applyFont="1" applyFill="1" applyBorder="1" applyAlignment="1">
      <alignment vertical="top" wrapText="1"/>
    </xf>
    <xf numFmtId="1" fontId="24" fillId="24" borderId="0" xfId="0" applyNumberFormat="1" applyFont="1" applyFill="1" applyBorder="1" applyAlignment="1">
      <alignment vertical="center" wrapText="1"/>
    </xf>
    <xf numFmtId="173" fontId="24" fillId="24" borderId="0" xfId="0" applyNumberFormat="1" applyFont="1" applyFill="1" applyBorder="1" applyAlignment="1">
      <alignment vertical="center" wrapText="1"/>
    </xf>
    <xf numFmtId="0" fontId="23" fillId="24" borderId="11" xfId="0" applyFont="1" applyFill="1" applyBorder="1" applyAlignment="1">
      <alignment/>
    </xf>
    <xf numFmtId="175" fontId="27" fillId="24" borderId="13" xfId="61" applyNumberFormat="1" applyFont="1" applyFill="1" applyBorder="1" applyAlignment="1">
      <alignment horizontal="center" vertical="center" wrapText="1"/>
    </xf>
    <xf numFmtId="175" fontId="28" fillId="24" borderId="13" xfId="61" applyNumberFormat="1" applyFont="1" applyFill="1" applyBorder="1" applyAlignment="1">
      <alignment horizontal="center" vertical="center" wrapText="1"/>
    </xf>
    <xf numFmtId="1" fontId="27" fillId="24" borderId="0" xfId="0" applyNumberFormat="1" applyFont="1" applyFill="1" applyBorder="1" applyAlignment="1">
      <alignment horizontal="center" vertical="center" wrapText="1"/>
    </xf>
    <xf numFmtId="175" fontId="27" fillId="24" borderId="0" xfId="61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left" vertical="center" wrapText="1"/>
    </xf>
    <xf numFmtId="1" fontId="28" fillId="24" borderId="0" xfId="0" applyNumberFormat="1" applyFont="1" applyFill="1" applyBorder="1" applyAlignment="1">
      <alignment horizontal="center" vertical="center" wrapText="1"/>
    </xf>
    <xf numFmtId="175" fontId="28" fillId="24" borderId="0" xfId="61" applyNumberFormat="1" applyFont="1" applyFill="1" applyBorder="1" applyAlignment="1">
      <alignment horizontal="center" vertical="center" wrapText="1"/>
    </xf>
    <xf numFmtId="1" fontId="24" fillId="24" borderId="0" xfId="0" applyNumberFormat="1" applyFont="1" applyFill="1" applyBorder="1" applyAlignment="1">
      <alignment horizontal="center" vertical="center" wrapText="1"/>
    </xf>
    <xf numFmtId="1" fontId="29" fillId="24" borderId="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top" wrapText="1"/>
    </xf>
    <xf numFmtId="0" fontId="23" fillId="25" borderId="0" xfId="0" applyFont="1" applyFill="1" applyBorder="1" applyAlignment="1">
      <alignment/>
    </xf>
    <xf numFmtId="0" fontId="23" fillId="25" borderId="0" xfId="0" applyFont="1" applyFill="1" applyAlignment="1">
      <alignment/>
    </xf>
    <xf numFmtId="0" fontId="30" fillId="24" borderId="11" xfId="0" applyFont="1" applyFill="1" applyBorder="1" applyAlignment="1">
      <alignment vertical="top" wrapText="1"/>
    </xf>
    <xf numFmtId="0" fontId="31" fillId="24" borderId="0" xfId="0" applyFont="1" applyFill="1" applyBorder="1" applyAlignment="1">
      <alignment/>
    </xf>
    <xf numFmtId="0" fontId="31" fillId="24" borderId="0" xfId="0" applyFont="1" applyFill="1" applyAlignment="1">
      <alignment/>
    </xf>
    <xf numFmtId="1" fontId="24" fillId="24" borderId="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1" fontId="29" fillId="24" borderId="14" xfId="0" applyNumberFormat="1" applyFont="1" applyFill="1" applyBorder="1" applyAlignment="1">
      <alignment horizontal="center" vertical="center" wrapText="1"/>
    </xf>
    <xf numFmtId="1" fontId="29" fillId="24" borderId="15" xfId="0" applyNumberFormat="1" applyFont="1" applyFill="1" applyBorder="1" applyAlignment="1">
      <alignment horizontal="center" vertical="center" wrapText="1"/>
    </xf>
    <xf numFmtId="1" fontId="29" fillId="24" borderId="16" xfId="0" applyNumberFormat="1" applyFont="1" applyFill="1" applyBorder="1" applyAlignment="1">
      <alignment horizontal="center" vertical="center" wrapText="1"/>
    </xf>
    <xf numFmtId="1" fontId="29" fillId="24" borderId="17" xfId="0" applyNumberFormat="1" applyFont="1" applyFill="1" applyBorder="1" applyAlignment="1">
      <alignment horizontal="center" vertical="center" wrapText="1"/>
    </xf>
    <xf numFmtId="1" fontId="29" fillId="24" borderId="0" xfId="0" applyNumberFormat="1" applyFont="1" applyFill="1" applyBorder="1" applyAlignment="1">
      <alignment horizontal="center" vertical="center" wrapText="1"/>
    </xf>
    <xf numFmtId="1" fontId="29" fillId="24" borderId="18" xfId="0" applyNumberFormat="1" applyFont="1" applyFill="1" applyBorder="1" applyAlignment="1">
      <alignment horizontal="center" vertical="center" wrapText="1"/>
    </xf>
    <xf numFmtId="49" fontId="29" fillId="24" borderId="0" xfId="0" applyNumberFormat="1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 horizontal="right" wrapText="1"/>
    </xf>
    <xf numFmtId="1" fontId="32" fillId="0" borderId="10" xfId="0" applyNumberFormat="1" applyFont="1" applyFill="1" applyBorder="1" applyAlignment="1">
      <alignment horizontal="left" vertical="center" wrapText="1"/>
    </xf>
    <xf numFmtId="174" fontId="32" fillId="0" borderId="10" xfId="61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/>
    </xf>
    <xf numFmtId="49" fontId="32" fillId="0" borderId="19" xfId="0" applyNumberFormat="1" applyFont="1" applyFill="1" applyBorder="1" applyAlignment="1">
      <alignment horizontal="center" vertical="center" wrapText="1"/>
    </xf>
    <xf numFmtId="1" fontId="32" fillId="0" borderId="14" xfId="0" applyNumberFormat="1" applyFont="1" applyFill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 wrapText="1"/>
    </xf>
    <xf numFmtId="1" fontId="32" fillId="0" borderId="16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175" fontId="35" fillId="0" borderId="10" xfId="61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/>
    </xf>
    <xf numFmtId="49" fontId="32" fillId="0" borderId="11" xfId="0" applyNumberFormat="1" applyFont="1" applyFill="1" applyBorder="1" applyAlignment="1">
      <alignment horizontal="center" vertical="center" wrapText="1"/>
    </xf>
    <xf numFmtId="1" fontId="32" fillId="0" borderId="17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1" fontId="32" fillId="0" borderId="18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75" fontId="33" fillId="0" borderId="10" xfId="61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1" fontId="32" fillId="0" borderId="17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1" fontId="32" fillId="0" borderId="18" xfId="0" applyNumberFormat="1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173" fontId="33" fillId="24" borderId="10" xfId="0" applyNumberFormat="1" applyFont="1" applyFill="1" applyBorder="1" applyAlignment="1">
      <alignment horizontal="center" vertical="center" wrapText="1"/>
    </xf>
    <xf numFmtId="175" fontId="33" fillId="24" borderId="10" xfId="61" applyNumberFormat="1" applyFont="1" applyFill="1" applyBorder="1" applyAlignment="1">
      <alignment horizontal="center" vertical="center" wrapText="1"/>
    </xf>
    <xf numFmtId="1" fontId="32" fillId="24" borderId="10" xfId="0" applyNumberFormat="1" applyFont="1" applyFill="1" applyBorder="1" applyAlignment="1">
      <alignment horizontal="center" vertical="center" wrapText="1"/>
    </xf>
    <xf numFmtId="1" fontId="35" fillId="24" borderId="10" xfId="0" applyNumberFormat="1" applyFont="1" applyFill="1" applyBorder="1" applyAlignment="1">
      <alignment horizontal="center" vertical="center" wrapText="1"/>
    </xf>
    <xf numFmtId="175" fontId="35" fillId="24" borderId="10" xfId="61" applyNumberFormat="1" applyFont="1" applyFill="1" applyBorder="1" applyAlignment="1">
      <alignment horizontal="center" vertical="center" wrapText="1"/>
    </xf>
    <xf numFmtId="1" fontId="33" fillId="24" borderId="10" xfId="0" applyNumberFormat="1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173" fontId="33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 wrapText="1"/>
    </xf>
    <xf numFmtId="49" fontId="33" fillId="24" borderId="19" xfId="0" applyNumberFormat="1" applyFont="1" applyFill="1" applyBorder="1" applyAlignment="1">
      <alignment horizontal="center" vertical="center" wrapText="1"/>
    </xf>
    <xf numFmtId="1" fontId="32" fillId="24" borderId="14" xfId="0" applyNumberFormat="1" applyFont="1" applyFill="1" applyBorder="1" applyAlignment="1">
      <alignment horizontal="center" vertical="center" wrapText="1"/>
    </xf>
    <xf numFmtId="1" fontId="32" fillId="24" borderId="15" xfId="0" applyNumberFormat="1" applyFont="1" applyFill="1" applyBorder="1" applyAlignment="1">
      <alignment horizontal="center" vertical="center" wrapText="1"/>
    </xf>
    <xf numFmtId="1" fontId="32" fillId="24" borderId="16" xfId="0" applyNumberFormat="1" applyFont="1" applyFill="1" applyBorder="1" applyAlignment="1">
      <alignment horizontal="center" vertical="center" wrapText="1"/>
    </xf>
    <xf numFmtId="1" fontId="32" fillId="24" borderId="19" xfId="0" applyNumberFormat="1" applyFont="1" applyFill="1" applyBorder="1" applyAlignment="1">
      <alignment horizontal="center" vertical="center" wrapText="1"/>
    </xf>
    <xf numFmtId="49" fontId="33" fillId="24" borderId="11" xfId="0" applyNumberFormat="1" applyFont="1" applyFill="1" applyBorder="1" applyAlignment="1">
      <alignment horizontal="center" vertical="center" wrapText="1"/>
    </xf>
    <xf numFmtId="1" fontId="32" fillId="24" borderId="17" xfId="0" applyNumberFormat="1" applyFont="1" applyFill="1" applyBorder="1" applyAlignment="1">
      <alignment horizontal="center" vertical="center" wrapText="1"/>
    </xf>
    <xf numFmtId="1" fontId="32" fillId="24" borderId="0" xfId="0" applyNumberFormat="1" applyFont="1" applyFill="1" applyBorder="1" applyAlignment="1">
      <alignment horizontal="center" vertical="center" wrapText="1"/>
    </xf>
    <xf numFmtId="1" fontId="32" fillId="24" borderId="18" xfId="0" applyNumberFormat="1" applyFont="1" applyFill="1" applyBorder="1" applyAlignment="1">
      <alignment horizontal="center" vertical="center" wrapText="1"/>
    </xf>
    <xf numFmtId="1" fontId="32" fillId="24" borderId="11" xfId="0" applyNumberFormat="1" applyFont="1" applyFill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1" fontId="32" fillId="24" borderId="20" xfId="0" applyNumberFormat="1" applyFont="1" applyFill="1" applyBorder="1" applyAlignment="1">
      <alignment horizontal="center" vertical="center" wrapText="1"/>
    </xf>
    <xf numFmtId="1" fontId="32" fillId="24" borderId="21" xfId="0" applyNumberFormat="1" applyFont="1" applyFill="1" applyBorder="1" applyAlignment="1">
      <alignment horizontal="center" vertical="center" wrapText="1"/>
    </xf>
    <xf numFmtId="1" fontId="32" fillId="24" borderId="22" xfId="0" applyNumberFormat="1" applyFont="1" applyFill="1" applyBorder="1" applyAlignment="1">
      <alignment horizontal="center" vertical="center" wrapText="1"/>
    </xf>
    <xf numFmtId="1" fontId="32" fillId="24" borderId="12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/>
    </xf>
    <xf numFmtId="1" fontId="32" fillId="24" borderId="10" xfId="0" applyNumberFormat="1" applyFont="1" applyFill="1" applyBorder="1" applyAlignment="1">
      <alignment horizontal="left" vertical="center" wrapText="1"/>
    </xf>
    <xf numFmtId="174" fontId="32" fillId="24" borderId="10" xfId="61" applyNumberFormat="1" applyFont="1" applyFill="1" applyBorder="1" applyAlignment="1">
      <alignment horizontal="center" vertical="center" wrapText="1"/>
    </xf>
    <xf numFmtId="4" fontId="33" fillId="24" borderId="10" xfId="0" applyNumberFormat="1" applyFont="1" applyFill="1" applyBorder="1" applyAlignment="1">
      <alignment horizontal="center" vertical="center" wrapText="1"/>
    </xf>
    <xf numFmtId="4" fontId="33" fillId="24" borderId="19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4" fontId="33" fillId="24" borderId="11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4" fontId="33" fillId="24" borderId="12" xfId="0" applyNumberFormat="1" applyFont="1" applyFill="1" applyBorder="1" applyAlignment="1">
      <alignment horizontal="center" vertical="center" wrapText="1"/>
    </xf>
    <xf numFmtId="4" fontId="33" fillId="24" borderId="10" xfId="0" applyNumberFormat="1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 wrapText="1"/>
    </xf>
    <xf numFmtId="173" fontId="33" fillId="24" borderId="10" xfId="61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37" fillId="24" borderId="12" xfId="0" applyFont="1" applyFill="1" applyBorder="1" applyAlignment="1">
      <alignment horizontal="left" vertical="center" wrapText="1"/>
    </xf>
    <xf numFmtId="172" fontId="33" fillId="24" borderId="19" xfId="0" applyNumberFormat="1" applyFont="1" applyFill="1" applyBorder="1" applyAlignment="1">
      <alignment horizontal="center" vertical="center" wrapText="1"/>
    </xf>
    <xf numFmtId="172" fontId="33" fillId="24" borderId="12" xfId="0" applyNumberFormat="1" applyFont="1" applyFill="1" applyBorder="1" applyAlignment="1">
      <alignment horizontal="center" vertical="center" wrapText="1"/>
    </xf>
    <xf numFmtId="49" fontId="33" fillId="24" borderId="12" xfId="0" applyNumberFormat="1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left" vertical="center" wrapText="1"/>
    </xf>
    <xf numFmtId="0" fontId="33" fillId="24" borderId="12" xfId="0" applyFont="1" applyFill="1" applyBorder="1" applyAlignment="1">
      <alignment horizontal="center" vertical="center" wrapText="1"/>
    </xf>
    <xf numFmtId="175" fontId="33" fillId="24" borderId="12" xfId="61" applyNumberFormat="1" applyFont="1" applyFill="1" applyBorder="1" applyAlignment="1">
      <alignment horizontal="center" vertical="center" wrapText="1"/>
    </xf>
    <xf numFmtId="173" fontId="33" fillId="24" borderId="12" xfId="0" applyNumberFormat="1" applyFont="1" applyFill="1" applyBorder="1" applyAlignment="1">
      <alignment horizontal="center" vertical="center" wrapText="1"/>
    </xf>
    <xf numFmtId="49" fontId="32" fillId="24" borderId="19" xfId="0" applyNumberFormat="1" applyFont="1" applyFill="1" applyBorder="1" applyAlignment="1">
      <alignment horizontal="center" vertical="center" wrapText="1"/>
    </xf>
    <xf numFmtId="49" fontId="32" fillId="24" borderId="11" xfId="0" applyNumberFormat="1" applyFont="1" applyFill="1" applyBorder="1" applyAlignment="1">
      <alignment horizontal="center" vertical="center" wrapText="1"/>
    </xf>
    <xf numFmtId="49" fontId="32" fillId="24" borderId="12" xfId="0" applyNumberFormat="1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left" vertical="center" wrapText="1"/>
    </xf>
    <xf numFmtId="0" fontId="40" fillId="24" borderId="19" xfId="0" applyFont="1" applyFill="1" applyBorder="1" applyAlignment="1">
      <alignment horizontal="left" vertical="center" wrapText="1"/>
    </xf>
    <xf numFmtId="0" fontId="40" fillId="24" borderId="12" xfId="0" applyFont="1" applyFill="1" applyBorder="1" applyAlignment="1">
      <alignment horizontal="left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37" fillId="24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172" fontId="36" fillId="24" borderId="0" xfId="0" applyNumberFormat="1" applyFont="1" applyFill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1" fontId="32" fillId="0" borderId="20" xfId="0" applyNumberFormat="1" applyFont="1" applyFill="1" applyBorder="1" applyAlignment="1">
      <alignment horizontal="center" vertical="center" wrapText="1"/>
    </xf>
    <xf numFmtId="1" fontId="32" fillId="0" borderId="21" xfId="0" applyNumberFormat="1" applyFont="1" applyFill="1" applyBorder="1" applyAlignment="1">
      <alignment horizontal="center" vertical="center" wrapText="1"/>
    </xf>
    <xf numFmtId="1" fontId="32" fillId="0" borderId="22" xfId="0" applyNumberFormat="1" applyFont="1" applyFill="1" applyBorder="1" applyAlignment="1">
      <alignment horizontal="center" vertical="center" wrapText="1"/>
    </xf>
    <xf numFmtId="1" fontId="32" fillId="0" borderId="12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Alignment="1">
      <alignment horizontal="center" vertical="center" wrapText="1"/>
    </xf>
    <xf numFmtId="49" fontId="36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7"/>
  <sheetViews>
    <sheetView tabSelected="1" view="pageBreakPreview" zoomScale="60" zoomScaleNormal="60" zoomScalePageLayoutView="0" workbookViewId="0" topLeftCell="A1">
      <pane xSplit="2" ySplit="15" topLeftCell="C533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525" sqref="B525:D536"/>
    </sheetView>
  </sheetViews>
  <sheetFormatPr defaultColWidth="9.00390625" defaultRowHeight="12.75"/>
  <cols>
    <col min="1" max="1" width="12.625" style="1" bestFit="1" customWidth="1"/>
    <col min="2" max="2" width="54.375" style="1" customWidth="1"/>
    <col min="3" max="3" width="11.00390625" style="1" customWidth="1"/>
    <col min="4" max="4" width="18.125" style="1" customWidth="1"/>
    <col min="5" max="5" width="22.125" style="1" customWidth="1"/>
    <col min="6" max="6" width="14.625" style="1" customWidth="1"/>
    <col min="7" max="7" width="16.375" style="1" customWidth="1"/>
    <col min="8" max="8" width="15.125" style="1" customWidth="1"/>
    <col min="9" max="10" width="23.125" style="1" customWidth="1"/>
    <col min="11" max="11" width="21.875" style="1" customWidth="1"/>
    <col min="12" max="12" width="21.25390625" style="1" customWidth="1"/>
    <col min="13" max="13" width="21.875" style="1" customWidth="1"/>
    <col min="14" max="14" width="21.25390625" style="1" customWidth="1"/>
    <col min="15" max="15" width="21.875" style="1" customWidth="1"/>
    <col min="16" max="16" width="21.25390625" style="1" customWidth="1"/>
    <col min="17" max="17" width="47.75390625" style="1" customWidth="1"/>
    <col min="18" max="18" width="19.00390625" style="1" customWidth="1"/>
    <col min="19" max="19" width="9.125" style="13" customWidth="1"/>
    <col min="20" max="20" width="21.375" style="13" customWidth="1"/>
    <col min="21" max="109" width="9.125" style="13" customWidth="1"/>
    <col min="110" max="16384" width="9.125" style="1" customWidth="1"/>
  </cols>
  <sheetData>
    <row r="1" spans="9:10" ht="15">
      <c r="I1" s="3"/>
      <c r="J1" s="3"/>
    </row>
    <row r="2" spans="3:18" ht="50.25" customHeight="1">
      <c r="C2" s="13"/>
      <c r="D2" s="2"/>
      <c r="E2" s="2"/>
      <c r="F2" s="13"/>
      <c r="G2" s="29"/>
      <c r="I2" s="4"/>
      <c r="J2" s="4"/>
      <c r="K2" s="3"/>
      <c r="M2" s="3"/>
      <c r="N2" s="3"/>
      <c r="P2" s="64" t="s">
        <v>380</v>
      </c>
      <c r="Q2" s="64"/>
      <c r="R2" s="64"/>
    </row>
    <row r="3" spans="3:7" ht="15">
      <c r="C3" s="13"/>
      <c r="D3" s="30"/>
      <c r="E3" s="30"/>
      <c r="F3" s="13"/>
      <c r="G3" s="13"/>
    </row>
    <row r="4" spans="3:7" ht="15">
      <c r="C4" s="13"/>
      <c r="D4" s="31"/>
      <c r="E4" s="31"/>
      <c r="F4" s="13"/>
      <c r="G4" s="13"/>
    </row>
    <row r="5" spans="3:7" ht="15">
      <c r="C5" s="13"/>
      <c r="D5" s="13"/>
      <c r="E5" s="13"/>
      <c r="F5" s="13"/>
      <c r="G5" s="13"/>
    </row>
    <row r="6" spans="3:7" ht="15">
      <c r="C6" s="13"/>
      <c r="D6" s="13"/>
      <c r="E6" s="13"/>
      <c r="F6" s="13"/>
      <c r="G6" s="13"/>
    </row>
    <row r="7" spans="1:17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30">
      <c r="A8" s="6" t="s">
        <v>102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11" spans="1:18" ht="15.75" customHeight="1">
      <c r="A11" s="126" t="s">
        <v>0</v>
      </c>
      <c r="B11" s="126" t="s">
        <v>81</v>
      </c>
      <c r="C11" s="126" t="s">
        <v>12</v>
      </c>
      <c r="D11" s="126" t="s">
        <v>1</v>
      </c>
      <c r="E11" s="127" t="s">
        <v>157</v>
      </c>
      <c r="F11" s="126" t="s">
        <v>50</v>
      </c>
      <c r="G11" s="126" t="s">
        <v>53</v>
      </c>
      <c r="H11" s="126"/>
      <c r="I11" s="128" t="s">
        <v>80</v>
      </c>
      <c r="J11" s="128"/>
      <c r="K11" s="128"/>
      <c r="L11" s="128"/>
      <c r="M11" s="128"/>
      <c r="N11" s="128"/>
      <c r="O11" s="128"/>
      <c r="P11" s="128"/>
      <c r="Q11" s="129" t="s">
        <v>8</v>
      </c>
      <c r="R11" s="60" t="s">
        <v>233</v>
      </c>
    </row>
    <row r="12" spans="1:18" ht="14.25" customHeight="1">
      <c r="A12" s="126"/>
      <c r="B12" s="126"/>
      <c r="C12" s="126"/>
      <c r="D12" s="126"/>
      <c r="E12" s="130"/>
      <c r="F12" s="126"/>
      <c r="G12" s="126"/>
      <c r="H12" s="126"/>
      <c r="I12" s="128"/>
      <c r="J12" s="128"/>
      <c r="K12" s="128"/>
      <c r="L12" s="128"/>
      <c r="M12" s="128"/>
      <c r="N12" s="128"/>
      <c r="O12" s="128"/>
      <c r="P12" s="128"/>
      <c r="Q12" s="131"/>
      <c r="R12" s="62"/>
    </row>
    <row r="13" spans="1:18" ht="29.25" customHeight="1">
      <c r="A13" s="126"/>
      <c r="B13" s="126"/>
      <c r="C13" s="126"/>
      <c r="D13" s="126"/>
      <c r="E13" s="130"/>
      <c r="F13" s="126"/>
      <c r="G13" s="126"/>
      <c r="H13" s="126"/>
      <c r="I13" s="128" t="s">
        <v>54</v>
      </c>
      <c r="J13" s="128"/>
      <c r="K13" s="128" t="s">
        <v>56</v>
      </c>
      <c r="L13" s="128"/>
      <c r="M13" s="128" t="s">
        <v>55</v>
      </c>
      <c r="N13" s="128"/>
      <c r="O13" s="128" t="s">
        <v>57</v>
      </c>
      <c r="P13" s="128"/>
      <c r="Q13" s="131"/>
      <c r="R13" s="62"/>
    </row>
    <row r="14" spans="1:18" ht="3" customHeight="1">
      <c r="A14" s="126"/>
      <c r="B14" s="126"/>
      <c r="C14" s="126"/>
      <c r="D14" s="126"/>
      <c r="E14" s="130"/>
      <c r="F14" s="126"/>
      <c r="G14" s="126"/>
      <c r="H14" s="126"/>
      <c r="I14" s="128"/>
      <c r="J14" s="128"/>
      <c r="K14" s="128"/>
      <c r="L14" s="128"/>
      <c r="M14" s="128"/>
      <c r="N14" s="128"/>
      <c r="O14" s="128"/>
      <c r="P14" s="128"/>
      <c r="Q14" s="131"/>
      <c r="R14" s="62"/>
    </row>
    <row r="15" spans="1:18" ht="51.75" customHeight="1">
      <c r="A15" s="126"/>
      <c r="B15" s="126"/>
      <c r="C15" s="126"/>
      <c r="D15" s="126"/>
      <c r="E15" s="132"/>
      <c r="F15" s="126"/>
      <c r="G15" s="133" t="s">
        <v>51</v>
      </c>
      <c r="H15" s="133" t="s">
        <v>52</v>
      </c>
      <c r="I15" s="133" t="s">
        <v>51</v>
      </c>
      <c r="J15" s="133" t="s">
        <v>52</v>
      </c>
      <c r="K15" s="133" t="s">
        <v>51</v>
      </c>
      <c r="L15" s="133" t="s">
        <v>52</v>
      </c>
      <c r="M15" s="133" t="s">
        <v>51</v>
      </c>
      <c r="N15" s="133" t="s">
        <v>52</v>
      </c>
      <c r="O15" s="133" t="s">
        <v>51</v>
      </c>
      <c r="P15" s="133" t="s">
        <v>319</v>
      </c>
      <c r="Q15" s="134"/>
      <c r="R15" s="61"/>
    </row>
    <row r="16" spans="1:18" ht="15.75" customHeight="1">
      <c r="A16" s="102">
        <v>1</v>
      </c>
      <c r="B16" s="102">
        <v>2</v>
      </c>
      <c r="C16" s="102">
        <v>3</v>
      </c>
      <c r="D16" s="102">
        <v>4</v>
      </c>
      <c r="E16" s="102">
        <v>5</v>
      </c>
      <c r="F16" s="102">
        <v>6</v>
      </c>
      <c r="G16" s="102">
        <v>7</v>
      </c>
      <c r="H16" s="102">
        <v>8</v>
      </c>
      <c r="I16" s="102">
        <v>9</v>
      </c>
      <c r="J16" s="102">
        <v>10</v>
      </c>
      <c r="K16" s="102">
        <v>11</v>
      </c>
      <c r="L16" s="102">
        <v>12</v>
      </c>
      <c r="M16" s="102">
        <v>13</v>
      </c>
      <c r="N16" s="102">
        <v>14</v>
      </c>
      <c r="O16" s="102">
        <v>15</v>
      </c>
      <c r="P16" s="102">
        <v>16</v>
      </c>
      <c r="Q16" s="96">
        <v>17</v>
      </c>
      <c r="R16" s="7">
        <v>18</v>
      </c>
    </row>
    <row r="17" spans="1:109" s="8" customFormat="1" ht="72" customHeight="1">
      <c r="A17" s="65" t="s">
        <v>87</v>
      </c>
      <c r="B17" s="65"/>
      <c r="C17" s="65"/>
      <c r="D17" s="65"/>
      <c r="E17" s="65"/>
      <c r="F17" s="65"/>
      <c r="G17" s="66"/>
      <c r="H17" s="66"/>
      <c r="I17" s="67"/>
      <c r="J17" s="67"/>
      <c r="K17" s="67"/>
      <c r="L17" s="67"/>
      <c r="M17" s="67"/>
      <c r="N17" s="67"/>
      <c r="O17" s="67"/>
      <c r="P17" s="67"/>
      <c r="Q17" s="68"/>
      <c r="R17" s="69" t="s">
        <v>234</v>
      </c>
      <c r="S17" s="70"/>
      <c r="T17" s="70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</row>
    <row r="18" spans="1:20" ht="19.5" customHeight="1">
      <c r="A18" s="71"/>
      <c r="B18" s="72" t="s">
        <v>162</v>
      </c>
      <c r="C18" s="73"/>
      <c r="D18" s="74"/>
      <c r="E18" s="67"/>
      <c r="F18" s="75" t="s">
        <v>59</v>
      </c>
      <c r="G18" s="76">
        <f>I18+K18+M18+O18</f>
        <v>11438148.399999999</v>
      </c>
      <c r="H18" s="76">
        <f aca="true" t="shared" si="0" ref="G18:H24">J18+L18+N18+P18</f>
        <v>1788282.1</v>
      </c>
      <c r="I18" s="76">
        <f>I19+I20+I21+I22+I23+I24+I25+I26+I27+I28+I29</f>
        <v>5432068.499999999</v>
      </c>
      <c r="J18" s="76">
        <f aca="true" t="shared" si="1" ref="J18:P18">J19+J20+J21+J22+J23+J24+J25+J26+J27+J28+J29</f>
        <v>631535.2</v>
      </c>
      <c r="K18" s="76">
        <f t="shared" si="1"/>
        <v>4380869.4</v>
      </c>
      <c r="L18" s="76">
        <f t="shared" si="1"/>
        <v>564130</v>
      </c>
      <c r="M18" s="76">
        <f t="shared" si="1"/>
        <v>1625210.5</v>
      </c>
      <c r="N18" s="76">
        <f t="shared" si="1"/>
        <v>592616.9</v>
      </c>
      <c r="O18" s="76">
        <f t="shared" si="1"/>
        <v>0</v>
      </c>
      <c r="P18" s="76">
        <f t="shared" si="1"/>
        <v>0</v>
      </c>
      <c r="Q18" s="77"/>
      <c r="R18" s="78"/>
      <c r="S18" s="79"/>
      <c r="T18" s="79"/>
    </row>
    <row r="19" spans="1:20" ht="22.5" customHeight="1">
      <c r="A19" s="80"/>
      <c r="B19" s="81"/>
      <c r="C19" s="82"/>
      <c r="D19" s="83"/>
      <c r="E19" s="67"/>
      <c r="F19" s="84">
        <v>2015</v>
      </c>
      <c r="G19" s="85">
        <f t="shared" si="0"/>
        <v>123108.90000000002</v>
      </c>
      <c r="H19" s="85">
        <f t="shared" si="0"/>
        <v>123108.90000000002</v>
      </c>
      <c r="I19" s="85">
        <f aca="true" t="shared" si="2" ref="I19:I29">I490</f>
        <v>116641.80000000002</v>
      </c>
      <c r="J19" s="85">
        <f aca="true" t="shared" si="3" ref="J19:P19">J490</f>
        <v>116641.80000000002</v>
      </c>
      <c r="K19" s="85">
        <f t="shared" si="3"/>
        <v>0</v>
      </c>
      <c r="L19" s="85">
        <f t="shared" si="3"/>
        <v>0</v>
      </c>
      <c r="M19" s="85">
        <f t="shared" si="3"/>
        <v>6467.1</v>
      </c>
      <c r="N19" s="85">
        <f t="shared" si="3"/>
        <v>6467.1</v>
      </c>
      <c r="O19" s="85">
        <f t="shared" si="3"/>
        <v>0</v>
      </c>
      <c r="P19" s="85">
        <f t="shared" si="3"/>
        <v>0</v>
      </c>
      <c r="Q19" s="77"/>
      <c r="R19" s="78"/>
      <c r="S19" s="79"/>
      <c r="T19" s="79"/>
    </row>
    <row r="20" spans="1:20" ht="79.5" customHeight="1">
      <c r="A20" s="80"/>
      <c r="B20" s="81"/>
      <c r="C20" s="82"/>
      <c r="D20" s="83"/>
      <c r="E20" s="84" t="s">
        <v>163</v>
      </c>
      <c r="F20" s="84">
        <v>2016</v>
      </c>
      <c r="G20" s="85">
        <f t="shared" si="0"/>
        <v>103625.10000000002</v>
      </c>
      <c r="H20" s="85">
        <f t="shared" si="0"/>
        <v>103625.10000000002</v>
      </c>
      <c r="I20" s="85">
        <f t="shared" si="2"/>
        <v>94153.30000000002</v>
      </c>
      <c r="J20" s="85">
        <f aca="true" t="shared" si="4" ref="J20:P24">J491</f>
        <v>94153.30000000002</v>
      </c>
      <c r="K20" s="85">
        <f t="shared" si="4"/>
        <v>0</v>
      </c>
      <c r="L20" s="85">
        <f t="shared" si="4"/>
        <v>0</v>
      </c>
      <c r="M20" s="85">
        <f t="shared" si="4"/>
        <v>9471.8</v>
      </c>
      <c r="N20" s="85">
        <f t="shared" si="4"/>
        <v>9471.8</v>
      </c>
      <c r="O20" s="85">
        <f t="shared" si="4"/>
        <v>0</v>
      </c>
      <c r="P20" s="85">
        <f t="shared" si="4"/>
        <v>0</v>
      </c>
      <c r="Q20" s="77"/>
      <c r="R20" s="78"/>
      <c r="S20" s="79"/>
      <c r="T20" s="79"/>
    </row>
    <row r="21" spans="1:20" ht="107.25" customHeight="1">
      <c r="A21" s="80"/>
      <c r="B21" s="81"/>
      <c r="C21" s="82"/>
      <c r="D21" s="83"/>
      <c r="E21" s="84" t="s">
        <v>237</v>
      </c>
      <c r="F21" s="84">
        <v>2017</v>
      </c>
      <c r="G21" s="85">
        <f t="shared" si="0"/>
        <v>312674.4</v>
      </c>
      <c r="H21" s="85">
        <f>J21+L21+N21+P21</f>
        <v>312674.4</v>
      </c>
      <c r="I21" s="85">
        <f t="shared" si="2"/>
        <v>179335.4</v>
      </c>
      <c r="J21" s="85">
        <f>J492</f>
        <v>179335.4</v>
      </c>
      <c r="K21" s="85">
        <f t="shared" si="4"/>
        <v>100000</v>
      </c>
      <c r="L21" s="85">
        <f t="shared" si="4"/>
        <v>100000</v>
      </c>
      <c r="M21" s="85">
        <f t="shared" si="4"/>
        <v>33339</v>
      </c>
      <c r="N21" s="85">
        <f t="shared" si="4"/>
        <v>33339</v>
      </c>
      <c r="O21" s="85">
        <f t="shared" si="4"/>
        <v>0</v>
      </c>
      <c r="P21" s="85">
        <f t="shared" si="4"/>
        <v>0</v>
      </c>
      <c r="Q21" s="77"/>
      <c r="R21" s="86"/>
      <c r="S21" s="79"/>
      <c r="T21" s="79"/>
    </row>
    <row r="22" spans="1:20" ht="78" customHeight="1">
      <c r="A22" s="80"/>
      <c r="B22" s="81"/>
      <c r="C22" s="82"/>
      <c r="D22" s="83"/>
      <c r="E22" s="84" t="s">
        <v>343</v>
      </c>
      <c r="F22" s="84">
        <v>2018</v>
      </c>
      <c r="G22" s="85">
        <f t="shared" si="0"/>
        <v>268653.4</v>
      </c>
      <c r="H22" s="85">
        <f t="shared" si="0"/>
        <v>268653.4</v>
      </c>
      <c r="I22" s="85">
        <f t="shared" si="2"/>
        <v>1184.4</v>
      </c>
      <c r="J22" s="85">
        <f t="shared" si="4"/>
        <v>1184.4</v>
      </c>
      <c r="K22" s="85">
        <f t="shared" si="4"/>
        <v>264130</v>
      </c>
      <c r="L22" s="85">
        <f t="shared" si="4"/>
        <v>264130</v>
      </c>
      <c r="M22" s="85">
        <f t="shared" si="4"/>
        <v>3339</v>
      </c>
      <c r="N22" s="85">
        <f t="shared" si="4"/>
        <v>3339</v>
      </c>
      <c r="O22" s="85">
        <f t="shared" si="4"/>
        <v>0</v>
      </c>
      <c r="P22" s="85">
        <f t="shared" si="4"/>
        <v>0</v>
      </c>
      <c r="Q22" s="77"/>
      <c r="R22" s="86"/>
      <c r="S22" s="79"/>
      <c r="T22" s="79"/>
    </row>
    <row r="23" spans="1:20" ht="65.25" customHeight="1">
      <c r="A23" s="80"/>
      <c r="B23" s="81"/>
      <c r="C23" s="82"/>
      <c r="D23" s="83"/>
      <c r="E23" s="84" t="s">
        <v>422</v>
      </c>
      <c r="F23" s="84">
        <v>2019</v>
      </c>
      <c r="G23" s="85">
        <f t="shared" si="0"/>
        <v>1728440.6999999997</v>
      </c>
      <c r="H23" s="85">
        <f t="shared" si="0"/>
        <v>349400</v>
      </c>
      <c r="I23" s="85">
        <f t="shared" si="2"/>
        <v>550149.7</v>
      </c>
      <c r="J23" s="85">
        <f t="shared" si="4"/>
        <v>109400</v>
      </c>
      <c r="K23" s="85">
        <f t="shared" si="4"/>
        <v>615401.6</v>
      </c>
      <c r="L23" s="85">
        <f t="shared" si="4"/>
        <v>200000</v>
      </c>
      <c r="M23" s="85">
        <f t="shared" si="4"/>
        <v>562889.4</v>
      </c>
      <c r="N23" s="85">
        <f t="shared" si="4"/>
        <v>40000</v>
      </c>
      <c r="O23" s="85">
        <f t="shared" si="4"/>
        <v>0</v>
      </c>
      <c r="P23" s="85">
        <f t="shared" si="4"/>
        <v>0</v>
      </c>
      <c r="Q23" s="77"/>
      <c r="R23" s="86"/>
      <c r="S23" s="79"/>
      <c r="T23" s="79"/>
    </row>
    <row r="24" spans="1:20" ht="49.5" customHeight="1">
      <c r="A24" s="80"/>
      <c r="B24" s="81"/>
      <c r="C24" s="82"/>
      <c r="D24" s="83"/>
      <c r="E24" s="84" t="s">
        <v>416</v>
      </c>
      <c r="F24" s="84">
        <v>2020</v>
      </c>
      <c r="G24" s="85">
        <f t="shared" si="0"/>
        <v>2816928.9</v>
      </c>
      <c r="H24" s="85">
        <f t="shared" si="0"/>
        <v>167668.59999999998</v>
      </c>
      <c r="I24" s="85">
        <f t="shared" si="2"/>
        <v>2073543.0999999999</v>
      </c>
      <c r="J24" s="85">
        <f t="shared" si="4"/>
        <v>67668.59999999999</v>
      </c>
      <c r="K24" s="85">
        <f t="shared" si="4"/>
        <v>432848.4</v>
      </c>
      <c r="L24" s="85">
        <f t="shared" si="4"/>
        <v>0</v>
      </c>
      <c r="M24" s="85">
        <f t="shared" si="4"/>
        <v>310537.4</v>
      </c>
      <c r="N24" s="85">
        <f t="shared" si="4"/>
        <v>100000</v>
      </c>
      <c r="O24" s="85">
        <f t="shared" si="4"/>
        <v>0</v>
      </c>
      <c r="P24" s="85">
        <f t="shared" si="4"/>
        <v>0</v>
      </c>
      <c r="Q24" s="77"/>
      <c r="R24" s="86"/>
      <c r="S24" s="79"/>
      <c r="T24" s="79"/>
    </row>
    <row r="25" spans="1:20" ht="44.25" customHeight="1">
      <c r="A25" s="80"/>
      <c r="B25" s="87"/>
      <c r="C25" s="88"/>
      <c r="D25" s="89"/>
      <c r="E25" s="84" t="s">
        <v>417</v>
      </c>
      <c r="F25" s="84">
        <v>2021</v>
      </c>
      <c r="G25" s="85">
        <f aca="true" t="shared" si="5" ref="G25:H29">I25+K25+M25+O25</f>
        <v>2366349</v>
      </c>
      <c r="H25" s="85">
        <f t="shared" si="5"/>
        <v>463151.7</v>
      </c>
      <c r="I25" s="85">
        <f t="shared" si="2"/>
        <v>248625</v>
      </c>
      <c r="J25" s="85">
        <f aca="true" t="shared" si="6" ref="J25:P29">J496</f>
        <v>63151.7</v>
      </c>
      <c r="K25" s="85">
        <f t="shared" si="6"/>
        <v>1418557.2000000002</v>
      </c>
      <c r="L25" s="85">
        <f t="shared" si="6"/>
        <v>0</v>
      </c>
      <c r="M25" s="85">
        <f t="shared" si="6"/>
        <v>699166.8</v>
      </c>
      <c r="N25" s="85">
        <f t="shared" si="6"/>
        <v>400000</v>
      </c>
      <c r="O25" s="85">
        <f t="shared" si="6"/>
        <v>0</v>
      </c>
      <c r="P25" s="85">
        <f t="shared" si="6"/>
        <v>0</v>
      </c>
      <c r="Q25" s="77"/>
      <c r="R25" s="86"/>
      <c r="S25" s="79"/>
      <c r="T25" s="79"/>
    </row>
    <row r="26" spans="1:20" ht="21.75" customHeight="1">
      <c r="A26" s="80"/>
      <c r="B26" s="87"/>
      <c r="C26" s="88"/>
      <c r="D26" s="89"/>
      <c r="E26" s="67"/>
      <c r="F26" s="84">
        <v>2022</v>
      </c>
      <c r="G26" s="85">
        <f t="shared" si="5"/>
        <v>860090.9</v>
      </c>
      <c r="H26" s="85">
        <f t="shared" si="5"/>
        <v>0</v>
      </c>
      <c r="I26" s="85">
        <f t="shared" si="2"/>
        <v>144469.5</v>
      </c>
      <c r="J26" s="85">
        <f t="shared" si="6"/>
        <v>0</v>
      </c>
      <c r="K26" s="85">
        <f t="shared" si="6"/>
        <v>715621.4</v>
      </c>
      <c r="L26" s="85">
        <f t="shared" si="6"/>
        <v>0</v>
      </c>
      <c r="M26" s="85">
        <f t="shared" si="6"/>
        <v>0</v>
      </c>
      <c r="N26" s="85">
        <f t="shared" si="6"/>
        <v>0</v>
      </c>
      <c r="O26" s="85">
        <f t="shared" si="6"/>
        <v>0</v>
      </c>
      <c r="P26" s="85">
        <f t="shared" si="6"/>
        <v>0</v>
      </c>
      <c r="Q26" s="77"/>
      <c r="R26" s="86"/>
      <c r="S26" s="79"/>
      <c r="T26" s="79"/>
    </row>
    <row r="27" spans="1:20" ht="21.75" customHeight="1">
      <c r="A27" s="80"/>
      <c r="B27" s="87"/>
      <c r="C27" s="88"/>
      <c r="D27" s="89"/>
      <c r="E27" s="67"/>
      <c r="F27" s="84">
        <v>2023</v>
      </c>
      <c r="G27" s="85">
        <f t="shared" si="5"/>
        <v>1289807.5</v>
      </c>
      <c r="H27" s="85">
        <f t="shared" si="5"/>
        <v>0</v>
      </c>
      <c r="I27" s="85">
        <f t="shared" si="2"/>
        <v>455496.69999999995</v>
      </c>
      <c r="J27" s="85">
        <f t="shared" si="6"/>
        <v>0</v>
      </c>
      <c r="K27" s="85">
        <f t="shared" si="6"/>
        <v>834310.8</v>
      </c>
      <c r="L27" s="85">
        <f t="shared" si="6"/>
        <v>0</v>
      </c>
      <c r="M27" s="85">
        <f t="shared" si="6"/>
        <v>0</v>
      </c>
      <c r="N27" s="85">
        <f t="shared" si="6"/>
        <v>0</v>
      </c>
      <c r="O27" s="85">
        <f t="shared" si="6"/>
        <v>0</v>
      </c>
      <c r="P27" s="85">
        <f t="shared" si="6"/>
        <v>0</v>
      </c>
      <c r="Q27" s="77"/>
      <c r="R27" s="86"/>
      <c r="S27" s="79"/>
      <c r="T27" s="79"/>
    </row>
    <row r="28" spans="1:20" ht="21.75" customHeight="1">
      <c r="A28" s="80"/>
      <c r="B28" s="87"/>
      <c r="C28" s="88"/>
      <c r="D28" s="89"/>
      <c r="E28" s="67"/>
      <c r="F28" s="84">
        <v>2024</v>
      </c>
      <c r="G28" s="85">
        <f t="shared" si="5"/>
        <v>445462.3</v>
      </c>
      <c r="H28" s="85">
        <f t="shared" si="5"/>
        <v>0</v>
      </c>
      <c r="I28" s="85">
        <f t="shared" si="2"/>
        <v>445462.3</v>
      </c>
      <c r="J28" s="85">
        <f t="shared" si="6"/>
        <v>0</v>
      </c>
      <c r="K28" s="85">
        <f t="shared" si="6"/>
        <v>0</v>
      </c>
      <c r="L28" s="85">
        <f t="shared" si="6"/>
        <v>0</v>
      </c>
      <c r="M28" s="85">
        <f t="shared" si="6"/>
        <v>0</v>
      </c>
      <c r="N28" s="85">
        <f t="shared" si="6"/>
        <v>0</v>
      </c>
      <c r="O28" s="85">
        <f t="shared" si="6"/>
        <v>0</v>
      </c>
      <c r="P28" s="85">
        <f t="shared" si="6"/>
        <v>0</v>
      </c>
      <c r="Q28" s="77"/>
      <c r="R28" s="86"/>
      <c r="S28" s="79"/>
      <c r="T28" s="79"/>
    </row>
    <row r="29" spans="1:20" ht="21.75" customHeight="1">
      <c r="A29" s="90"/>
      <c r="B29" s="87"/>
      <c r="C29" s="88"/>
      <c r="D29" s="89"/>
      <c r="E29" s="67"/>
      <c r="F29" s="84">
        <v>2025</v>
      </c>
      <c r="G29" s="85">
        <f t="shared" si="5"/>
        <v>1123007.3</v>
      </c>
      <c r="H29" s="85">
        <f t="shared" si="5"/>
        <v>0</v>
      </c>
      <c r="I29" s="85">
        <f t="shared" si="2"/>
        <v>1123007.3</v>
      </c>
      <c r="J29" s="85">
        <f t="shared" si="6"/>
        <v>0</v>
      </c>
      <c r="K29" s="85">
        <f t="shared" si="6"/>
        <v>0</v>
      </c>
      <c r="L29" s="85">
        <f t="shared" si="6"/>
        <v>0</v>
      </c>
      <c r="M29" s="85">
        <f t="shared" si="6"/>
        <v>0</v>
      </c>
      <c r="N29" s="85">
        <f t="shared" si="6"/>
        <v>0</v>
      </c>
      <c r="O29" s="85">
        <f t="shared" si="6"/>
        <v>0</v>
      </c>
      <c r="P29" s="85">
        <f t="shared" si="6"/>
        <v>0</v>
      </c>
      <c r="Q29" s="77"/>
      <c r="R29" s="86"/>
      <c r="S29" s="79"/>
      <c r="T29" s="79"/>
    </row>
    <row r="30" spans="1:109" s="8" customFormat="1" ht="57" customHeight="1">
      <c r="A30" s="124" t="s">
        <v>88</v>
      </c>
      <c r="B30" s="124"/>
      <c r="C30" s="124"/>
      <c r="D30" s="124"/>
      <c r="E30" s="124"/>
      <c r="F30" s="124"/>
      <c r="G30" s="125"/>
      <c r="H30" s="125"/>
      <c r="I30" s="99"/>
      <c r="J30" s="99"/>
      <c r="K30" s="99"/>
      <c r="L30" s="99"/>
      <c r="M30" s="99"/>
      <c r="N30" s="99"/>
      <c r="O30" s="99"/>
      <c r="P30" s="99"/>
      <c r="Q30" s="135"/>
      <c r="R30" s="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</row>
    <row r="31" spans="1:18" ht="27.75" customHeight="1">
      <c r="A31" s="112" t="s">
        <v>58</v>
      </c>
      <c r="B31" s="109" t="s">
        <v>60</v>
      </c>
      <c r="C31" s="110"/>
      <c r="D31" s="111"/>
      <c r="E31" s="99"/>
      <c r="F31" s="100" t="s">
        <v>59</v>
      </c>
      <c r="G31" s="101">
        <f>G43+G55</f>
        <v>5941417.100000001</v>
      </c>
      <c r="H31" s="101">
        <f>H43+H55</f>
        <v>1372347.8</v>
      </c>
      <c r="I31" s="101">
        <f>I43+I55</f>
        <v>460211.3</v>
      </c>
      <c r="J31" s="101">
        <f aca="true" t="shared" si="7" ref="J31:P31">J43+J55</f>
        <v>238217.80000000002</v>
      </c>
      <c r="K31" s="101">
        <f t="shared" si="7"/>
        <v>4380869.4</v>
      </c>
      <c r="L31" s="101">
        <f t="shared" si="7"/>
        <v>564130</v>
      </c>
      <c r="M31" s="101">
        <f t="shared" si="7"/>
        <v>1100336.4</v>
      </c>
      <c r="N31" s="101">
        <f t="shared" si="7"/>
        <v>570000</v>
      </c>
      <c r="O31" s="101">
        <f t="shared" si="7"/>
        <v>0</v>
      </c>
      <c r="P31" s="101">
        <f t="shared" si="7"/>
        <v>0</v>
      </c>
      <c r="Q31" s="123"/>
      <c r="R31" s="9"/>
    </row>
    <row r="32" spans="1:18" ht="24" customHeight="1">
      <c r="A32" s="117"/>
      <c r="B32" s="114"/>
      <c r="C32" s="115"/>
      <c r="D32" s="116"/>
      <c r="E32" s="99"/>
      <c r="F32" s="102">
        <v>2015</v>
      </c>
      <c r="G32" s="98">
        <f aca="true" t="shared" si="8" ref="G32:P32">G44+G56</f>
        <v>59690</v>
      </c>
      <c r="H32" s="98">
        <f t="shared" si="8"/>
        <v>59690</v>
      </c>
      <c r="I32" s="98">
        <f>I44+I56</f>
        <v>59690</v>
      </c>
      <c r="J32" s="98">
        <f t="shared" si="8"/>
        <v>59690</v>
      </c>
      <c r="K32" s="98">
        <f t="shared" si="8"/>
        <v>0</v>
      </c>
      <c r="L32" s="98">
        <f t="shared" si="8"/>
        <v>0</v>
      </c>
      <c r="M32" s="98">
        <f t="shared" si="8"/>
        <v>0</v>
      </c>
      <c r="N32" s="98">
        <f t="shared" si="8"/>
        <v>0</v>
      </c>
      <c r="O32" s="98">
        <f t="shared" si="8"/>
        <v>0</v>
      </c>
      <c r="P32" s="98">
        <f t="shared" si="8"/>
        <v>0</v>
      </c>
      <c r="Q32" s="123"/>
      <c r="R32" s="9"/>
    </row>
    <row r="33" spans="1:18" ht="24" customHeight="1">
      <c r="A33" s="117"/>
      <c r="B33" s="114"/>
      <c r="C33" s="115"/>
      <c r="D33" s="116"/>
      <c r="E33" s="99"/>
      <c r="F33" s="102">
        <v>2016</v>
      </c>
      <c r="G33" s="98">
        <f aca="true" t="shared" si="9" ref="G33:P33">G45+G57</f>
        <v>80360.80000000002</v>
      </c>
      <c r="H33" s="98">
        <f t="shared" si="9"/>
        <v>80360.80000000002</v>
      </c>
      <c r="I33" s="98">
        <f t="shared" si="9"/>
        <v>80360.80000000002</v>
      </c>
      <c r="J33" s="98">
        <f t="shared" si="9"/>
        <v>80360.80000000002</v>
      </c>
      <c r="K33" s="98">
        <f t="shared" si="9"/>
        <v>0</v>
      </c>
      <c r="L33" s="98">
        <f t="shared" si="9"/>
        <v>0</v>
      </c>
      <c r="M33" s="98">
        <f t="shared" si="9"/>
        <v>0</v>
      </c>
      <c r="N33" s="98">
        <f t="shared" si="9"/>
        <v>0</v>
      </c>
      <c r="O33" s="98">
        <f t="shared" si="9"/>
        <v>0</v>
      </c>
      <c r="P33" s="98">
        <f t="shared" si="9"/>
        <v>0</v>
      </c>
      <c r="Q33" s="123"/>
      <c r="R33" s="9"/>
    </row>
    <row r="34" spans="1:18" ht="18.75" customHeight="1">
      <c r="A34" s="117"/>
      <c r="B34" s="114"/>
      <c r="C34" s="115"/>
      <c r="D34" s="116"/>
      <c r="E34" s="99"/>
      <c r="F34" s="102">
        <v>2017</v>
      </c>
      <c r="G34" s="98">
        <f aca="true" t="shared" si="10" ref="G34:I36">G46+G58</f>
        <v>172242.80000000002</v>
      </c>
      <c r="H34" s="98">
        <f t="shared" si="10"/>
        <v>172242.80000000002</v>
      </c>
      <c r="I34" s="98">
        <f t="shared" si="10"/>
        <v>42242.799999999996</v>
      </c>
      <c r="J34" s="98">
        <f aca="true" t="shared" si="11" ref="J34:P34">J46+J58</f>
        <v>42242.799999999996</v>
      </c>
      <c r="K34" s="98">
        <f t="shared" si="11"/>
        <v>100000</v>
      </c>
      <c r="L34" s="98">
        <f t="shared" si="11"/>
        <v>100000</v>
      </c>
      <c r="M34" s="98">
        <f t="shared" si="11"/>
        <v>30000</v>
      </c>
      <c r="N34" s="98">
        <f t="shared" si="11"/>
        <v>30000</v>
      </c>
      <c r="O34" s="98">
        <f t="shared" si="11"/>
        <v>0</v>
      </c>
      <c r="P34" s="98">
        <f t="shared" si="11"/>
        <v>0</v>
      </c>
      <c r="Q34" s="123"/>
      <c r="R34" s="9"/>
    </row>
    <row r="35" spans="1:18" ht="24" customHeight="1">
      <c r="A35" s="117"/>
      <c r="B35" s="114"/>
      <c r="C35" s="115"/>
      <c r="D35" s="116"/>
      <c r="E35" s="99"/>
      <c r="F35" s="102">
        <v>2018</v>
      </c>
      <c r="G35" s="98">
        <f t="shared" si="10"/>
        <v>264130</v>
      </c>
      <c r="H35" s="98">
        <f t="shared" si="10"/>
        <v>264130</v>
      </c>
      <c r="I35" s="98">
        <f t="shared" si="10"/>
        <v>0</v>
      </c>
      <c r="J35" s="98">
        <f aca="true" t="shared" si="12" ref="J35:P35">J47+J59</f>
        <v>0</v>
      </c>
      <c r="K35" s="98">
        <f t="shared" si="12"/>
        <v>264130</v>
      </c>
      <c r="L35" s="98">
        <f t="shared" si="12"/>
        <v>264130</v>
      </c>
      <c r="M35" s="98">
        <f t="shared" si="12"/>
        <v>0</v>
      </c>
      <c r="N35" s="98">
        <f t="shared" si="12"/>
        <v>0</v>
      </c>
      <c r="O35" s="98">
        <f t="shared" si="12"/>
        <v>0</v>
      </c>
      <c r="P35" s="98">
        <f t="shared" si="12"/>
        <v>0</v>
      </c>
      <c r="Q35" s="123"/>
      <c r="R35" s="9"/>
    </row>
    <row r="36" spans="1:18" ht="24" customHeight="1">
      <c r="A36" s="117"/>
      <c r="B36" s="114"/>
      <c r="C36" s="115"/>
      <c r="D36" s="116"/>
      <c r="E36" s="99"/>
      <c r="F36" s="102">
        <v>2019</v>
      </c>
      <c r="G36" s="98">
        <f t="shared" si="10"/>
        <v>1105596.2</v>
      </c>
      <c r="H36" s="98">
        <f t="shared" si="10"/>
        <v>295924.2</v>
      </c>
      <c r="I36" s="98">
        <f t="shared" si="10"/>
        <v>71760.2</v>
      </c>
      <c r="J36" s="98">
        <f aca="true" t="shared" si="13" ref="J36:P36">J48+J60</f>
        <v>55924.2</v>
      </c>
      <c r="K36" s="98">
        <f t="shared" si="13"/>
        <v>615401.6</v>
      </c>
      <c r="L36" s="98">
        <f t="shared" si="13"/>
        <v>200000</v>
      </c>
      <c r="M36" s="98">
        <f t="shared" si="13"/>
        <v>418434.4</v>
      </c>
      <c r="N36" s="98">
        <f t="shared" si="13"/>
        <v>40000</v>
      </c>
      <c r="O36" s="98">
        <f t="shared" si="13"/>
        <v>0</v>
      </c>
      <c r="P36" s="98">
        <f t="shared" si="13"/>
        <v>0</v>
      </c>
      <c r="Q36" s="123"/>
      <c r="R36" s="9"/>
    </row>
    <row r="37" spans="1:18" ht="21.75" customHeight="1">
      <c r="A37" s="117"/>
      <c r="B37" s="114"/>
      <c r="C37" s="115"/>
      <c r="D37" s="116"/>
      <c r="E37" s="99"/>
      <c r="F37" s="102">
        <v>2020</v>
      </c>
      <c r="G37" s="98">
        <f aca="true" t="shared" si="14" ref="G37:G42">G49+G61</f>
        <v>609746.7000000001</v>
      </c>
      <c r="H37" s="98">
        <f aca="true" t="shared" si="15" ref="H37:I40">H49+H61</f>
        <v>100000</v>
      </c>
      <c r="I37" s="98">
        <f t="shared" si="15"/>
        <v>16898.3</v>
      </c>
      <c r="J37" s="98">
        <f aca="true" t="shared" si="16" ref="J37:P37">J49+J61</f>
        <v>0</v>
      </c>
      <c r="K37" s="98">
        <f t="shared" si="16"/>
        <v>432848.4</v>
      </c>
      <c r="L37" s="98">
        <f t="shared" si="16"/>
        <v>0</v>
      </c>
      <c r="M37" s="98">
        <f t="shared" si="16"/>
        <v>160000</v>
      </c>
      <c r="N37" s="98">
        <f t="shared" si="16"/>
        <v>100000</v>
      </c>
      <c r="O37" s="98">
        <f t="shared" si="16"/>
        <v>0</v>
      </c>
      <c r="P37" s="98">
        <f t="shared" si="16"/>
        <v>0</v>
      </c>
      <c r="Q37" s="123"/>
      <c r="R37" s="9"/>
    </row>
    <row r="38" spans="1:18" ht="21.75" customHeight="1">
      <c r="A38" s="117"/>
      <c r="B38" s="114"/>
      <c r="C38" s="115"/>
      <c r="D38" s="116"/>
      <c r="E38" s="99"/>
      <c r="F38" s="102">
        <v>2021</v>
      </c>
      <c r="G38" s="98">
        <f t="shared" si="14"/>
        <v>1936127.6</v>
      </c>
      <c r="H38" s="98">
        <f t="shared" si="15"/>
        <v>400000</v>
      </c>
      <c r="I38" s="98">
        <f t="shared" si="15"/>
        <v>25668.4</v>
      </c>
      <c r="J38" s="98">
        <f aca="true" t="shared" si="17" ref="J38:P38">J50+J62</f>
        <v>0</v>
      </c>
      <c r="K38" s="98">
        <f t="shared" si="17"/>
        <v>1418557.2000000002</v>
      </c>
      <c r="L38" s="98">
        <f t="shared" si="17"/>
        <v>0</v>
      </c>
      <c r="M38" s="98">
        <f t="shared" si="17"/>
        <v>491902</v>
      </c>
      <c r="N38" s="98">
        <f t="shared" si="17"/>
        <v>400000</v>
      </c>
      <c r="O38" s="98">
        <f t="shared" si="17"/>
        <v>0</v>
      </c>
      <c r="P38" s="98">
        <f t="shared" si="17"/>
        <v>0</v>
      </c>
      <c r="Q38" s="123"/>
      <c r="R38" s="9"/>
    </row>
    <row r="39" spans="1:18" ht="21.75" customHeight="1">
      <c r="A39" s="117"/>
      <c r="B39" s="114"/>
      <c r="C39" s="115"/>
      <c r="D39" s="116"/>
      <c r="E39" s="99"/>
      <c r="F39" s="102">
        <v>2022</v>
      </c>
      <c r="G39" s="98">
        <f t="shared" si="14"/>
        <v>752047</v>
      </c>
      <c r="H39" s="98">
        <f t="shared" si="15"/>
        <v>0</v>
      </c>
      <c r="I39" s="98">
        <f t="shared" si="15"/>
        <v>36425.600000000006</v>
      </c>
      <c r="J39" s="98">
        <f aca="true" t="shared" si="18" ref="J39:P39">J51+J63</f>
        <v>0</v>
      </c>
      <c r="K39" s="98">
        <f t="shared" si="18"/>
        <v>715621.4</v>
      </c>
      <c r="L39" s="98">
        <f t="shared" si="18"/>
        <v>0</v>
      </c>
      <c r="M39" s="98">
        <f t="shared" si="18"/>
        <v>0</v>
      </c>
      <c r="N39" s="98">
        <f t="shared" si="18"/>
        <v>0</v>
      </c>
      <c r="O39" s="98">
        <f t="shared" si="18"/>
        <v>0</v>
      </c>
      <c r="P39" s="98">
        <f t="shared" si="18"/>
        <v>0</v>
      </c>
      <c r="Q39" s="123"/>
      <c r="R39" s="9"/>
    </row>
    <row r="40" spans="1:18" ht="21.75" customHeight="1">
      <c r="A40" s="117"/>
      <c r="B40" s="114"/>
      <c r="C40" s="115"/>
      <c r="D40" s="116"/>
      <c r="E40" s="99"/>
      <c r="F40" s="102">
        <v>2023</v>
      </c>
      <c r="G40" s="98">
        <f t="shared" si="14"/>
        <v>861496.8</v>
      </c>
      <c r="H40" s="98">
        <f t="shared" si="15"/>
        <v>0</v>
      </c>
      <c r="I40" s="98">
        <f t="shared" si="15"/>
        <v>27186</v>
      </c>
      <c r="J40" s="98">
        <f aca="true" t="shared" si="19" ref="J40:P40">J52+J64</f>
        <v>0</v>
      </c>
      <c r="K40" s="98">
        <f t="shared" si="19"/>
        <v>834310.8</v>
      </c>
      <c r="L40" s="98">
        <f t="shared" si="19"/>
        <v>0</v>
      </c>
      <c r="M40" s="98">
        <f t="shared" si="19"/>
        <v>0</v>
      </c>
      <c r="N40" s="98">
        <f t="shared" si="19"/>
        <v>0</v>
      </c>
      <c r="O40" s="98">
        <f t="shared" si="19"/>
        <v>0</v>
      </c>
      <c r="P40" s="98">
        <f t="shared" si="19"/>
        <v>0</v>
      </c>
      <c r="Q40" s="123"/>
      <c r="R40" s="9"/>
    </row>
    <row r="41" spans="1:18" ht="21.75" customHeight="1">
      <c r="A41" s="117"/>
      <c r="B41" s="114"/>
      <c r="C41" s="115"/>
      <c r="D41" s="116"/>
      <c r="E41" s="99"/>
      <c r="F41" s="102">
        <v>2024</v>
      </c>
      <c r="G41" s="98">
        <f t="shared" si="14"/>
        <v>20285.199999999997</v>
      </c>
      <c r="H41" s="98">
        <f>H53+H65</f>
        <v>0</v>
      </c>
      <c r="I41" s="98">
        <f aca="true" t="shared" si="20" ref="I41:P41">I53+I65</f>
        <v>20285.199999999997</v>
      </c>
      <c r="J41" s="98">
        <f t="shared" si="20"/>
        <v>0</v>
      </c>
      <c r="K41" s="98">
        <f t="shared" si="20"/>
        <v>0</v>
      </c>
      <c r="L41" s="98">
        <f t="shared" si="20"/>
        <v>0</v>
      </c>
      <c r="M41" s="98">
        <f t="shared" si="20"/>
        <v>0</v>
      </c>
      <c r="N41" s="98">
        <f t="shared" si="20"/>
        <v>0</v>
      </c>
      <c r="O41" s="98">
        <f t="shared" si="20"/>
        <v>0</v>
      </c>
      <c r="P41" s="98">
        <f t="shared" si="20"/>
        <v>0</v>
      </c>
      <c r="Q41" s="123"/>
      <c r="R41" s="9"/>
    </row>
    <row r="42" spans="1:18" ht="21.75" customHeight="1">
      <c r="A42" s="117"/>
      <c r="B42" s="119"/>
      <c r="C42" s="120"/>
      <c r="D42" s="121"/>
      <c r="E42" s="99"/>
      <c r="F42" s="102">
        <v>2025</v>
      </c>
      <c r="G42" s="98">
        <f t="shared" si="14"/>
        <v>79694</v>
      </c>
      <c r="H42" s="98">
        <f>H54+H66</f>
        <v>0</v>
      </c>
      <c r="I42" s="98">
        <f aca="true" t="shared" si="21" ref="I42:P42">I54+I66</f>
        <v>79694</v>
      </c>
      <c r="J42" s="98">
        <f t="shared" si="21"/>
        <v>0</v>
      </c>
      <c r="K42" s="98">
        <f t="shared" si="21"/>
        <v>0</v>
      </c>
      <c r="L42" s="98">
        <f t="shared" si="21"/>
        <v>0</v>
      </c>
      <c r="M42" s="98">
        <f t="shared" si="21"/>
        <v>0</v>
      </c>
      <c r="N42" s="98">
        <f t="shared" si="21"/>
        <v>0</v>
      </c>
      <c r="O42" s="98">
        <f t="shared" si="21"/>
        <v>0</v>
      </c>
      <c r="P42" s="98">
        <f t="shared" si="21"/>
        <v>0</v>
      </c>
      <c r="Q42" s="123"/>
      <c r="R42" s="9"/>
    </row>
    <row r="43" spans="1:18" ht="19.5" customHeight="1">
      <c r="A43" s="117"/>
      <c r="B43" s="109" t="s">
        <v>124</v>
      </c>
      <c r="C43" s="110"/>
      <c r="D43" s="111"/>
      <c r="E43" s="99"/>
      <c r="F43" s="100" t="s">
        <v>59</v>
      </c>
      <c r="G43" s="101">
        <f>I43+K43+M43+O43</f>
        <v>615049.4</v>
      </c>
      <c r="H43" s="101">
        <f>J43+L43+N43+P43</f>
        <v>24922.1</v>
      </c>
      <c r="I43" s="101">
        <f>SUM(I44:I54)</f>
        <v>246915.59999999998</v>
      </c>
      <c r="J43" s="101">
        <f aca="true" t="shared" si="22" ref="J43:P43">SUM(J44:J54)</f>
        <v>24922.1</v>
      </c>
      <c r="K43" s="101">
        <f t="shared" si="22"/>
        <v>0</v>
      </c>
      <c r="L43" s="101">
        <f t="shared" si="22"/>
        <v>0</v>
      </c>
      <c r="M43" s="101">
        <f t="shared" si="22"/>
        <v>368133.80000000005</v>
      </c>
      <c r="N43" s="101">
        <f t="shared" si="22"/>
        <v>0</v>
      </c>
      <c r="O43" s="101">
        <f t="shared" si="22"/>
        <v>0</v>
      </c>
      <c r="P43" s="101">
        <f t="shared" si="22"/>
        <v>0</v>
      </c>
      <c r="Q43" s="123"/>
      <c r="R43" s="9"/>
    </row>
    <row r="44" spans="1:18" ht="20.25" customHeight="1">
      <c r="A44" s="117"/>
      <c r="B44" s="114"/>
      <c r="C44" s="115"/>
      <c r="D44" s="116"/>
      <c r="E44" s="99"/>
      <c r="F44" s="102">
        <v>2015</v>
      </c>
      <c r="G44" s="98">
        <f>I44+K44+M44+O44</f>
        <v>181.7</v>
      </c>
      <c r="H44" s="98">
        <f aca="true" t="shared" si="23" ref="H44:H55">J44+L44+N44+P44</f>
        <v>181.7</v>
      </c>
      <c r="I44" s="98">
        <f>I72</f>
        <v>181.7</v>
      </c>
      <c r="J44" s="98">
        <f aca="true" t="shared" si="24" ref="J44:P44">J72</f>
        <v>181.7</v>
      </c>
      <c r="K44" s="98">
        <f t="shared" si="24"/>
        <v>0</v>
      </c>
      <c r="L44" s="98">
        <f t="shared" si="24"/>
        <v>0</v>
      </c>
      <c r="M44" s="98">
        <f t="shared" si="24"/>
        <v>0</v>
      </c>
      <c r="N44" s="98">
        <f t="shared" si="24"/>
        <v>0</v>
      </c>
      <c r="O44" s="98">
        <f t="shared" si="24"/>
        <v>0</v>
      </c>
      <c r="P44" s="98">
        <f t="shared" si="24"/>
        <v>0</v>
      </c>
      <c r="Q44" s="123"/>
      <c r="R44" s="9"/>
    </row>
    <row r="45" spans="1:18" ht="19.5" customHeight="1">
      <c r="A45" s="117"/>
      <c r="B45" s="114"/>
      <c r="C45" s="115"/>
      <c r="D45" s="116"/>
      <c r="E45" s="99"/>
      <c r="F45" s="102">
        <v>2016</v>
      </c>
      <c r="G45" s="98">
        <f>I45+K45+M45+O45</f>
        <v>551.1</v>
      </c>
      <c r="H45" s="98">
        <f t="shared" si="23"/>
        <v>551.1</v>
      </c>
      <c r="I45" s="98">
        <f aca="true" t="shared" si="25" ref="I45:P45">I87+I81+I86+I75</f>
        <v>551.1</v>
      </c>
      <c r="J45" s="98">
        <f t="shared" si="25"/>
        <v>551.1</v>
      </c>
      <c r="K45" s="98">
        <f t="shared" si="25"/>
        <v>0</v>
      </c>
      <c r="L45" s="98">
        <f t="shared" si="25"/>
        <v>0</v>
      </c>
      <c r="M45" s="98">
        <f t="shared" si="25"/>
        <v>0</v>
      </c>
      <c r="N45" s="98">
        <f t="shared" si="25"/>
        <v>0</v>
      </c>
      <c r="O45" s="98">
        <f t="shared" si="25"/>
        <v>0</v>
      </c>
      <c r="P45" s="98">
        <f t="shared" si="25"/>
        <v>0</v>
      </c>
      <c r="Q45" s="123"/>
      <c r="R45" s="9"/>
    </row>
    <row r="46" spans="1:18" ht="21.75" customHeight="1">
      <c r="A46" s="117"/>
      <c r="B46" s="114"/>
      <c r="C46" s="115"/>
      <c r="D46" s="116"/>
      <c r="E46" s="99"/>
      <c r="F46" s="102">
        <v>2017</v>
      </c>
      <c r="G46" s="98">
        <f>I46+K46+M46+O46</f>
        <v>8265.1</v>
      </c>
      <c r="H46" s="98">
        <f t="shared" si="23"/>
        <v>8265.1</v>
      </c>
      <c r="I46" s="98">
        <f aca="true" t="shared" si="26" ref="I46:P46">I79+I76+I82+I85</f>
        <v>8265.1</v>
      </c>
      <c r="J46" s="98">
        <f t="shared" si="26"/>
        <v>8265.1</v>
      </c>
      <c r="K46" s="98">
        <f t="shared" si="26"/>
        <v>0</v>
      </c>
      <c r="L46" s="98">
        <f t="shared" si="26"/>
        <v>0</v>
      </c>
      <c r="M46" s="98">
        <f t="shared" si="26"/>
        <v>0</v>
      </c>
      <c r="N46" s="98">
        <f t="shared" si="26"/>
        <v>0</v>
      </c>
      <c r="O46" s="98">
        <f t="shared" si="26"/>
        <v>0</v>
      </c>
      <c r="P46" s="98">
        <f t="shared" si="26"/>
        <v>0</v>
      </c>
      <c r="Q46" s="123"/>
      <c r="R46" s="9"/>
    </row>
    <row r="47" spans="1:18" ht="21.75" customHeight="1">
      <c r="A47" s="117"/>
      <c r="B47" s="114"/>
      <c r="C47" s="115"/>
      <c r="D47" s="116"/>
      <c r="E47" s="99"/>
      <c r="F47" s="102">
        <v>2018</v>
      </c>
      <c r="G47" s="98">
        <f aca="true" t="shared" si="27" ref="G47:G54">I47+K47+M47+O47</f>
        <v>0</v>
      </c>
      <c r="H47" s="98">
        <f t="shared" si="23"/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123"/>
      <c r="R47" s="9"/>
    </row>
    <row r="48" spans="1:18" ht="18.75" customHeight="1">
      <c r="A48" s="117"/>
      <c r="B48" s="114"/>
      <c r="C48" s="115"/>
      <c r="D48" s="116"/>
      <c r="E48" s="99"/>
      <c r="F48" s="102">
        <v>2019</v>
      </c>
      <c r="G48" s="98">
        <f t="shared" si="27"/>
        <v>399894.00000000006</v>
      </c>
      <c r="H48" s="98">
        <f t="shared" si="23"/>
        <v>15924.2</v>
      </c>
      <c r="I48" s="98">
        <f>I94+I97+I103+I104+I98+I90</f>
        <v>31760.2</v>
      </c>
      <c r="J48" s="98">
        <f aca="true" t="shared" si="28" ref="J48:P48">J94+J97+J103+J104+J98+J90</f>
        <v>15924.2</v>
      </c>
      <c r="K48" s="98">
        <f t="shared" si="28"/>
        <v>0</v>
      </c>
      <c r="L48" s="98">
        <f t="shared" si="28"/>
        <v>0</v>
      </c>
      <c r="M48" s="98">
        <f t="shared" si="28"/>
        <v>368133.80000000005</v>
      </c>
      <c r="N48" s="98">
        <f t="shared" si="28"/>
        <v>0</v>
      </c>
      <c r="O48" s="98">
        <f t="shared" si="28"/>
        <v>0</v>
      </c>
      <c r="P48" s="98">
        <f t="shared" si="28"/>
        <v>0</v>
      </c>
      <c r="Q48" s="123"/>
      <c r="R48" s="9"/>
    </row>
    <row r="49" spans="1:18" ht="20.25" customHeight="1">
      <c r="A49" s="117"/>
      <c r="B49" s="114"/>
      <c r="C49" s="115"/>
      <c r="D49" s="116"/>
      <c r="E49" s="99"/>
      <c r="F49" s="102">
        <v>2020</v>
      </c>
      <c r="G49" s="98">
        <f t="shared" si="27"/>
        <v>16898.3</v>
      </c>
      <c r="H49" s="98">
        <f t="shared" si="23"/>
        <v>0</v>
      </c>
      <c r="I49" s="98">
        <f>I99+I101+I100</f>
        <v>16898.3</v>
      </c>
      <c r="J49" s="98">
        <f aca="true" t="shared" si="29" ref="J49:P49">J99+J101+J100</f>
        <v>0</v>
      </c>
      <c r="K49" s="98">
        <f t="shared" si="29"/>
        <v>0</v>
      </c>
      <c r="L49" s="98">
        <f t="shared" si="29"/>
        <v>0</v>
      </c>
      <c r="M49" s="98">
        <f t="shared" si="29"/>
        <v>0</v>
      </c>
      <c r="N49" s="98">
        <f t="shared" si="29"/>
        <v>0</v>
      </c>
      <c r="O49" s="98">
        <f t="shared" si="29"/>
        <v>0</v>
      </c>
      <c r="P49" s="98">
        <f t="shared" si="29"/>
        <v>0</v>
      </c>
      <c r="Q49" s="123"/>
      <c r="R49" s="9"/>
    </row>
    <row r="50" spans="1:18" ht="21.75" customHeight="1">
      <c r="A50" s="117"/>
      <c r="B50" s="114"/>
      <c r="C50" s="115"/>
      <c r="D50" s="116"/>
      <c r="E50" s="99"/>
      <c r="F50" s="102">
        <v>2021</v>
      </c>
      <c r="G50" s="98">
        <f t="shared" si="27"/>
        <v>25668.4</v>
      </c>
      <c r="H50" s="98">
        <f t="shared" si="23"/>
        <v>0</v>
      </c>
      <c r="I50" s="98">
        <f>I112+I113+I114+I115</f>
        <v>25668.4</v>
      </c>
      <c r="J50" s="98">
        <f aca="true" t="shared" si="30" ref="J50:P50">J112+J113+J114+J115</f>
        <v>0</v>
      </c>
      <c r="K50" s="98">
        <f t="shared" si="30"/>
        <v>0</v>
      </c>
      <c r="L50" s="98">
        <f t="shared" si="30"/>
        <v>0</v>
      </c>
      <c r="M50" s="98">
        <f t="shared" si="30"/>
        <v>0</v>
      </c>
      <c r="N50" s="98">
        <f t="shared" si="30"/>
        <v>0</v>
      </c>
      <c r="O50" s="98">
        <f t="shared" si="30"/>
        <v>0</v>
      </c>
      <c r="P50" s="98">
        <f t="shared" si="30"/>
        <v>0</v>
      </c>
      <c r="Q50" s="123"/>
      <c r="R50" s="9"/>
    </row>
    <row r="51" spans="1:18" ht="21.75" customHeight="1">
      <c r="A51" s="117"/>
      <c r="B51" s="114"/>
      <c r="C51" s="115"/>
      <c r="D51" s="116"/>
      <c r="E51" s="99"/>
      <c r="F51" s="102">
        <v>2022</v>
      </c>
      <c r="G51" s="98">
        <f t="shared" si="27"/>
        <v>36425.600000000006</v>
      </c>
      <c r="H51" s="98">
        <f t="shared" si="23"/>
        <v>0</v>
      </c>
      <c r="I51" s="98">
        <f>I116+I118+I119+I117</f>
        <v>36425.600000000006</v>
      </c>
      <c r="J51" s="98">
        <f aca="true" t="shared" si="31" ref="J51:P51">J116+J118+J119+J117</f>
        <v>0</v>
      </c>
      <c r="K51" s="98">
        <f t="shared" si="31"/>
        <v>0</v>
      </c>
      <c r="L51" s="98">
        <f t="shared" si="31"/>
        <v>0</v>
      </c>
      <c r="M51" s="98">
        <f t="shared" si="31"/>
        <v>0</v>
      </c>
      <c r="N51" s="98">
        <f t="shared" si="31"/>
        <v>0</v>
      </c>
      <c r="O51" s="98">
        <f t="shared" si="31"/>
        <v>0</v>
      </c>
      <c r="P51" s="98">
        <f t="shared" si="31"/>
        <v>0</v>
      </c>
      <c r="Q51" s="123"/>
      <c r="R51" s="9"/>
    </row>
    <row r="52" spans="1:18" ht="21.75" customHeight="1">
      <c r="A52" s="117"/>
      <c r="B52" s="114"/>
      <c r="C52" s="115"/>
      <c r="D52" s="116"/>
      <c r="E52" s="99"/>
      <c r="F52" s="102">
        <v>2023</v>
      </c>
      <c r="G52" s="98">
        <f t="shared" si="27"/>
        <v>27186</v>
      </c>
      <c r="H52" s="98">
        <f t="shared" si="23"/>
        <v>0</v>
      </c>
      <c r="I52" s="98">
        <f>I120+I121+I122+I123</f>
        <v>27186</v>
      </c>
      <c r="J52" s="98">
        <f aca="true" t="shared" si="32" ref="J52:P52">J120+J121+J122+J123</f>
        <v>0</v>
      </c>
      <c r="K52" s="98">
        <f t="shared" si="32"/>
        <v>0</v>
      </c>
      <c r="L52" s="98">
        <f t="shared" si="32"/>
        <v>0</v>
      </c>
      <c r="M52" s="98">
        <f t="shared" si="32"/>
        <v>0</v>
      </c>
      <c r="N52" s="98">
        <f t="shared" si="32"/>
        <v>0</v>
      </c>
      <c r="O52" s="98">
        <f t="shared" si="32"/>
        <v>0</v>
      </c>
      <c r="P52" s="98">
        <f t="shared" si="32"/>
        <v>0</v>
      </c>
      <c r="Q52" s="123"/>
      <c r="R52" s="9"/>
    </row>
    <row r="53" spans="1:18" ht="21.75" customHeight="1">
      <c r="A53" s="117"/>
      <c r="B53" s="114"/>
      <c r="C53" s="115"/>
      <c r="D53" s="116"/>
      <c r="E53" s="99"/>
      <c r="F53" s="102">
        <v>2024</v>
      </c>
      <c r="G53" s="98">
        <f t="shared" si="27"/>
        <v>20285.199999999997</v>
      </c>
      <c r="H53" s="98">
        <f t="shared" si="23"/>
        <v>0</v>
      </c>
      <c r="I53" s="98">
        <f>I124+I125</f>
        <v>20285.199999999997</v>
      </c>
      <c r="J53" s="98">
        <f aca="true" t="shared" si="33" ref="J53:P53">J124+J125</f>
        <v>0</v>
      </c>
      <c r="K53" s="98">
        <f t="shared" si="33"/>
        <v>0</v>
      </c>
      <c r="L53" s="98">
        <f t="shared" si="33"/>
        <v>0</v>
      </c>
      <c r="M53" s="98">
        <f t="shared" si="33"/>
        <v>0</v>
      </c>
      <c r="N53" s="98">
        <f t="shared" si="33"/>
        <v>0</v>
      </c>
      <c r="O53" s="98">
        <f t="shared" si="33"/>
        <v>0</v>
      </c>
      <c r="P53" s="98">
        <f t="shared" si="33"/>
        <v>0</v>
      </c>
      <c r="Q53" s="123"/>
      <c r="R53" s="9"/>
    </row>
    <row r="54" spans="1:18" ht="21.75" customHeight="1">
      <c r="A54" s="117"/>
      <c r="B54" s="119"/>
      <c r="C54" s="120"/>
      <c r="D54" s="121"/>
      <c r="E54" s="99"/>
      <c r="F54" s="102">
        <v>2025</v>
      </c>
      <c r="G54" s="98">
        <f t="shared" si="27"/>
        <v>79694</v>
      </c>
      <c r="H54" s="98">
        <f t="shared" si="23"/>
        <v>0</v>
      </c>
      <c r="I54" s="98">
        <f>I126+I127+I128+I129+I130</f>
        <v>79694</v>
      </c>
      <c r="J54" s="98">
        <f aca="true" t="shared" si="34" ref="J54:P54">J126+J127+J128+J129+J130</f>
        <v>0</v>
      </c>
      <c r="K54" s="98">
        <f t="shared" si="34"/>
        <v>0</v>
      </c>
      <c r="L54" s="98">
        <f t="shared" si="34"/>
        <v>0</v>
      </c>
      <c r="M54" s="98">
        <f t="shared" si="34"/>
        <v>0</v>
      </c>
      <c r="N54" s="98">
        <f t="shared" si="34"/>
        <v>0</v>
      </c>
      <c r="O54" s="98">
        <f t="shared" si="34"/>
        <v>0</v>
      </c>
      <c r="P54" s="98">
        <f t="shared" si="34"/>
        <v>0</v>
      </c>
      <c r="Q54" s="123"/>
      <c r="R54" s="9"/>
    </row>
    <row r="55" spans="1:18" ht="18" customHeight="1">
      <c r="A55" s="117"/>
      <c r="B55" s="109" t="s">
        <v>77</v>
      </c>
      <c r="C55" s="110"/>
      <c r="D55" s="111"/>
      <c r="E55" s="99"/>
      <c r="F55" s="100" t="s">
        <v>59</v>
      </c>
      <c r="G55" s="101">
        <f aca="true" t="shared" si="35" ref="G55:G66">I55+K55+M55+O55</f>
        <v>5326367.7</v>
      </c>
      <c r="H55" s="101">
        <f t="shared" si="23"/>
        <v>1347425.7</v>
      </c>
      <c r="I55" s="101">
        <f>SUM(I56:I66)</f>
        <v>213295.7</v>
      </c>
      <c r="J55" s="101">
        <f aca="true" t="shared" si="36" ref="J55:P55">SUM(J56:J66)</f>
        <v>213295.7</v>
      </c>
      <c r="K55" s="101">
        <f t="shared" si="36"/>
        <v>4380869.4</v>
      </c>
      <c r="L55" s="101">
        <f t="shared" si="36"/>
        <v>564130</v>
      </c>
      <c r="M55" s="101">
        <f t="shared" si="36"/>
        <v>732202.6</v>
      </c>
      <c r="N55" s="101">
        <f t="shared" si="36"/>
        <v>570000</v>
      </c>
      <c r="O55" s="101">
        <f t="shared" si="36"/>
        <v>0</v>
      </c>
      <c r="P55" s="101">
        <f t="shared" si="36"/>
        <v>0</v>
      </c>
      <c r="Q55" s="123"/>
      <c r="R55" s="9"/>
    </row>
    <row r="56" spans="1:18" ht="21.75" customHeight="1">
      <c r="A56" s="117"/>
      <c r="B56" s="114"/>
      <c r="C56" s="115"/>
      <c r="D56" s="116"/>
      <c r="E56" s="99"/>
      <c r="F56" s="102">
        <v>2015</v>
      </c>
      <c r="G56" s="136">
        <f t="shared" si="35"/>
        <v>59508.3</v>
      </c>
      <c r="H56" s="136">
        <f>J56+L56+N56+P56</f>
        <v>59508.3</v>
      </c>
      <c r="I56" s="136">
        <f aca="true" t="shared" si="37" ref="I56:P56">I67+I69+I77</f>
        <v>59508.3</v>
      </c>
      <c r="J56" s="136">
        <f t="shared" si="37"/>
        <v>59508.3</v>
      </c>
      <c r="K56" s="136">
        <f t="shared" si="37"/>
        <v>0</v>
      </c>
      <c r="L56" s="136">
        <f t="shared" si="37"/>
        <v>0</v>
      </c>
      <c r="M56" s="136">
        <f t="shared" si="37"/>
        <v>0</v>
      </c>
      <c r="N56" s="136">
        <f t="shared" si="37"/>
        <v>0</v>
      </c>
      <c r="O56" s="136">
        <f t="shared" si="37"/>
        <v>0</v>
      </c>
      <c r="P56" s="136">
        <f t="shared" si="37"/>
        <v>0</v>
      </c>
      <c r="Q56" s="123"/>
      <c r="R56" s="9"/>
    </row>
    <row r="57" spans="1:18" ht="19.5" customHeight="1">
      <c r="A57" s="117"/>
      <c r="B57" s="114"/>
      <c r="C57" s="115"/>
      <c r="D57" s="116"/>
      <c r="E57" s="99"/>
      <c r="F57" s="102">
        <v>2016</v>
      </c>
      <c r="G57" s="136">
        <f t="shared" si="35"/>
        <v>79809.70000000001</v>
      </c>
      <c r="H57" s="136">
        <f>J57+L57+N57+P57</f>
        <v>79809.70000000001</v>
      </c>
      <c r="I57" s="136">
        <f aca="true" t="shared" si="38" ref="I57:P57">I70+I68+I73+I78+I74</f>
        <v>79809.70000000001</v>
      </c>
      <c r="J57" s="136">
        <f t="shared" si="38"/>
        <v>79809.70000000001</v>
      </c>
      <c r="K57" s="136">
        <f t="shared" si="38"/>
        <v>0</v>
      </c>
      <c r="L57" s="136">
        <f t="shared" si="38"/>
        <v>0</v>
      </c>
      <c r="M57" s="136">
        <f t="shared" si="38"/>
        <v>0</v>
      </c>
      <c r="N57" s="136">
        <f t="shared" si="38"/>
        <v>0</v>
      </c>
      <c r="O57" s="136">
        <f t="shared" si="38"/>
        <v>0</v>
      </c>
      <c r="P57" s="136">
        <f t="shared" si="38"/>
        <v>0</v>
      </c>
      <c r="Q57" s="123"/>
      <c r="R57" s="9"/>
    </row>
    <row r="58" spans="1:18" ht="18.75" customHeight="1">
      <c r="A58" s="117"/>
      <c r="B58" s="114"/>
      <c r="C58" s="115"/>
      <c r="D58" s="116"/>
      <c r="E58" s="99"/>
      <c r="F58" s="102">
        <v>2017</v>
      </c>
      <c r="G58" s="136">
        <f t="shared" si="35"/>
        <v>163977.7</v>
      </c>
      <c r="H58" s="136">
        <f>J58+L58+N58+P58</f>
        <v>163977.7</v>
      </c>
      <c r="I58" s="136">
        <f aca="true" t="shared" si="39" ref="I58:P58">I71+I80+I88+I83</f>
        <v>33977.7</v>
      </c>
      <c r="J58" s="136">
        <f t="shared" si="39"/>
        <v>33977.7</v>
      </c>
      <c r="K58" s="136">
        <f t="shared" si="39"/>
        <v>100000</v>
      </c>
      <c r="L58" s="136">
        <f t="shared" si="39"/>
        <v>100000</v>
      </c>
      <c r="M58" s="136">
        <f t="shared" si="39"/>
        <v>30000</v>
      </c>
      <c r="N58" s="136">
        <f t="shared" si="39"/>
        <v>30000</v>
      </c>
      <c r="O58" s="136">
        <f t="shared" si="39"/>
        <v>0</v>
      </c>
      <c r="P58" s="136">
        <f t="shared" si="39"/>
        <v>0</v>
      </c>
      <c r="Q58" s="123"/>
      <c r="R58" s="9"/>
    </row>
    <row r="59" spans="1:18" ht="17.25" customHeight="1">
      <c r="A59" s="117"/>
      <c r="B59" s="114"/>
      <c r="C59" s="115"/>
      <c r="D59" s="116"/>
      <c r="E59" s="99"/>
      <c r="F59" s="102">
        <v>2018</v>
      </c>
      <c r="G59" s="136">
        <f t="shared" si="35"/>
        <v>264130</v>
      </c>
      <c r="H59" s="136">
        <f>J59+L59+N59+P59</f>
        <v>264130</v>
      </c>
      <c r="I59" s="136">
        <f aca="true" t="shared" si="40" ref="I59:P59">I89</f>
        <v>0</v>
      </c>
      <c r="J59" s="136">
        <f t="shared" si="40"/>
        <v>0</v>
      </c>
      <c r="K59" s="136">
        <f t="shared" si="40"/>
        <v>264130</v>
      </c>
      <c r="L59" s="136">
        <f t="shared" si="40"/>
        <v>264130</v>
      </c>
      <c r="M59" s="136">
        <f t="shared" si="40"/>
        <v>0</v>
      </c>
      <c r="N59" s="136">
        <f t="shared" si="40"/>
        <v>0</v>
      </c>
      <c r="O59" s="136">
        <f t="shared" si="40"/>
        <v>0</v>
      </c>
      <c r="P59" s="136">
        <f t="shared" si="40"/>
        <v>0</v>
      </c>
      <c r="Q59" s="123"/>
      <c r="R59" s="9"/>
    </row>
    <row r="60" spans="1:18" ht="19.5" customHeight="1">
      <c r="A60" s="117"/>
      <c r="B60" s="114"/>
      <c r="C60" s="115"/>
      <c r="D60" s="116"/>
      <c r="E60" s="99"/>
      <c r="F60" s="102">
        <v>2019</v>
      </c>
      <c r="G60" s="136">
        <f>I60+K60+M60+O60</f>
        <v>705702.2</v>
      </c>
      <c r="H60" s="136">
        <f aca="true" t="shared" si="41" ref="G60:H65">J60+L60+N60+P60</f>
        <v>280000</v>
      </c>
      <c r="I60" s="136">
        <f>I105+I84+I91</f>
        <v>40000</v>
      </c>
      <c r="J60" s="136">
        <f aca="true" t="shared" si="42" ref="J60:P60">J105+J84+J91</f>
        <v>40000</v>
      </c>
      <c r="K60" s="136">
        <f t="shared" si="42"/>
        <v>615401.6</v>
      </c>
      <c r="L60" s="136">
        <f t="shared" si="42"/>
        <v>200000</v>
      </c>
      <c r="M60" s="136">
        <f t="shared" si="42"/>
        <v>50300.59999999999</v>
      </c>
      <c r="N60" s="136">
        <f t="shared" si="42"/>
        <v>40000</v>
      </c>
      <c r="O60" s="136">
        <f t="shared" si="42"/>
        <v>0</v>
      </c>
      <c r="P60" s="136">
        <f t="shared" si="42"/>
        <v>0</v>
      </c>
      <c r="Q60" s="123"/>
      <c r="R60" s="9"/>
    </row>
    <row r="61" spans="1:18" ht="18" customHeight="1">
      <c r="A61" s="117"/>
      <c r="B61" s="114"/>
      <c r="C61" s="115"/>
      <c r="D61" s="116"/>
      <c r="E61" s="99"/>
      <c r="F61" s="102">
        <v>2020</v>
      </c>
      <c r="G61" s="136">
        <f t="shared" si="41"/>
        <v>592848.4</v>
      </c>
      <c r="H61" s="136">
        <f>J61+L61+N61+P61</f>
        <v>100000</v>
      </c>
      <c r="I61" s="136">
        <f>I92+I106+I95</f>
        <v>0</v>
      </c>
      <c r="J61" s="136">
        <f aca="true" t="shared" si="43" ref="J61:P61">J92+J106+J95</f>
        <v>0</v>
      </c>
      <c r="K61" s="136">
        <f t="shared" si="43"/>
        <v>432848.4</v>
      </c>
      <c r="L61" s="136">
        <f t="shared" si="43"/>
        <v>0</v>
      </c>
      <c r="M61" s="136">
        <f t="shared" si="43"/>
        <v>160000</v>
      </c>
      <c r="N61" s="136">
        <f t="shared" si="43"/>
        <v>100000</v>
      </c>
      <c r="O61" s="136">
        <f t="shared" si="43"/>
        <v>0</v>
      </c>
      <c r="P61" s="136">
        <f t="shared" si="43"/>
        <v>0</v>
      </c>
      <c r="Q61" s="123"/>
      <c r="R61" s="9"/>
    </row>
    <row r="62" spans="1:18" ht="21.75" customHeight="1">
      <c r="A62" s="117"/>
      <c r="B62" s="114"/>
      <c r="C62" s="115"/>
      <c r="D62" s="116"/>
      <c r="E62" s="99"/>
      <c r="F62" s="102">
        <v>2021</v>
      </c>
      <c r="G62" s="136">
        <f t="shared" si="41"/>
        <v>1910459.2000000002</v>
      </c>
      <c r="H62" s="136">
        <f t="shared" si="41"/>
        <v>400000</v>
      </c>
      <c r="I62" s="136">
        <f>I93+I107+I96+I102</f>
        <v>0</v>
      </c>
      <c r="J62" s="136">
        <f aca="true" t="shared" si="44" ref="J62:P62">J93+J107+J96+J102</f>
        <v>0</v>
      </c>
      <c r="K62" s="136">
        <f t="shared" si="44"/>
        <v>1418557.2000000002</v>
      </c>
      <c r="L62" s="136">
        <f t="shared" si="44"/>
        <v>0</v>
      </c>
      <c r="M62" s="136">
        <f t="shared" si="44"/>
        <v>491902</v>
      </c>
      <c r="N62" s="136">
        <f t="shared" si="44"/>
        <v>400000</v>
      </c>
      <c r="O62" s="136">
        <f t="shared" si="44"/>
        <v>0</v>
      </c>
      <c r="P62" s="136">
        <f t="shared" si="44"/>
        <v>0</v>
      </c>
      <c r="Q62" s="123"/>
      <c r="R62" s="9"/>
    </row>
    <row r="63" spans="1:18" ht="21.75" customHeight="1">
      <c r="A63" s="117"/>
      <c r="B63" s="114"/>
      <c r="C63" s="115"/>
      <c r="D63" s="116"/>
      <c r="E63" s="99"/>
      <c r="F63" s="102">
        <v>2022</v>
      </c>
      <c r="G63" s="136">
        <f t="shared" si="41"/>
        <v>715621.4</v>
      </c>
      <c r="H63" s="136">
        <f t="shared" si="41"/>
        <v>0</v>
      </c>
      <c r="I63" s="136">
        <f>I108+I110</f>
        <v>0</v>
      </c>
      <c r="J63" s="136">
        <f aca="true" t="shared" si="45" ref="J63:P63">J108+J110</f>
        <v>0</v>
      </c>
      <c r="K63" s="136">
        <f t="shared" si="45"/>
        <v>715621.4</v>
      </c>
      <c r="L63" s="136">
        <f t="shared" si="45"/>
        <v>0</v>
      </c>
      <c r="M63" s="136">
        <f t="shared" si="45"/>
        <v>0</v>
      </c>
      <c r="N63" s="136">
        <f t="shared" si="45"/>
        <v>0</v>
      </c>
      <c r="O63" s="136">
        <f t="shared" si="45"/>
        <v>0</v>
      </c>
      <c r="P63" s="136">
        <f t="shared" si="45"/>
        <v>0</v>
      </c>
      <c r="Q63" s="123"/>
      <c r="R63" s="9"/>
    </row>
    <row r="64" spans="1:18" ht="21.75" customHeight="1">
      <c r="A64" s="117"/>
      <c r="B64" s="114"/>
      <c r="C64" s="115"/>
      <c r="D64" s="116"/>
      <c r="E64" s="99"/>
      <c r="F64" s="102">
        <v>2023</v>
      </c>
      <c r="G64" s="136">
        <f t="shared" si="41"/>
        <v>834310.8</v>
      </c>
      <c r="H64" s="136">
        <f t="shared" si="41"/>
        <v>0</v>
      </c>
      <c r="I64" s="136">
        <f>I109+I111</f>
        <v>0</v>
      </c>
      <c r="J64" s="136">
        <f aca="true" t="shared" si="46" ref="J64:P64">J109+J111</f>
        <v>0</v>
      </c>
      <c r="K64" s="136">
        <f t="shared" si="46"/>
        <v>834310.8</v>
      </c>
      <c r="L64" s="136">
        <f t="shared" si="46"/>
        <v>0</v>
      </c>
      <c r="M64" s="136">
        <f t="shared" si="46"/>
        <v>0</v>
      </c>
      <c r="N64" s="136">
        <f t="shared" si="46"/>
        <v>0</v>
      </c>
      <c r="O64" s="136">
        <f t="shared" si="46"/>
        <v>0</v>
      </c>
      <c r="P64" s="136">
        <f t="shared" si="46"/>
        <v>0</v>
      </c>
      <c r="Q64" s="123"/>
      <c r="R64" s="9"/>
    </row>
    <row r="65" spans="1:18" ht="21.75" customHeight="1">
      <c r="A65" s="117"/>
      <c r="B65" s="114"/>
      <c r="C65" s="115"/>
      <c r="D65" s="116"/>
      <c r="E65" s="99"/>
      <c r="F65" s="102">
        <v>2024</v>
      </c>
      <c r="G65" s="136">
        <f t="shared" si="41"/>
        <v>0</v>
      </c>
      <c r="H65" s="136">
        <f t="shared" si="41"/>
        <v>0</v>
      </c>
      <c r="I65" s="98">
        <v>0</v>
      </c>
      <c r="J65" s="98">
        <v>0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98">
        <v>0</v>
      </c>
      <c r="Q65" s="123"/>
      <c r="R65" s="9"/>
    </row>
    <row r="66" spans="1:18" ht="21.75" customHeight="1">
      <c r="A66" s="122"/>
      <c r="B66" s="119"/>
      <c r="C66" s="120"/>
      <c r="D66" s="121"/>
      <c r="E66" s="99"/>
      <c r="F66" s="102">
        <v>2025</v>
      </c>
      <c r="G66" s="136">
        <f t="shared" si="35"/>
        <v>0</v>
      </c>
      <c r="H66" s="136">
        <f>J66+L66+N66+P66</f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>
        <v>0</v>
      </c>
      <c r="Q66" s="77"/>
      <c r="R66" s="9"/>
    </row>
    <row r="67" spans="1:18" ht="43.5" customHeight="1">
      <c r="A67" s="108" t="s">
        <v>65</v>
      </c>
      <c r="B67" s="129" t="s">
        <v>4</v>
      </c>
      <c r="C67" s="129">
        <v>1.707</v>
      </c>
      <c r="D67" s="96" t="s">
        <v>3</v>
      </c>
      <c r="E67" s="96"/>
      <c r="F67" s="96">
        <v>2015</v>
      </c>
      <c r="G67" s="98">
        <f aca="true" t="shared" si="47" ref="G67:H72">I67+K67+M67+O67</f>
        <v>9229.800000000001</v>
      </c>
      <c r="H67" s="98">
        <f t="shared" si="47"/>
        <v>9229.800000000001</v>
      </c>
      <c r="I67" s="97">
        <f>28109.2-18879.3-0.1</f>
        <v>9229.800000000001</v>
      </c>
      <c r="J67" s="97">
        <f>28109.2-18879.3-0.1</f>
        <v>9229.800000000001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1" t="s">
        <v>121</v>
      </c>
      <c r="R67" s="9"/>
    </row>
    <row r="68" spans="1:18" ht="45" customHeight="1">
      <c r="A68" s="113"/>
      <c r="B68" s="131"/>
      <c r="C68" s="131"/>
      <c r="D68" s="96" t="s">
        <v>3</v>
      </c>
      <c r="E68" s="96" t="s">
        <v>159</v>
      </c>
      <c r="F68" s="96">
        <v>2016</v>
      </c>
      <c r="G68" s="98">
        <f t="shared" si="47"/>
        <v>15374.699999999999</v>
      </c>
      <c r="H68" s="98">
        <f t="shared" si="47"/>
        <v>15374.699999999999</v>
      </c>
      <c r="I68" s="97">
        <f>18879.3-3504.6</f>
        <v>15374.699999999999</v>
      </c>
      <c r="J68" s="97">
        <f>18879.3-3504.6</f>
        <v>15374.699999999999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1" t="s">
        <v>121</v>
      </c>
      <c r="R68" s="9"/>
    </row>
    <row r="69" spans="1:18" ht="32.25" customHeight="1">
      <c r="A69" s="108" t="s">
        <v>66</v>
      </c>
      <c r="B69" s="129" t="s">
        <v>76</v>
      </c>
      <c r="C69" s="129">
        <v>1.625</v>
      </c>
      <c r="D69" s="96" t="s">
        <v>3</v>
      </c>
      <c r="E69" s="96"/>
      <c r="F69" s="96">
        <v>2015</v>
      </c>
      <c r="G69" s="98">
        <f t="shared" si="47"/>
        <v>49518.8</v>
      </c>
      <c r="H69" s="98">
        <f t="shared" si="47"/>
        <v>49518.8</v>
      </c>
      <c r="I69" s="97">
        <v>49518.8</v>
      </c>
      <c r="J69" s="97">
        <v>49518.8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2" t="s">
        <v>304</v>
      </c>
      <c r="R69" s="9"/>
    </row>
    <row r="70" spans="1:18" ht="34.5" customHeight="1">
      <c r="A70" s="113"/>
      <c r="B70" s="131"/>
      <c r="C70" s="131"/>
      <c r="D70" s="96" t="s">
        <v>3</v>
      </c>
      <c r="E70" s="96" t="s">
        <v>159</v>
      </c>
      <c r="F70" s="96">
        <v>2016</v>
      </c>
      <c r="G70" s="98">
        <f t="shared" si="47"/>
        <v>64198.7</v>
      </c>
      <c r="H70" s="98">
        <f t="shared" si="47"/>
        <v>64198.7</v>
      </c>
      <c r="I70" s="97">
        <f>109198.7-45000</f>
        <v>64198.7</v>
      </c>
      <c r="J70" s="97">
        <f>109198.7-45000</f>
        <v>64198.7</v>
      </c>
      <c r="K70" s="97"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3"/>
      <c r="R70" s="9"/>
    </row>
    <row r="71" spans="1:18" ht="33.75" customHeight="1">
      <c r="A71" s="118"/>
      <c r="B71" s="134"/>
      <c r="C71" s="134"/>
      <c r="D71" s="96" t="s">
        <v>3</v>
      </c>
      <c r="E71" s="96" t="s">
        <v>159</v>
      </c>
      <c r="F71" s="96">
        <v>2017</v>
      </c>
      <c r="G71" s="98">
        <f t="shared" si="47"/>
        <v>30925.6</v>
      </c>
      <c r="H71" s="98">
        <f t="shared" si="47"/>
        <v>30925.6</v>
      </c>
      <c r="I71" s="97">
        <f>45000-357.8-4672.7-8544.9-499</f>
        <v>30925.6</v>
      </c>
      <c r="J71" s="97">
        <f>45000-357.8-4672.7-8544.9-499</f>
        <v>30925.6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97">
        <v>0</v>
      </c>
      <c r="Q71" s="94"/>
      <c r="R71" s="9"/>
    </row>
    <row r="72" spans="1:18" ht="55.5" customHeight="1">
      <c r="A72" s="108" t="s">
        <v>84</v>
      </c>
      <c r="B72" s="96" t="s">
        <v>82</v>
      </c>
      <c r="C72" s="129">
        <v>4.713</v>
      </c>
      <c r="D72" s="96" t="s">
        <v>2</v>
      </c>
      <c r="E72" s="96"/>
      <c r="F72" s="96">
        <v>2015</v>
      </c>
      <c r="G72" s="98">
        <f t="shared" si="47"/>
        <v>181.7</v>
      </c>
      <c r="H72" s="98">
        <f t="shared" si="47"/>
        <v>181.7</v>
      </c>
      <c r="I72" s="97">
        <f>84.4+97.3</f>
        <v>181.7</v>
      </c>
      <c r="J72" s="97">
        <f>84.4+97.3</f>
        <v>181.7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1" t="s">
        <v>122</v>
      </c>
      <c r="R72" s="9"/>
    </row>
    <row r="73" spans="1:18" ht="55.5" customHeight="1">
      <c r="A73" s="113"/>
      <c r="B73" s="129" t="s">
        <v>143</v>
      </c>
      <c r="C73" s="131"/>
      <c r="D73" s="96" t="s">
        <v>144</v>
      </c>
      <c r="E73" s="96" t="s">
        <v>159</v>
      </c>
      <c r="F73" s="96">
        <v>2016</v>
      </c>
      <c r="G73" s="98">
        <f aca="true" t="shared" si="48" ref="G73:H75">I73+K73+M73+O73</f>
        <v>109.1</v>
      </c>
      <c r="H73" s="98">
        <f t="shared" si="48"/>
        <v>109.1</v>
      </c>
      <c r="I73" s="97">
        <f>96.8+12.3</f>
        <v>109.1</v>
      </c>
      <c r="J73" s="97">
        <f>96.8+12.3</f>
        <v>109.1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137"/>
      <c r="R73" s="9"/>
    </row>
    <row r="74" spans="1:18" ht="68.25" customHeight="1">
      <c r="A74" s="113"/>
      <c r="B74" s="131"/>
      <c r="C74" s="131"/>
      <c r="D74" s="96" t="s">
        <v>145</v>
      </c>
      <c r="E74" s="96" t="s">
        <v>159</v>
      </c>
      <c r="F74" s="96">
        <v>2016</v>
      </c>
      <c r="G74" s="98">
        <f t="shared" si="48"/>
        <v>121.6</v>
      </c>
      <c r="H74" s="98">
        <f t="shared" si="48"/>
        <v>121.6</v>
      </c>
      <c r="I74" s="97">
        <f>99.8+21.8</f>
        <v>121.6</v>
      </c>
      <c r="J74" s="97">
        <f>99.8+21.8</f>
        <v>121.6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137"/>
      <c r="R74" s="9"/>
    </row>
    <row r="75" spans="1:18" ht="63.75" customHeight="1">
      <c r="A75" s="113"/>
      <c r="B75" s="131"/>
      <c r="C75" s="131"/>
      <c r="D75" s="96" t="s">
        <v>155</v>
      </c>
      <c r="E75" s="96" t="s">
        <v>159</v>
      </c>
      <c r="F75" s="96">
        <v>2016</v>
      </c>
      <c r="G75" s="98">
        <f t="shared" si="48"/>
        <v>60</v>
      </c>
      <c r="H75" s="98">
        <f t="shared" si="48"/>
        <v>60</v>
      </c>
      <c r="I75" s="97">
        <v>60</v>
      </c>
      <c r="J75" s="97">
        <v>60</v>
      </c>
      <c r="K75" s="97"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137"/>
      <c r="R75" s="9"/>
    </row>
    <row r="76" spans="1:18" ht="57" customHeight="1">
      <c r="A76" s="95" t="s">
        <v>67</v>
      </c>
      <c r="B76" s="96" t="s">
        <v>261</v>
      </c>
      <c r="C76" s="138"/>
      <c r="D76" s="96" t="s">
        <v>2</v>
      </c>
      <c r="E76" s="96" t="s">
        <v>159</v>
      </c>
      <c r="F76" s="96">
        <v>2017</v>
      </c>
      <c r="G76" s="98">
        <f aca="true" t="shared" si="49" ref="G76:H81">I76+K76+M76+O76</f>
        <v>74</v>
      </c>
      <c r="H76" s="98">
        <f t="shared" si="49"/>
        <v>74</v>
      </c>
      <c r="I76" s="97">
        <v>74</v>
      </c>
      <c r="J76" s="97">
        <v>74</v>
      </c>
      <c r="K76" s="97"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137" t="s">
        <v>262</v>
      </c>
      <c r="R76" s="9"/>
    </row>
    <row r="77" spans="1:18" ht="216.75" customHeight="1">
      <c r="A77" s="108" t="s">
        <v>68</v>
      </c>
      <c r="B77" s="127" t="s">
        <v>14</v>
      </c>
      <c r="C77" s="127">
        <v>2.78</v>
      </c>
      <c r="D77" s="133" t="s">
        <v>3</v>
      </c>
      <c r="E77" s="133"/>
      <c r="F77" s="102">
        <v>2015</v>
      </c>
      <c r="G77" s="98">
        <f t="shared" si="49"/>
        <v>759.6999999999999</v>
      </c>
      <c r="H77" s="98">
        <f t="shared" si="49"/>
        <v>759.6999999999999</v>
      </c>
      <c r="I77" s="97">
        <f>341.1+448.7-30.1</f>
        <v>759.6999999999999</v>
      </c>
      <c r="J77" s="97">
        <f>341.1+448.7-30.1</f>
        <v>759.6999999999999</v>
      </c>
      <c r="K77" s="97"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137" t="s">
        <v>108</v>
      </c>
      <c r="R77" s="9"/>
    </row>
    <row r="78" spans="1:18" ht="30.75" customHeight="1">
      <c r="A78" s="113"/>
      <c r="B78" s="130"/>
      <c r="C78" s="130"/>
      <c r="D78" s="133" t="s">
        <v>3</v>
      </c>
      <c r="E78" s="133" t="s">
        <v>159</v>
      </c>
      <c r="F78" s="102">
        <v>2016</v>
      </c>
      <c r="G78" s="98">
        <f t="shared" si="49"/>
        <v>5.6</v>
      </c>
      <c r="H78" s="98">
        <f t="shared" si="49"/>
        <v>5.6</v>
      </c>
      <c r="I78" s="97">
        <f>5.6</f>
        <v>5.6</v>
      </c>
      <c r="J78" s="97">
        <f>5.6</f>
        <v>5.6</v>
      </c>
      <c r="K78" s="97"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139" t="s">
        <v>305</v>
      </c>
      <c r="R78" s="9"/>
    </row>
    <row r="79" spans="1:18" ht="29.25" customHeight="1">
      <c r="A79" s="113"/>
      <c r="B79" s="130"/>
      <c r="C79" s="130"/>
      <c r="D79" s="133" t="s">
        <v>2</v>
      </c>
      <c r="E79" s="133" t="s">
        <v>159</v>
      </c>
      <c r="F79" s="102">
        <v>2017</v>
      </c>
      <c r="G79" s="98">
        <f t="shared" si="49"/>
        <v>7994.1</v>
      </c>
      <c r="H79" s="98">
        <f t="shared" si="49"/>
        <v>7994.1</v>
      </c>
      <c r="I79" s="97">
        <f>7994.1</f>
        <v>7994.1</v>
      </c>
      <c r="J79" s="97">
        <v>7994.1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140"/>
      <c r="R79" s="9"/>
    </row>
    <row r="80" spans="1:18" ht="36" customHeight="1">
      <c r="A80" s="113"/>
      <c r="B80" s="130"/>
      <c r="C80" s="130"/>
      <c r="D80" s="133" t="s">
        <v>3</v>
      </c>
      <c r="E80" s="133" t="s">
        <v>159</v>
      </c>
      <c r="F80" s="102">
        <v>2017</v>
      </c>
      <c r="G80" s="98">
        <f t="shared" si="49"/>
        <v>52.1</v>
      </c>
      <c r="H80" s="98">
        <f t="shared" si="49"/>
        <v>52.1</v>
      </c>
      <c r="I80" s="97">
        <v>52.1</v>
      </c>
      <c r="J80" s="97">
        <v>52.1</v>
      </c>
      <c r="K80" s="97">
        <v>0</v>
      </c>
      <c r="L80" s="97">
        <v>0</v>
      </c>
      <c r="M80" s="97">
        <v>0</v>
      </c>
      <c r="N80" s="97">
        <v>0</v>
      </c>
      <c r="O80" s="97">
        <v>0</v>
      </c>
      <c r="P80" s="97">
        <v>0</v>
      </c>
      <c r="Q80" s="141"/>
      <c r="R80" s="9"/>
    </row>
    <row r="81" spans="1:18" ht="63" customHeight="1">
      <c r="A81" s="108" t="s">
        <v>69</v>
      </c>
      <c r="B81" s="129" t="s">
        <v>146</v>
      </c>
      <c r="C81" s="138"/>
      <c r="D81" s="96" t="s">
        <v>2</v>
      </c>
      <c r="E81" s="96" t="s">
        <v>159</v>
      </c>
      <c r="F81" s="96">
        <v>2016</v>
      </c>
      <c r="G81" s="98">
        <f t="shared" si="49"/>
        <v>411.70000000000005</v>
      </c>
      <c r="H81" s="98">
        <f t="shared" si="49"/>
        <v>411.70000000000005</v>
      </c>
      <c r="I81" s="97">
        <f>1258.4-1.7-150-695</f>
        <v>411.70000000000005</v>
      </c>
      <c r="J81" s="97">
        <f>1258.4-1.7-150-695</f>
        <v>411.70000000000005</v>
      </c>
      <c r="K81" s="97">
        <v>0</v>
      </c>
      <c r="L81" s="97">
        <v>0</v>
      </c>
      <c r="M81" s="97">
        <v>0</v>
      </c>
      <c r="N81" s="97">
        <v>0</v>
      </c>
      <c r="O81" s="97">
        <v>0</v>
      </c>
      <c r="P81" s="97">
        <v>0</v>
      </c>
      <c r="Q81" s="137" t="s">
        <v>147</v>
      </c>
      <c r="R81" s="9"/>
    </row>
    <row r="82" spans="1:18" ht="115.5" customHeight="1">
      <c r="A82" s="118"/>
      <c r="B82" s="134"/>
      <c r="C82" s="138"/>
      <c r="D82" s="96" t="s">
        <v>2</v>
      </c>
      <c r="E82" s="96" t="s">
        <v>159</v>
      </c>
      <c r="F82" s="96">
        <v>2017</v>
      </c>
      <c r="G82" s="98">
        <f aca="true" t="shared" si="50" ref="G82:H85">I82+K82+M82+O82</f>
        <v>99</v>
      </c>
      <c r="H82" s="98">
        <f t="shared" si="50"/>
        <v>99</v>
      </c>
      <c r="I82" s="97">
        <v>99</v>
      </c>
      <c r="J82" s="97">
        <v>99</v>
      </c>
      <c r="K82" s="97">
        <v>0</v>
      </c>
      <c r="L82" s="97">
        <v>0</v>
      </c>
      <c r="M82" s="97">
        <v>0</v>
      </c>
      <c r="N82" s="97">
        <v>0</v>
      </c>
      <c r="O82" s="97">
        <v>0</v>
      </c>
      <c r="P82" s="97">
        <v>0</v>
      </c>
      <c r="Q82" s="137" t="s">
        <v>429</v>
      </c>
      <c r="R82" s="9"/>
    </row>
    <row r="83" spans="1:18" ht="117" customHeight="1">
      <c r="A83" s="108" t="s">
        <v>70</v>
      </c>
      <c r="B83" s="129" t="s">
        <v>235</v>
      </c>
      <c r="C83" s="142">
        <v>1.27533</v>
      </c>
      <c r="D83" s="96" t="s">
        <v>3</v>
      </c>
      <c r="E83" s="96" t="s">
        <v>236</v>
      </c>
      <c r="F83" s="96">
        <v>2017</v>
      </c>
      <c r="G83" s="98">
        <f t="shared" si="50"/>
        <v>33000</v>
      </c>
      <c r="H83" s="98">
        <f t="shared" si="50"/>
        <v>33000</v>
      </c>
      <c r="I83" s="97">
        <f>12330.1-9330.1</f>
        <v>3000</v>
      </c>
      <c r="J83" s="97">
        <f>12330.1-9330.1</f>
        <v>3000</v>
      </c>
      <c r="K83" s="97">
        <v>0</v>
      </c>
      <c r="L83" s="97">
        <v>0</v>
      </c>
      <c r="M83" s="97">
        <v>30000</v>
      </c>
      <c r="N83" s="97">
        <v>30000</v>
      </c>
      <c r="O83" s="97">
        <v>0</v>
      </c>
      <c r="P83" s="97">
        <v>0</v>
      </c>
      <c r="Q83" s="139" t="s">
        <v>381</v>
      </c>
      <c r="R83" s="9"/>
    </row>
    <row r="84" spans="1:18" ht="261" customHeight="1">
      <c r="A84" s="118"/>
      <c r="B84" s="134"/>
      <c r="C84" s="143"/>
      <c r="D84" s="96" t="s">
        <v>3</v>
      </c>
      <c r="E84" s="96" t="s">
        <v>159</v>
      </c>
      <c r="F84" s="96">
        <v>2019</v>
      </c>
      <c r="G84" s="98">
        <f>I84+K84+M84+O84</f>
        <v>90300.59999999999</v>
      </c>
      <c r="H84" s="98">
        <f>J84+L84+N84+P84</f>
        <v>80000</v>
      </c>
      <c r="I84" s="97">
        <f>18360.2+21639.8</f>
        <v>40000</v>
      </c>
      <c r="J84" s="97">
        <f>18360.2+21639.8</f>
        <v>40000</v>
      </c>
      <c r="K84" s="97">
        <v>0</v>
      </c>
      <c r="L84" s="97">
        <v>0</v>
      </c>
      <c r="M84" s="97">
        <f>71940.4-21639.8</f>
        <v>50300.59999999999</v>
      </c>
      <c r="N84" s="97">
        <v>40000</v>
      </c>
      <c r="O84" s="97">
        <v>0</v>
      </c>
      <c r="P84" s="97">
        <v>0</v>
      </c>
      <c r="Q84" s="141"/>
      <c r="R84" s="9"/>
    </row>
    <row r="85" spans="1:18" ht="67.5" customHeight="1">
      <c r="A85" s="95" t="s">
        <v>126</v>
      </c>
      <c r="B85" s="96" t="s">
        <v>259</v>
      </c>
      <c r="C85" s="138"/>
      <c r="D85" s="96" t="s">
        <v>2</v>
      </c>
      <c r="E85" s="96" t="s">
        <v>159</v>
      </c>
      <c r="F85" s="96">
        <v>2017</v>
      </c>
      <c r="G85" s="98">
        <f t="shared" si="50"/>
        <v>98</v>
      </c>
      <c r="H85" s="98">
        <f t="shared" si="50"/>
        <v>98</v>
      </c>
      <c r="I85" s="97">
        <v>98</v>
      </c>
      <c r="J85" s="97">
        <v>98</v>
      </c>
      <c r="K85" s="97">
        <v>0</v>
      </c>
      <c r="L85" s="97">
        <v>0</v>
      </c>
      <c r="M85" s="97">
        <v>0</v>
      </c>
      <c r="N85" s="97">
        <v>0</v>
      </c>
      <c r="O85" s="97">
        <v>0</v>
      </c>
      <c r="P85" s="97">
        <v>0</v>
      </c>
      <c r="Q85" s="137" t="s">
        <v>260</v>
      </c>
      <c r="R85" s="9"/>
    </row>
    <row r="86" spans="1:18" ht="48.75" customHeight="1">
      <c r="A86" s="95" t="s">
        <v>314</v>
      </c>
      <c r="B86" s="96" t="s">
        <v>150</v>
      </c>
      <c r="C86" s="96"/>
      <c r="D86" s="96" t="s">
        <v>152</v>
      </c>
      <c r="E86" s="96" t="s">
        <v>159</v>
      </c>
      <c r="F86" s="96">
        <v>2016</v>
      </c>
      <c r="G86" s="98">
        <f aca="true" t="shared" si="51" ref="G86:H92">I86+K86+M86+O86</f>
        <v>30</v>
      </c>
      <c r="H86" s="98">
        <f t="shared" si="51"/>
        <v>30</v>
      </c>
      <c r="I86" s="97">
        <v>30</v>
      </c>
      <c r="J86" s="97">
        <v>30</v>
      </c>
      <c r="K86" s="97">
        <v>0</v>
      </c>
      <c r="L86" s="97">
        <v>0</v>
      </c>
      <c r="M86" s="97">
        <v>0</v>
      </c>
      <c r="N86" s="97">
        <v>0</v>
      </c>
      <c r="O86" s="97">
        <v>0</v>
      </c>
      <c r="P86" s="97">
        <v>0</v>
      </c>
      <c r="Q86" s="137" t="s">
        <v>149</v>
      </c>
      <c r="R86" s="9"/>
    </row>
    <row r="87" spans="1:18" ht="48" customHeight="1">
      <c r="A87" s="144" t="s">
        <v>137</v>
      </c>
      <c r="B87" s="96" t="s">
        <v>153</v>
      </c>
      <c r="C87" s="96"/>
      <c r="D87" s="96" t="s">
        <v>2</v>
      </c>
      <c r="E87" s="96" t="s">
        <v>159</v>
      </c>
      <c r="F87" s="96">
        <v>2016</v>
      </c>
      <c r="G87" s="98">
        <f t="shared" si="51"/>
        <v>49.4</v>
      </c>
      <c r="H87" s="98">
        <f t="shared" si="51"/>
        <v>49.4</v>
      </c>
      <c r="I87" s="97">
        <v>49.4</v>
      </c>
      <c r="J87" s="97">
        <v>49.4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97">
        <v>0</v>
      </c>
      <c r="Q87" s="137"/>
      <c r="R87" s="9"/>
    </row>
    <row r="88" spans="1:18" ht="42.75" customHeight="1">
      <c r="A88" s="108" t="s">
        <v>96</v>
      </c>
      <c r="B88" s="129" t="s">
        <v>112</v>
      </c>
      <c r="C88" s="129">
        <v>2.052</v>
      </c>
      <c r="D88" s="96" t="s">
        <v>3</v>
      </c>
      <c r="E88" s="96" t="s">
        <v>238</v>
      </c>
      <c r="F88" s="96">
        <v>2017</v>
      </c>
      <c r="G88" s="98">
        <f t="shared" si="51"/>
        <v>100000</v>
      </c>
      <c r="H88" s="98">
        <f t="shared" si="51"/>
        <v>100000</v>
      </c>
      <c r="I88" s="97">
        <v>0</v>
      </c>
      <c r="J88" s="97">
        <v>0</v>
      </c>
      <c r="K88" s="97">
        <v>100000</v>
      </c>
      <c r="L88" s="97">
        <v>100000</v>
      </c>
      <c r="M88" s="97">
        <v>0</v>
      </c>
      <c r="N88" s="97">
        <v>0</v>
      </c>
      <c r="O88" s="97">
        <v>0</v>
      </c>
      <c r="P88" s="97">
        <v>0</v>
      </c>
      <c r="Q88" s="103" t="s">
        <v>229</v>
      </c>
      <c r="R88" s="63"/>
    </row>
    <row r="89" spans="1:18" ht="267.75">
      <c r="A89" s="113"/>
      <c r="B89" s="131"/>
      <c r="C89" s="131"/>
      <c r="D89" s="104" t="s">
        <v>3</v>
      </c>
      <c r="E89" s="104" t="s">
        <v>238</v>
      </c>
      <c r="F89" s="104">
        <v>2018</v>
      </c>
      <c r="G89" s="85">
        <f t="shared" si="51"/>
        <v>264130</v>
      </c>
      <c r="H89" s="85">
        <f t="shared" si="51"/>
        <v>264130</v>
      </c>
      <c r="I89" s="105">
        <v>0</v>
      </c>
      <c r="J89" s="105">
        <v>0</v>
      </c>
      <c r="K89" s="105">
        <f>300000-35870</f>
        <v>264130</v>
      </c>
      <c r="L89" s="105">
        <f>300000-35870</f>
        <v>264130</v>
      </c>
      <c r="M89" s="105">
        <v>0</v>
      </c>
      <c r="N89" s="105">
        <v>0</v>
      </c>
      <c r="O89" s="105">
        <v>0</v>
      </c>
      <c r="P89" s="105">
        <v>0</v>
      </c>
      <c r="Q89" s="106" t="s">
        <v>428</v>
      </c>
      <c r="R89" s="63"/>
    </row>
    <row r="90" spans="1:18" ht="32.25" customHeight="1">
      <c r="A90" s="113"/>
      <c r="B90" s="131"/>
      <c r="C90" s="131"/>
      <c r="D90" s="104" t="s">
        <v>2</v>
      </c>
      <c r="E90" s="104" t="s">
        <v>159</v>
      </c>
      <c r="F90" s="104">
        <v>2019</v>
      </c>
      <c r="G90" s="85">
        <f>I90+K90+M90+O90</f>
        <v>720</v>
      </c>
      <c r="H90" s="85">
        <f>J90+L90+N90+P90</f>
        <v>720</v>
      </c>
      <c r="I90" s="105">
        <v>720</v>
      </c>
      <c r="J90" s="105">
        <v>720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6"/>
      <c r="R90" s="63"/>
    </row>
    <row r="91" spans="1:18" ht="54" customHeight="1">
      <c r="A91" s="113"/>
      <c r="B91" s="131"/>
      <c r="C91" s="131"/>
      <c r="D91" s="104" t="s">
        <v>3</v>
      </c>
      <c r="E91" s="104" t="s">
        <v>238</v>
      </c>
      <c r="F91" s="104">
        <v>2019</v>
      </c>
      <c r="G91" s="85">
        <f>I91+K91+M91+O91</f>
        <v>200000</v>
      </c>
      <c r="H91" s="85">
        <f>J91+L91+N91+P91</f>
        <v>200000</v>
      </c>
      <c r="I91" s="105">
        <v>0</v>
      </c>
      <c r="J91" s="105">
        <v>0</v>
      </c>
      <c r="K91" s="105">
        <v>200000</v>
      </c>
      <c r="L91" s="105">
        <v>200000</v>
      </c>
      <c r="M91" s="105">
        <v>0</v>
      </c>
      <c r="N91" s="105">
        <v>0</v>
      </c>
      <c r="O91" s="105">
        <v>0</v>
      </c>
      <c r="P91" s="105">
        <v>0</v>
      </c>
      <c r="Q91" s="107"/>
      <c r="R91" s="63"/>
    </row>
    <row r="92" spans="1:18" ht="54" customHeight="1">
      <c r="A92" s="113"/>
      <c r="B92" s="131"/>
      <c r="C92" s="131"/>
      <c r="D92" s="96" t="s">
        <v>3</v>
      </c>
      <c r="E92" s="96" t="s">
        <v>415</v>
      </c>
      <c r="F92" s="96">
        <v>2020</v>
      </c>
      <c r="G92" s="98">
        <f t="shared" si="51"/>
        <v>100000</v>
      </c>
      <c r="H92" s="98">
        <f t="shared" si="51"/>
        <v>100000</v>
      </c>
      <c r="I92" s="97">
        <v>0</v>
      </c>
      <c r="J92" s="97">
        <v>0</v>
      </c>
      <c r="K92" s="97">
        <v>0</v>
      </c>
      <c r="L92" s="97">
        <v>0</v>
      </c>
      <c r="M92" s="97">
        <v>100000</v>
      </c>
      <c r="N92" s="97">
        <v>100000</v>
      </c>
      <c r="O92" s="97">
        <v>0</v>
      </c>
      <c r="P92" s="97">
        <v>0</v>
      </c>
      <c r="Q92" s="139" t="s">
        <v>356</v>
      </c>
      <c r="R92" s="63"/>
    </row>
    <row r="93" spans="1:18" ht="60.75" customHeight="1">
      <c r="A93" s="118"/>
      <c r="B93" s="134"/>
      <c r="C93" s="134"/>
      <c r="D93" s="96" t="s">
        <v>3</v>
      </c>
      <c r="E93" s="96" t="s">
        <v>415</v>
      </c>
      <c r="F93" s="96">
        <v>2021</v>
      </c>
      <c r="G93" s="98">
        <f>I93+K93+M93+O93</f>
        <v>1367529.1</v>
      </c>
      <c r="H93" s="98">
        <f>J93+L93+N93+P93</f>
        <v>400000</v>
      </c>
      <c r="I93" s="97">
        <v>0</v>
      </c>
      <c r="J93" s="97">
        <v>0</v>
      </c>
      <c r="K93" s="97">
        <f>1467529.1-100000-400000</f>
        <v>967529.1000000001</v>
      </c>
      <c r="L93" s="97">
        <v>0</v>
      </c>
      <c r="M93" s="97">
        <v>400000</v>
      </c>
      <c r="N93" s="97">
        <v>400000</v>
      </c>
      <c r="O93" s="97">
        <v>0</v>
      </c>
      <c r="P93" s="97">
        <v>0</v>
      </c>
      <c r="Q93" s="141"/>
      <c r="R93" s="45"/>
    </row>
    <row r="94" spans="1:18" ht="51" customHeight="1">
      <c r="A94" s="108" t="s">
        <v>97</v>
      </c>
      <c r="B94" s="129" t="s">
        <v>331</v>
      </c>
      <c r="C94" s="129">
        <v>0.4</v>
      </c>
      <c r="D94" s="96" t="s">
        <v>2</v>
      </c>
      <c r="E94" s="96"/>
      <c r="F94" s="96">
        <v>2019</v>
      </c>
      <c r="G94" s="98">
        <f aca="true" t="shared" si="52" ref="G94:H96">I94+K94+M94+O94</f>
        <v>5814.2</v>
      </c>
      <c r="H94" s="98">
        <f t="shared" si="52"/>
        <v>0</v>
      </c>
      <c r="I94" s="97">
        <v>0</v>
      </c>
      <c r="J94" s="97">
        <v>0</v>
      </c>
      <c r="K94" s="97">
        <v>0</v>
      </c>
      <c r="L94" s="97">
        <v>0</v>
      </c>
      <c r="M94" s="97">
        <v>5814.2</v>
      </c>
      <c r="N94" s="97">
        <v>0</v>
      </c>
      <c r="O94" s="97">
        <v>0</v>
      </c>
      <c r="P94" s="97">
        <v>0</v>
      </c>
      <c r="Q94" s="139" t="s">
        <v>356</v>
      </c>
      <c r="R94" s="9"/>
    </row>
    <row r="95" spans="1:18" ht="78" customHeight="1">
      <c r="A95" s="113"/>
      <c r="B95" s="131"/>
      <c r="C95" s="131"/>
      <c r="D95" s="96" t="s">
        <v>3</v>
      </c>
      <c r="E95" s="96"/>
      <c r="F95" s="96">
        <v>2020</v>
      </c>
      <c r="G95" s="98">
        <f t="shared" si="52"/>
        <v>60000</v>
      </c>
      <c r="H95" s="98">
        <f t="shared" si="52"/>
        <v>0</v>
      </c>
      <c r="I95" s="97">
        <v>0</v>
      </c>
      <c r="J95" s="97">
        <v>0</v>
      </c>
      <c r="K95" s="97">
        <v>0</v>
      </c>
      <c r="L95" s="97">
        <v>0</v>
      </c>
      <c r="M95" s="97">
        <v>60000</v>
      </c>
      <c r="N95" s="97">
        <v>0</v>
      </c>
      <c r="O95" s="97">
        <v>0</v>
      </c>
      <c r="P95" s="97">
        <v>0</v>
      </c>
      <c r="Q95" s="140"/>
      <c r="R95" s="9"/>
    </row>
    <row r="96" spans="1:18" ht="78" customHeight="1">
      <c r="A96" s="118"/>
      <c r="B96" s="134"/>
      <c r="C96" s="134"/>
      <c r="D96" s="96" t="s">
        <v>3</v>
      </c>
      <c r="E96" s="96"/>
      <c r="F96" s="96">
        <v>2021</v>
      </c>
      <c r="G96" s="98">
        <f t="shared" si="52"/>
        <v>58620</v>
      </c>
      <c r="H96" s="98">
        <f t="shared" si="52"/>
        <v>0</v>
      </c>
      <c r="I96" s="97">
        <v>0</v>
      </c>
      <c r="J96" s="97">
        <v>0</v>
      </c>
      <c r="K96" s="97">
        <v>0</v>
      </c>
      <c r="L96" s="97">
        <v>0</v>
      </c>
      <c r="M96" s="97">
        <v>58620</v>
      </c>
      <c r="N96" s="97">
        <v>0</v>
      </c>
      <c r="O96" s="97">
        <v>0</v>
      </c>
      <c r="P96" s="97">
        <v>0</v>
      </c>
      <c r="Q96" s="141"/>
      <c r="R96" s="9"/>
    </row>
    <row r="97" spans="1:18" ht="51" customHeight="1">
      <c r="A97" s="95" t="s">
        <v>127</v>
      </c>
      <c r="B97" s="96" t="s">
        <v>338</v>
      </c>
      <c r="C97" s="96">
        <v>3.3</v>
      </c>
      <c r="D97" s="96" t="s">
        <v>2</v>
      </c>
      <c r="E97" s="96"/>
      <c r="F97" s="96">
        <v>2019</v>
      </c>
      <c r="G97" s="98">
        <f aca="true" t="shared" si="53" ref="G97:H101">I97+K97+M97+O97</f>
        <v>15836</v>
      </c>
      <c r="H97" s="98">
        <f t="shared" si="53"/>
        <v>0</v>
      </c>
      <c r="I97" s="97">
        <v>15836</v>
      </c>
      <c r="J97" s="97">
        <v>0</v>
      </c>
      <c r="K97" s="97">
        <v>0</v>
      </c>
      <c r="L97" s="97">
        <v>0</v>
      </c>
      <c r="M97" s="97">
        <v>0</v>
      </c>
      <c r="N97" s="97">
        <v>0</v>
      </c>
      <c r="O97" s="97">
        <v>0</v>
      </c>
      <c r="P97" s="97">
        <v>0</v>
      </c>
      <c r="Q97" s="137" t="s">
        <v>9</v>
      </c>
      <c r="R97" s="9"/>
    </row>
    <row r="98" spans="1:18" ht="105.75" customHeight="1">
      <c r="A98" s="95" t="s">
        <v>98</v>
      </c>
      <c r="B98" s="145" t="s">
        <v>412</v>
      </c>
      <c r="C98" s="145">
        <v>28.6</v>
      </c>
      <c r="D98" s="96" t="s">
        <v>2</v>
      </c>
      <c r="E98" s="96" t="s">
        <v>159</v>
      </c>
      <c r="F98" s="96">
        <v>2019</v>
      </c>
      <c r="G98" s="98">
        <f t="shared" si="53"/>
        <v>63173.3</v>
      </c>
      <c r="H98" s="98">
        <f t="shared" si="53"/>
        <v>631.7</v>
      </c>
      <c r="I98" s="97">
        <v>631.7</v>
      </c>
      <c r="J98" s="97">
        <v>631.7</v>
      </c>
      <c r="K98" s="97">
        <v>0</v>
      </c>
      <c r="L98" s="97">
        <v>0</v>
      </c>
      <c r="M98" s="97">
        <f>63173.3-631.7</f>
        <v>62541.600000000006</v>
      </c>
      <c r="N98" s="97">
        <v>0</v>
      </c>
      <c r="O98" s="97">
        <v>0</v>
      </c>
      <c r="P98" s="97">
        <v>0</v>
      </c>
      <c r="Q98" s="146" t="s">
        <v>358</v>
      </c>
      <c r="R98" s="28"/>
    </row>
    <row r="99" spans="1:18" ht="116.25" customHeight="1">
      <c r="A99" s="95" t="s">
        <v>99</v>
      </c>
      <c r="B99" s="145" t="s">
        <v>406</v>
      </c>
      <c r="C99" s="145">
        <v>0.51</v>
      </c>
      <c r="D99" s="96" t="s">
        <v>2</v>
      </c>
      <c r="E99" s="96"/>
      <c r="F99" s="96">
        <v>2020</v>
      </c>
      <c r="G99" s="98">
        <f t="shared" si="53"/>
        <v>4928</v>
      </c>
      <c r="H99" s="98">
        <f t="shared" si="53"/>
        <v>0</v>
      </c>
      <c r="I99" s="97">
        <v>4928</v>
      </c>
      <c r="J99" s="97">
        <v>0</v>
      </c>
      <c r="K99" s="97">
        <v>0</v>
      </c>
      <c r="L99" s="97">
        <v>0</v>
      </c>
      <c r="M99" s="97">
        <v>0</v>
      </c>
      <c r="N99" s="97">
        <v>0</v>
      </c>
      <c r="O99" s="97">
        <v>0</v>
      </c>
      <c r="P99" s="97">
        <v>0</v>
      </c>
      <c r="Q99" s="139" t="s">
        <v>398</v>
      </c>
      <c r="R99" s="28"/>
    </row>
    <row r="100" spans="1:18" ht="116.25" customHeight="1">
      <c r="A100" s="95" t="s">
        <v>320</v>
      </c>
      <c r="B100" s="145" t="s">
        <v>407</v>
      </c>
      <c r="C100" s="145">
        <v>0.17</v>
      </c>
      <c r="D100" s="96" t="s">
        <v>2</v>
      </c>
      <c r="E100" s="96"/>
      <c r="F100" s="96">
        <v>2020</v>
      </c>
      <c r="G100" s="98">
        <f t="shared" si="53"/>
        <v>3255.5</v>
      </c>
      <c r="H100" s="98">
        <f t="shared" si="53"/>
        <v>0</v>
      </c>
      <c r="I100" s="97">
        <v>3255.5</v>
      </c>
      <c r="J100" s="97">
        <v>0</v>
      </c>
      <c r="K100" s="97">
        <v>0</v>
      </c>
      <c r="L100" s="97">
        <v>0</v>
      </c>
      <c r="M100" s="97">
        <v>0</v>
      </c>
      <c r="N100" s="97">
        <v>0</v>
      </c>
      <c r="O100" s="97">
        <v>0</v>
      </c>
      <c r="P100" s="97">
        <v>0</v>
      </c>
      <c r="Q100" s="141"/>
      <c r="R100" s="28"/>
    </row>
    <row r="101" spans="1:18" ht="81.75" customHeight="1">
      <c r="A101" s="95" t="s">
        <v>100</v>
      </c>
      <c r="B101" s="145" t="s">
        <v>403</v>
      </c>
      <c r="C101" s="145">
        <v>1.12</v>
      </c>
      <c r="D101" s="96" t="s">
        <v>2</v>
      </c>
      <c r="E101" s="96"/>
      <c r="F101" s="96">
        <v>2020</v>
      </c>
      <c r="G101" s="98">
        <f t="shared" si="53"/>
        <v>8714.8</v>
      </c>
      <c r="H101" s="98">
        <f t="shared" si="53"/>
        <v>0</v>
      </c>
      <c r="I101" s="97">
        <v>8714.8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97">
        <v>0</v>
      </c>
      <c r="P101" s="97">
        <v>0</v>
      </c>
      <c r="Q101" s="146" t="s">
        <v>404</v>
      </c>
      <c r="R101" s="28"/>
    </row>
    <row r="102" spans="1:18" ht="116.25" customHeight="1">
      <c r="A102" s="95" t="s">
        <v>101</v>
      </c>
      <c r="B102" s="145" t="s">
        <v>354</v>
      </c>
      <c r="C102" s="145">
        <v>0.3</v>
      </c>
      <c r="D102" s="96" t="s">
        <v>3</v>
      </c>
      <c r="E102" s="96"/>
      <c r="F102" s="96">
        <v>2021</v>
      </c>
      <c r="G102" s="98">
        <f aca="true" t="shared" si="54" ref="G102:H106">I102+K102+M102+O102</f>
        <v>33282</v>
      </c>
      <c r="H102" s="98">
        <f t="shared" si="54"/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33282</v>
      </c>
      <c r="N102" s="97">
        <v>0</v>
      </c>
      <c r="O102" s="97">
        <v>0</v>
      </c>
      <c r="P102" s="97">
        <v>0</v>
      </c>
      <c r="Q102" s="146" t="s">
        <v>357</v>
      </c>
      <c r="R102" s="28"/>
    </row>
    <row r="103" spans="1:18" ht="51" customHeight="1">
      <c r="A103" s="95" t="s">
        <v>128</v>
      </c>
      <c r="B103" s="96" t="s">
        <v>414</v>
      </c>
      <c r="C103" s="96">
        <v>2.8</v>
      </c>
      <c r="D103" s="96" t="s">
        <v>2</v>
      </c>
      <c r="E103" s="96" t="s">
        <v>161</v>
      </c>
      <c r="F103" s="96">
        <v>2019</v>
      </c>
      <c r="G103" s="98">
        <f t="shared" si="54"/>
        <v>14572.5</v>
      </c>
      <c r="H103" s="98">
        <f t="shared" si="54"/>
        <v>14572.5</v>
      </c>
      <c r="I103" s="97">
        <f>14714.7-50-92.2</f>
        <v>14572.5</v>
      </c>
      <c r="J103" s="97">
        <f>14714.7-50-92.2</f>
        <v>14572.5</v>
      </c>
      <c r="K103" s="97">
        <v>0</v>
      </c>
      <c r="L103" s="97">
        <v>0</v>
      </c>
      <c r="M103" s="97">
        <v>0</v>
      </c>
      <c r="N103" s="97">
        <v>0</v>
      </c>
      <c r="O103" s="97">
        <v>0</v>
      </c>
      <c r="P103" s="97">
        <v>0</v>
      </c>
      <c r="Q103" s="137" t="s">
        <v>9</v>
      </c>
      <c r="R103" s="9"/>
    </row>
    <row r="104" spans="1:18" ht="97.5" customHeight="1">
      <c r="A104" s="95" t="s">
        <v>240</v>
      </c>
      <c r="B104" s="96" t="s">
        <v>330</v>
      </c>
      <c r="C104" s="96">
        <v>2</v>
      </c>
      <c r="D104" s="96" t="s">
        <v>2</v>
      </c>
      <c r="E104" s="96"/>
      <c r="F104" s="96">
        <v>2019</v>
      </c>
      <c r="G104" s="98">
        <f t="shared" si="54"/>
        <v>299778</v>
      </c>
      <c r="H104" s="98">
        <f t="shared" si="54"/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299778</v>
      </c>
      <c r="N104" s="97">
        <v>0</v>
      </c>
      <c r="O104" s="97">
        <v>0</v>
      </c>
      <c r="P104" s="97">
        <v>0</v>
      </c>
      <c r="Q104" s="91" t="s">
        <v>9</v>
      </c>
      <c r="R104" s="9"/>
    </row>
    <row r="105" spans="1:18" ht="37.5" customHeight="1">
      <c r="A105" s="108" t="s">
        <v>61</v>
      </c>
      <c r="B105" s="129" t="s">
        <v>333</v>
      </c>
      <c r="C105" s="129">
        <v>11.3</v>
      </c>
      <c r="D105" s="96" t="s">
        <v>3</v>
      </c>
      <c r="E105" s="96"/>
      <c r="F105" s="96">
        <v>2019</v>
      </c>
      <c r="G105" s="98">
        <f t="shared" si="54"/>
        <v>415401.6</v>
      </c>
      <c r="H105" s="98">
        <f t="shared" si="54"/>
        <v>0</v>
      </c>
      <c r="I105" s="97">
        <v>0</v>
      </c>
      <c r="J105" s="97">
        <v>0</v>
      </c>
      <c r="K105" s="97">
        <v>415401.6</v>
      </c>
      <c r="L105" s="97">
        <v>0</v>
      </c>
      <c r="M105" s="97">
        <v>0</v>
      </c>
      <c r="N105" s="97">
        <v>0</v>
      </c>
      <c r="O105" s="97">
        <v>0</v>
      </c>
      <c r="P105" s="97">
        <v>0</v>
      </c>
      <c r="Q105" s="92" t="s">
        <v>355</v>
      </c>
      <c r="R105" s="9"/>
    </row>
    <row r="106" spans="1:18" ht="43.5" customHeight="1">
      <c r="A106" s="113"/>
      <c r="B106" s="131"/>
      <c r="C106" s="131"/>
      <c r="D106" s="145" t="s">
        <v>317</v>
      </c>
      <c r="E106" s="145"/>
      <c r="F106" s="96">
        <v>2020</v>
      </c>
      <c r="G106" s="98">
        <f t="shared" si="54"/>
        <v>432848.4</v>
      </c>
      <c r="H106" s="98">
        <f t="shared" si="54"/>
        <v>0</v>
      </c>
      <c r="I106" s="97">
        <v>0</v>
      </c>
      <c r="J106" s="97">
        <v>0</v>
      </c>
      <c r="K106" s="97">
        <v>432848.4</v>
      </c>
      <c r="L106" s="97">
        <v>0</v>
      </c>
      <c r="M106" s="97">
        <v>0</v>
      </c>
      <c r="N106" s="97">
        <v>0</v>
      </c>
      <c r="O106" s="97">
        <v>0</v>
      </c>
      <c r="P106" s="97">
        <v>0</v>
      </c>
      <c r="Q106" s="93"/>
      <c r="R106" s="9"/>
    </row>
    <row r="107" spans="1:18" ht="43.5" customHeight="1">
      <c r="A107" s="113"/>
      <c r="B107" s="131"/>
      <c r="C107" s="131"/>
      <c r="D107" s="145" t="s">
        <v>317</v>
      </c>
      <c r="E107" s="145"/>
      <c r="F107" s="96">
        <v>2021</v>
      </c>
      <c r="G107" s="98">
        <f aca="true" t="shared" si="55" ref="G107:H111">I107+K107+M107+O107</f>
        <v>451028.1</v>
      </c>
      <c r="H107" s="98">
        <f t="shared" si="55"/>
        <v>0</v>
      </c>
      <c r="I107" s="97">
        <v>0</v>
      </c>
      <c r="J107" s="97">
        <v>0</v>
      </c>
      <c r="K107" s="97">
        <v>451028.1</v>
      </c>
      <c r="L107" s="97">
        <v>0</v>
      </c>
      <c r="M107" s="97">
        <v>0</v>
      </c>
      <c r="N107" s="97">
        <v>0</v>
      </c>
      <c r="O107" s="97">
        <v>0</v>
      </c>
      <c r="P107" s="97">
        <v>0</v>
      </c>
      <c r="Q107" s="93"/>
      <c r="R107" s="9"/>
    </row>
    <row r="108" spans="1:18" ht="43.5" customHeight="1">
      <c r="A108" s="113"/>
      <c r="B108" s="131"/>
      <c r="C108" s="131"/>
      <c r="D108" s="145" t="s">
        <v>317</v>
      </c>
      <c r="E108" s="145"/>
      <c r="F108" s="96">
        <v>2022</v>
      </c>
      <c r="G108" s="98">
        <f t="shared" si="55"/>
        <v>489708.2</v>
      </c>
      <c r="H108" s="98">
        <f t="shared" si="55"/>
        <v>0</v>
      </c>
      <c r="I108" s="97">
        <v>0</v>
      </c>
      <c r="J108" s="97">
        <v>0</v>
      </c>
      <c r="K108" s="97">
        <v>489708.2</v>
      </c>
      <c r="L108" s="97">
        <v>0</v>
      </c>
      <c r="M108" s="97">
        <v>0</v>
      </c>
      <c r="N108" s="97">
        <v>0</v>
      </c>
      <c r="O108" s="97">
        <v>0</v>
      </c>
      <c r="P108" s="97">
        <v>0</v>
      </c>
      <c r="Q108" s="93"/>
      <c r="R108" s="9"/>
    </row>
    <row r="109" spans="1:18" ht="43.5" customHeight="1">
      <c r="A109" s="118"/>
      <c r="B109" s="134"/>
      <c r="C109" s="134"/>
      <c r="D109" s="145" t="s">
        <v>317</v>
      </c>
      <c r="E109" s="145"/>
      <c r="F109" s="96">
        <v>2023</v>
      </c>
      <c r="G109" s="98">
        <f t="shared" si="55"/>
        <v>579701.5</v>
      </c>
      <c r="H109" s="98">
        <f t="shared" si="55"/>
        <v>0</v>
      </c>
      <c r="I109" s="97">
        <v>0</v>
      </c>
      <c r="J109" s="97">
        <v>0</v>
      </c>
      <c r="K109" s="97">
        <v>579701.5</v>
      </c>
      <c r="L109" s="97">
        <v>0</v>
      </c>
      <c r="M109" s="97">
        <v>0</v>
      </c>
      <c r="N109" s="97">
        <v>0</v>
      </c>
      <c r="O109" s="97">
        <v>0</v>
      </c>
      <c r="P109" s="97">
        <v>0</v>
      </c>
      <c r="Q109" s="93"/>
      <c r="R109" s="9"/>
    </row>
    <row r="110" spans="1:18" ht="78.75" customHeight="1">
      <c r="A110" s="108" t="s">
        <v>62</v>
      </c>
      <c r="B110" s="129" t="s">
        <v>335</v>
      </c>
      <c r="C110" s="129">
        <v>0.17</v>
      </c>
      <c r="D110" s="96" t="s">
        <v>3</v>
      </c>
      <c r="E110" s="96"/>
      <c r="F110" s="96">
        <v>2022</v>
      </c>
      <c r="G110" s="98">
        <f t="shared" si="55"/>
        <v>225913.2</v>
      </c>
      <c r="H110" s="98">
        <f t="shared" si="55"/>
        <v>0</v>
      </c>
      <c r="I110" s="97">
        <v>0</v>
      </c>
      <c r="J110" s="97">
        <v>0</v>
      </c>
      <c r="K110" s="97">
        <v>225913.2</v>
      </c>
      <c r="L110" s="97">
        <v>0</v>
      </c>
      <c r="M110" s="97">
        <v>0</v>
      </c>
      <c r="N110" s="97">
        <v>0</v>
      </c>
      <c r="O110" s="97">
        <v>0</v>
      </c>
      <c r="P110" s="97">
        <v>0</v>
      </c>
      <c r="Q110" s="93"/>
      <c r="R110" s="9"/>
    </row>
    <row r="111" spans="1:18" ht="78.75" customHeight="1">
      <c r="A111" s="118"/>
      <c r="B111" s="134"/>
      <c r="C111" s="134"/>
      <c r="D111" s="96" t="s">
        <v>3</v>
      </c>
      <c r="E111" s="96"/>
      <c r="F111" s="96">
        <v>2023</v>
      </c>
      <c r="G111" s="98">
        <f t="shared" si="55"/>
        <v>254609.3</v>
      </c>
      <c r="H111" s="98">
        <f t="shared" si="55"/>
        <v>0</v>
      </c>
      <c r="I111" s="97">
        <v>0</v>
      </c>
      <c r="J111" s="97">
        <v>0</v>
      </c>
      <c r="K111" s="97">
        <v>254609.3</v>
      </c>
      <c r="L111" s="97">
        <v>0</v>
      </c>
      <c r="M111" s="97">
        <v>0</v>
      </c>
      <c r="N111" s="97">
        <v>0</v>
      </c>
      <c r="O111" s="97">
        <v>0</v>
      </c>
      <c r="P111" s="97">
        <v>0</v>
      </c>
      <c r="Q111" s="94"/>
      <c r="R111" s="9"/>
    </row>
    <row r="112" spans="1:18" ht="60" customHeight="1">
      <c r="A112" s="95" t="s">
        <v>63</v>
      </c>
      <c r="B112" s="96" t="s">
        <v>118</v>
      </c>
      <c r="C112" s="96">
        <v>0.047</v>
      </c>
      <c r="D112" s="96" t="s">
        <v>2</v>
      </c>
      <c r="E112" s="96"/>
      <c r="F112" s="96">
        <v>2021</v>
      </c>
      <c r="G112" s="98">
        <f aca="true" t="shared" si="56" ref="G112:G126">I112+K112+M112+O112</f>
        <v>8268.6</v>
      </c>
      <c r="H112" s="98">
        <f aca="true" t="shared" si="57" ref="H112:H126">J112+L112+N112+P112</f>
        <v>0</v>
      </c>
      <c r="I112" s="97">
        <v>8268.6</v>
      </c>
      <c r="J112" s="97">
        <v>0</v>
      </c>
      <c r="K112" s="97">
        <v>0</v>
      </c>
      <c r="L112" s="97">
        <v>0</v>
      </c>
      <c r="M112" s="97">
        <v>0</v>
      </c>
      <c r="N112" s="97">
        <v>0</v>
      </c>
      <c r="O112" s="97">
        <v>0</v>
      </c>
      <c r="P112" s="97">
        <v>0</v>
      </c>
      <c r="Q112" s="91" t="s">
        <v>9</v>
      </c>
      <c r="R112" s="9"/>
    </row>
    <row r="113" spans="1:18" ht="60" customHeight="1">
      <c r="A113" s="95" t="s">
        <v>64</v>
      </c>
      <c r="B113" s="133" t="s">
        <v>22</v>
      </c>
      <c r="C113" s="133">
        <v>0.322</v>
      </c>
      <c r="D113" s="133" t="s">
        <v>2</v>
      </c>
      <c r="E113" s="133"/>
      <c r="F113" s="96">
        <v>2021</v>
      </c>
      <c r="G113" s="98">
        <f t="shared" si="56"/>
        <v>3860</v>
      </c>
      <c r="H113" s="98">
        <f t="shared" si="57"/>
        <v>0</v>
      </c>
      <c r="I113" s="97">
        <v>3860</v>
      </c>
      <c r="J113" s="97">
        <v>0</v>
      </c>
      <c r="K113" s="97">
        <v>0</v>
      </c>
      <c r="L113" s="97">
        <v>0</v>
      </c>
      <c r="M113" s="97">
        <v>0</v>
      </c>
      <c r="N113" s="97">
        <v>0</v>
      </c>
      <c r="O113" s="97">
        <v>0</v>
      </c>
      <c r="P113" s="97">
        <v>0</v>
      </c>
      <c r="Q113" s="91" t="s">
        <v>9</v>
      </c>
      <c r="R113" s="9"/>
    </row>
    <row r="114" spans="1:18" ht="66" customHeight="1">
      <c r="A114" s="95" t="s">
        <v>139</v>
      </c>
      <c r="B114" s="96" t="s">
        <v>341</v>
      </c>
      <c r="C114" s="96">
        <v>0.43</v>
      </c>
      <c r="D114" s="96" t="s">
        <v>2</v>
      </c>
      <c r="E114" s="96"/>
      <c r="F114" s="96">
        <v>2021</v>
      </c>
      <c r="G114" s="97">
        <f t="shared" si="56"/>
        <v>6155.7</v>
      </c>
      <c r="H114" s="97">
        <f t="shared" si="57"/>
        <v>0</v>
      </c>
      <c r="I114" s="97">
        <v>6155.7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7">
        <v>0</v>
      </c>
      <c r="P114" s="97">
        <v>0</v>
      </c>
      <c r="Q114" s="91" t="s">
        <v>339</v>
      </c>
      <c r="R114" s="9"/>
    </row>
    <row r="115" spans="1:18" ht="45.75" customHeight="1">
      <c r="A115" s="95" t="s">
        <v>140</v>
      </c>
      <c r="B115" s="96" t="s">
        <v>349</v>
      </c>
      <c r="C115" s="96">
        <v>0.65</v>
      </c>
      <c r="D115" s="96" t="s">
        <v>2</v>
      </c>
      <c r="E115" s="96"/>
      <c r="F115" s="96">
        <v>2021</v>
      </c>
      <c r="G115" s="97">
        <f t="shared" si="56"/>
        <v>7384.1</v>
      </c>
      <c r="H115" s="97">
        <f t="shared" si="57"/>
        <v>0</v>
      </c>
      <c r="I115" s="97">
        <v>7384.1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97">
        <v>0</v>
      </c>
      <c r="P115" s="97">
        <v>0</v>
      </c>
      <c r="Q115" s="91" t="s">
        <v>350</v>
      </c>
      <c r="R115" s="9"/>
    </row>
    <row r="116" spans="1:18" ht="48" customHeight="1">
      <c r="A116" s="95" t="s">
        <v>141</v>
      </c>
      <c r="B116" s="147" t="s">
        <v>136</v>
      </c>
      <c r="C116" s="147">
        <v>0.258</v>
      </c>
      <c r="D116" s="147" t="s">
        <v>2</v>
      </c>
      <c r="E116" s="147"/>
      <c r="F116" s="147">
        <v>2022</v>
      </c>
      <c r="G116" s="148">
        <f t="shared" si="56"/>
        <v>3795.2</v>
      </c>
      <c r="H116" s="148">
        <f t="shared" si="57"/>
        <v>0</v>
      </c>
      <c r="I116" s="149">
        <v>3795.2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97">
        <v>0</v>
      </c>
      <c r="P116" s="97">
        <v>0</v>
      </c>
      <c r="Q116" s="91" t="s">
        <v>9</v>
      </c>
      <c r="R116" s="9"/>
    </row>
    <row r="117" spans="1:18" ht="81.75" customHeight="1">
      <c r="A117" s="95" t="s">
        <v>241</v>
      </c>
      <c r="B117" s="147" t="s">
        <v>392</v>
      </c>
      <c r="C117" s="147">
        <v>0.04776</v>
      </c>
      <c r="D117" s="147" t="s">
        <v>2</v>
      </c>
      <c r="E117" s="147"/>
      <c r="F117" s="147">
        <v>2022</v>
      </c>
      <c r="G117" s="148">
        <f>I117+K117+M117+O117</f>
        <v>10276.7</v>
      </c>
      <c r="H117" s="148">
        <f>J117+L117+N117+P117</f>
        <v>0</v>
      </c>
      <c r="I117" s="149">
        <v>10276.7</v>
      </c>
      <c r="J117" s="97">
        <v>0</v>
      </c>
      <c r="K117" s="97">
        <v>0</v>
      </c>
      <c r="L117" s="97">
        <v>0</v>
      </c>
      <c r="M117" s="97">
        <v>0</v>
      </c>
      <c r="N117" s="97">
        <v>0</v>
      </c>
      <c r="O117" s="97">
        <v>0</v>
      </c>
      <c r="P117" s="97">
        <v>0</v>
      </c>
      <c r="Q117" s="91" t="s">
        <v>393</v>
      </c>
      <c r="R117" s="9"/>
    </row>
    <row r="118" spans="1:18" ht="48" customHeight="1">
      <c r="A118" s="95" t="s">
        <v>321</v>
      </c>
      <c r="B118" s="147" t="s">
        <v>138</v>
      </c>
      <c r="C118" s="147">
        <v>1.6</v>
      </c>
      <c r="D118" s="96" t="s">
        <v>2</v>
      </c>
      <c r="E118" s="96"/>
      <c r="F118" s="96">
        <v>2022</v>
      </c>
      <c r="G118" s="98">
        <f t="shared" si="56"/>
        <v>12326.8</v>
      </c>
      <c r="H118" s="98">
        <f t="shared" si="57"/>
        <v>0</v>
      </c>
      <c r="I118" s="97">
        <v>12326.8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  <c r="Q118" s="91" t="s">
        <v>9</v>
      </c>
      <c r="R118" s="9"/>
    </row>
    <row r="119" spans="1:18" ht="40.5" customHeight="1">
      <c r="A119" s="95" t="s">
        <v>263</v>
      </c>
      <c r="B119" s="96" t="s">
        <v>230</v>
      </c>
      <c r="C119" s="97">
        <v>1</v>
      </c>
      <c r="D119" s="96" t="s">
        <v>2</v>
      </c>
      <c r="E119" s="96"/>
      <c r="F119" s="96">
        <v>2022</v>
      </c>
      <c r="G119" s="98">
        <f t="shared" si="56"/>
        <v>10026.9</v>
      </c>
      <c r="H119" s="98">
        <f t="shared" si="57"/>
        <v>0</v>
      </c>
      <c r="I119" s="97">
        <v>10026.9</v>
      </c>
      <c r="J119" s="97">
        <v>0</v>
      </c>
      <c r="K119" s="97">
        <v>0</v>
      </c>
      <c r="L119" s="97">
        <v>0</v>
      </c>
      <c r="M119" s="97">
        <v>0</v>
      </c>
      <c r="N119" s="97">
        <v>0</v>
      </c>
      <c r="O119" s="97">
        <v>0</v>
      </c>
      <c r="P119" s="97">
        <v>0</v>
      </c>
      <c r="Q119" s="91" t="s">
        <v>9</v>
      </c>
      <c r="R119" s="9"/>
    </row>
    <row r="120" spans="1:18" ht="51.75" customHeight="1">
      <c r="A120" s="95" t="s">
        <v>322</v>
      </c>
      <c r="B120" s="96" t="s">
        <v>142</v>
      </c>
      <c r="C120" s="96">
        <v>0.25</v>
      </c>
      <c r="D120" s="96" t="s">
        <v>2</v>
      </c>
      <c r="E120" s="96"/>
      <c r="F120" s="96">
        <v>2023</v>
      </c>
      <c r="G120" s="98">
        <f t="shared" si="56"/>
        <v>3898.5</v>
      </c>
      <c r="H120" s="98">
        <f t="shared" si="57"/>
        <v>0</v>
      </c>
      <c r="I120" s="97">
        <v>3898.5</v>
      </c>
      <c r="J120" s="97">
        <v>0</v>
      </c>
      <c r="K120" s="97">
        <v>0</v>
      </c>
      <c r="L120" s="97">
        <v>0</v>
      </c>
      <c r="M120" s="97">
        <v>0</v>
      </c>
      <c r="N120" s="97">
        <v>0</v>
      </c>
      <c r="O120" s="97">
        <v>0</v>
      </c>
      <c r="P120" s="97">
        <v>0</v>
      </c>
      <c r="Q120" s="91" t="s">
        <v>9</v>
      </c>
      <c r="R120" s="9"/>
    </row>
    <row r="121" spans="1:18" ht="52.5" customHeight="1">
      <c r="A121" s="95" t="s">
        <v>332</v>
      </c>
      <c r="B121" s="96" t="s">
        <v>13</v>
      </c>
      <c r="C121" s="96">
        <v>1.5</v>
      </c>
      <c r="D121" s="96" t="s">
        <v>2</v>
      </c>
      <c r="E121" s="96"/>
      <c r="F121" s="96">
        <v>2023</v>
      </c>
      <c r="G121" s="98">
        <f t="shared" si="56"/>
        <v>8926.2</v>
      </c>
      <c r="H121" s="98">
        <f t="shared" si="57"/>
        <v>0</v>
      </c>
      <c r="I121" s="97">
        <v>8926.2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  <c r="Q121" s="91" t="s">
        <v>9</v>
      </c>
      <c r="R121" s="9"/>
    </row>
    <row r="122" spans="1:18" ht="66" customHeight="1">
      <c r="A122" s="95" t="s">
        <v>334</v>
      </c>
      <c r="B122" s="96" t="s">
        <v>279</v>
      </c>
      <c r="C122" s="96">
        <v>0.6</v>
      </c>
      <c r="D122" s="96" t="s">
        <v>2</v>
      </c>
      <c r="E122" s="96"/>
      <c r="F122" s="96">
        <v>2023</v>
      </c>
      <c r="G122" s="97">
        <f t="shared" si="56"/>
        <v>6290.7</v>
      </c>
      <c r="H122" s="97">
        <f t="shared" si="57"/>
        <v>0</v>
      </c>
      <c r="I122" s="97">
        <v>6290.7</v>
      </c>
      <c r="J122" s="97">
        <v>0</v>
      </c>
      <c r="K122" s="97">
        <v>0</v>
      </c>
      <c r="L122" s="97">
        <v>0</v>
      </c>
      <c r="M122" s="97">
        <v>0</v>
      </c>
      <c r="N122" s="97">
        <v>0</v>
      </c>
      <c r="O122" s="97">
        <v>0</v>
      </c>
      <c r="P122" s="97">
        <v>0</v>
      </c>
      <c r="Q122" s="91" t="s">
        <v>280</v>
      </c>
      <c r="R122" s="9"/>
    </row>
    <row r="123" spans="1:18" ht="45.75" customHeight="1">
      <c r="A123" s="95" t="s">
        <v>340</v>
      </c>
      <c r="B123" s="96" t="s">
        <v>307</v>
      </c>
      <c r="C123" s="96">
        <v>1.25</v>
      </c>
      <c r="D123" s="96" t="s">
        <v>2</v>
      </c>
      <c r="E123" s="96"/>
      <c r="F123" s="96">
        <v>2023</v>
      </c>
      <c r="G123" s="97">
        <f t="shared" si="56"/>
        <v>8070.6</v>
      </c>
      <c r="H123" s="97">
        <f t="shared" si="57"/>
        <v>0</v>
      </c>
      <c r="I123" s="97">
        <v>8070.6</v>
      </c>
      <c r="J123" s="97">
        <v>0</v>
      </c>
      <c r="K123" s="97">
        <v>0</v>
      </c>
      <c r="L123" s="97">
        <v>0</v>
      </c>
      <c r="M123" s="97">
        <v>0</v>
      </c>
      <c r="N123" s="97">
        <v>0</v>
      </c>
      <c r="O123" s="97">
        <v>0</v>
      </c>
      <c r="P123" s="97">
        <v>0</v>
      </c>
      <c r="Q123" s="91" t="s">
        <v>309</v>
      </c>
      <c r="R123" s="9"/>
    </row>
    <row r="124" spans="1:109" s="50" customFormat="1" ht="70.5" customHeight="1">
      <c r="A124" s="95" t="s">
        <v>348</v>
      </c>
      <c r="B124" s="96" t="s">
        <v>78</v>
      </c>
      <c r="C124" s="96">
        <v>1.5</v>
      </c>
      <c r="D124" s="96" t="s">
        <v>2</v>
      </c>
      <c r="E124" s="96"/>
      <c r="F124" s="96">
        <v>2024</v>
      </c>
      <c r="G124" s="98">
        <f t="shared" si="56"/>
        <v>10597.8</v>
      </c>
      <c r="H124" s="98">
        <f t="shared" si="57"/>
        <v>0</v>
      </c>
      <c r="I124" s="97">
        <v>10597.8</v>
      </c>
      <c r="J124" s="97">
        <v>0</v>
      </c>
      <c r="K124" s="97">
        <v>0</v>
      </c>
      <c r="L124" s="97">
        <v>0</v>
      </c>
      <c r="M124" s="97">
        <v>0</v>
      </c>
      <c r="N124" s="97">
        <v>0</v>
      </c>
      <c r="O124" s="97">
        <v>0</v>
      </c>
      <c r="P124" s="97">
        <v>0</v>
      </c>
      <c r="Q124" s="91" t="s">
        <v>9</v>
      </c>
      <c r="R124" s="48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</row>
    <row r="125" spans="1:18" ht="45.75" customHeight="1">
      <c r="A125" s="95" t="s">
        <v>352</v>
      </c>
      <c r="B125" s="96" t="s">
        <v>351</v>
      </c>
      <c r="C125" s="96">
        <v>1.1</v>
      </c>
      <c r="D125" s="96" t="s">
        <v>2</v>
      </c>
      <c r="E125" s="96"/>
      <c r="F125" s="96">
        <v>2024</v>
      </c>
      <c r="G125" s="97">
        <f t="shared" si="56"/>
        <v>9687.4</v>
      </c>
      <c r="H125" s="97">
        <f t="shared" si="57"/>
        <v>0</v>
      </c>
      <c r="I125" s="97">
        <v>9687.4</v>
      </c>
      <c r="J125" s="97">
        <v>0</v>
      </c>
      <c r="K125" s="97">
        <v>0</v>
      </c>
      <c r="L125" s="97">
        <v>0</v>
      </c>
      <c r="M125" s="97">
        <v>0</v>
      </c>
      <c r="N125" s="97">
        <v>0</v>
      </c>
      <c r="O125" s="97">
        <v>0</v>
      </c>
      <c r="P125" s="97">
        <v>0</v>
      </c>
      <c r="Q125" s="137" t="s">
        <v>353</v>
      </c>
      <c r="R125" s="9"/>
    </row>
    <row r="126" spans="1:18" ht="43.5" customHeight="1">
      <c r="A126" s="95" t="s">
        <v>373</v>
      </c>
      <c r="B126" s="96" t="s">
        <v>154</v>
      </c>
      <c r="C126" s="96">
        <v>4.7</v>
      </c>
      <c r="D126" s="96" t="s">
        <v>2</v>
      </c>
      <c r="E126" s="96"/>
      <c r="F126" s="96">
        <v>2025</v>
      </c>
      <c r="G126" s="97">
        <f t="shared" si="56"/>
        <v>23040.9</v>
      </c>
      <c r="H126" s="97">
        <f t="shared" si="57"/>
        <v>0</v>
      </c>
      <c r="I126" s="97">
        <v>23040.9</v>
      </c>
      <c r="J126" s="97">
        <v>0</v>
      </c>
      <c r="K126" s="97">
        <v>0</v>
      </c>
      <c r="L126" s="97">
        <v>0</v>
      </c>
      <c r="M126" s="97">
        <v>0</v>
      </c>
      <c r="N126" s="97">
        <v>0</v>
      </c>
      <c r="O126" s="97">
        <v>0</v>
      </c>
      <c r="P126" s="97">
        <v>0</v>
      </c>
      <c r="Q126" s="137" t="s">
        <v>11</v>
      </c>
      <c r="R126" s="9"/>
    </row>
    <row r="127" spans="1:18" ht="66" customHeight="1">
      <c r="A127" s="95" t="s">
        <v>394</v>
      </c>
      <c r="B127" s="96" t="s">
        <v>277</v>
      </c>
      <c r="C127" s="96">
        <v>1.1</v>
      </c>
      <c r="D127" s="96" t="s">
        <v>2</v>
      </c>
      <c r="E127" s="96"/>
      <c r="F127" s="96">
        <v>2025</v>
      </c>
      <c r="G127" s="97">
        <f aca="true" t="shared" si="58" ref="G127:H130">I127+K127+M127+O127</f>
        <v>11258.8</v>
      </c>
      <c r="H127" s="97">
        <f t="shared" si="58"/>
        <v>0</v>
      </c>
      <c r="I127" s="97">
        <v>11258.8</v>
      </c>
      <c r="J127" s="97">
        <v>0</v>
      </c>
      <c r="K127" s="97">
        <v>0</v>
      </c>
      <c r="L127" s="97">
        <v>0</v>
      </c>
      <c r="M127" s="97">
        <v>0</v>
      </c>
      <c r="N127" s="97">
        <v>0</v>
      </c>
      <c r="O127" s="97">
        <v>0</v>
      </c>
      <c r="P127" s="97">
        <v>0</v>
      </c>
      <c r="Q127" s="137" t="s">
        <v>278</v>
      </c>
      <c r="R127" s="9"/>
    </row>
    <row r="128" spans="1:18" ht="48" customHeight="1">
      <c r="A128" s="95" t="s">
        <v>399</v>
      </c>
      <c r="B128" s="96" t="s">
        <v>298</v>
      </c>
      <c r="C128" s="96">
        <v>0.175</v>
      </c>
      <c r="D128" s="96" t="s">
        <v>2</v>
      </c>
      <c r="E128" s="96"/>
      <c r="F128" s="96">
        <v>2025</v>
      </c>
      <c r="G128" s="97">
        <f t="shared" si="58"/>
        <v>3056.4</v>
      </c>
      <c r="H128" s="97">
        <f t="shared" si="58"/>
        <v>0</v>
      </c>
      <c r="I128" s="97">
        <v>3056.4</v>
      </c>
      <c r="J128" s="97">
        <v>0</v>
      </c>
      <c r="K128" s="97">
        <v>0</v>
      </c>
      <c r="L128" s="97">
        <v>0</v>
      </c>
      <c r="M128" s="97">
        <v>0</v>
      </c>
      <c r="N128" s="97">
        <v>0</v>
      </c>
      <c r="O128" s="97">
        <v>0</v>
      </c>
      <c r="P128" s="97">
        <v>0</v>
      </c>
      <c r="Q128" s="137" t="s">
        <v>299</v>
      </c>
      <c r="R128" s="9"/>
    </row>
    <row r="129" spans="1:18" ht="42" customHeight="1">
      <c r="A129" s="95" t="s">
        <v>405</v>
      </c>
      <c r="B129" s="96" t="s">
        <v>300</v>
      </c>
      <c r="C129" s="96">
        <v>6.5</v>
      </c>
      <c r="D129" s="96" t="s">
        <v>2</v>
      </c>
      <c r="E129" s="96"/>
      <c r="F129" s="96">
        <v>2025</v>
      </c>
      <c r="G129" s="97">
        <f t="shared" si="58"/>
        <v>32128.9</v>
      </c>
      <c r="H129" s="97">
        <f t="shared" si="58"/>
        <v>0</v>
      </c>
      <c r="I129" s="97">
        <v>32128.9</v>
      </c>
      <c r="J129" s="97">
        <v>0</v>
      </c>
      <c r="K129" s="97">
        <v>0</v>
      </c>
      <c r="L129" s="97">
        <v>0</v>
      </c>
      <c r="M129" s="97">
        <v>0</v>
      </c>
      <c r="N129" s="97">
        <v>0</v>
      </c>
      <c r="O129" s="97">
        <v>0</v>
      </c>
      <c r="P129" s="97">
        <v>0</v>
      </c>
      <c r="Q129" s="137" t="s">
        <v>301</v>
      </c>
      <c r="R129" s="9"/>
    </row>
    <row r="130" spans="1:18" ht="66" customHeight="1">
      <c r="A130" s="95" t="s">
        <v>408</v>
      </c>
      <c r="B130" s="96" t="s">
        <v>310</v>
      </c>
      <c r="C130" s="96">
        <v>0.01992</v>
      </c>
      <c r="D130" s="96" t="s">
        <v>2</v>
      </c>
      <c r="E130" s="96"/>
      <c r="F130" s="96">
        <v>2025</v>
      </c>
      <c r="G130" s="97">
        <f t="shared" si="58"/>
        <v>10209</v>
      </c>
      <c r="H130" s="97">
        <f t="shared" si="58"/>
        <v>0</v>
      </c>
      <c r="I130" s="97">
        <v>10209</v>
      </c>
      <c r="J130" s="97">
        <v>0</v>
      </c>
      <c r="K130" s="97">
        <v>0</v>
      </c>
      <c r="L130" s="97">
        <v>0</v>
      </c>
      <c r="M130" s="97">
        <v>0</v>
      </c>
      <c r="N130" s="97">
        <v>0</v>
      </c>
      <c r="O130" s="97">
        <v>0</v>
      </c>
      <c r="P130" s="97">
        <v>0</v>
      </c>
      <c r="Q130" s="137" t="s">
        <v>302</v>
      </c>
      <c r="R130" s="9"/>
    </row>
    <row r="131" spans="1:18" ht="29.25" customHeight="1">
      <c r="A131" s="108" t="s">
        <v>220</v>
      </c>
      <c r="B131" s="109" t="s">
        <v>222</v>
      </c>
      <c r="C131" s="110"/>
      <c r="D131" s="111"/>
      <c r="E131" s="112"/>
      <c r="F131" s="100" t="s">
        <v>59</v>
      </c>
      <c r="G131" s="101">
        <f aca="true" t="shared" si="59" ref="G131:G143">I131+K131+M131+O131</f>
        <v>9859.6</v>
      </c>
      <c r="H131" s="101">
        <f aca="true" t="shared" si="60" ref="H131:H143">J131+L131+N131+P131</f>
        <v>9859.6</v>
      </c>
      <c r="I131" s="101">
        <f aca="true" t="shared" si="61" ref="I131:P131">I132+I133+I134+I135+I136+I137</f>
        <v>9859.6</v>
      </c>
      <c r="J131" s="101">
        <f t="shared" si="61"/>
        <v>9859.6</v>
      </c>
      <c r="K131" s="101">
        <f t="shared" si="61"/>
        <v>0</v>
      </c>
      <c r="L131" s="101">
        <f t="shared" si="61"/>
        <v>0</v>
      </c>
      <c r="M131" s="101">
        <f t="shared" si="61"/>
        <v>0</v>
      </c>
      <c r="N131" s="101">
        <f t="shared" si="61"/>
        <v>0</v>
      </c>
      <c r="O131" s="101">
        <f t="shared" si="61"/>
        <v>0</v>
      </c>
      <c r="P131" s="101">
        <f t="shared" si="61"/>
        <v>0</v>
      </c>
      <c r="Q131" s="123"/>
      <c r="R131" s="9"/>
    </row>
    <row r="132" spans="1:18" ht="22.5" customHeight="1">
      <c r="A132" s="113"/>
      <c r="B132" s="114"/>
      <c r="C132" s="115"/>
      <c r="D132" s="116"/>
      <c r="E132" s="117"/>
      <c r="F132" s="102">
        <v>2015</v>
      </c>
      <c r="G132" s="98">
        <f t="shared" si="59"/>
        <v>0</v>
      </c>
      <c r="H132" s="98">
        <f t="shared" si="60"/>
        <v>0</v>
      </c>
      <c r="I132" s="98">
        <v>0</v>
      </c>
      <c r="J132" s="98">
        <v>0</v>
      </c>
      <c r="K132" s="98">
        <v>0</v>
      </c>
      <c r="L132" s="98">
        <v>0</v>
      </c>
      <c r="M132" s="98">
        <v>0</v>
      </c>
      <c r="N132" s="98">
        <v>0</v>
      </c>
      <c r="O132" s="98">
        <v>0</v>
      </c>
      <c r="P132" s="98">
        <v>0</v>
      </c>
      <c r="Q132" s="123"/>
      <c r="R132" s="9"/>
    </row>
    <row r="133" spans="1:18" ht="20.25" customHeight="1">
      <c r="A133" s="113"/>
      <c r="B133" s="114"/>
      <c r="C133" s="115"/>
      <c r="D133" s="116"/>
      <c r="E133" s="117"/>
      <c r="F133" s="102">
        <v>2016</v>
      </c>
      <c r="G133" s="98">
        <f t="shared" si="59"/>
        <v>0</v>
      </c>
      <c r="H133" s="98">
        <f t="shared" si="60"/>
        <v>0</v>
      </c>
      <c r="I133" s="98">
        <v>0</v>
      </c>
      <c r="J133" s="98">
        <v>0</v>
      </c>
      <c r="K133" s="98">
        <v>0</v>
      </c>
      <c r="L133" s="98">
        <v>0</v>
      </c>
      <c r="M133" s="98">
        <v>0</v>
      </c>
      <c r="N133" s="98">
        <v>0</v>
      </c>
      <c r="O133" s="98">
        <v>0</v>
      </c>
      <c r="P133" s="98">
        <v>0</v>
      </c>
      <c r="Q133" s="123"/>
      <c r="R133" s="9"/>
    </row>
    <row r="134" spans="1:18" ht="21.75" customHeight="1">
      <c r="A134" s="113"/>
      <c r="B134" s="114"/>
      <c r="C134" s="115"/>
      <c r="D134" s="116"/>
      <c r="E134" s="117"/>
      <c r="F134" s="102">
        <v>2017</v>
      </c>
      <c r="G134" s="98">
        <f t="shared" si="59"/>
        <v>9859.6</v>
      </c>
      <c r="H134" s="98">
        <f t="shared" si="60"/>
        <v>9859.6</v>
      </c>
      <c r="I134" s="98">
        <f aca="true" t="shared" si="62" ref="I134:P134">I143</f>
        <v>9859.6</v>
      </c>
      <c r="J134" s="98">
        <f t="shared" si="62"/>
        <v>9859.6</v>
      </c>
      <c r="K134" s="98">
        <f t="shared" si="62"/>
        <v>0</v>
      </c>
      <c r="L134" s="98">
        <f t="shared" si="62"/>
        <v>0</v>
      </c>
      <c r="M134" s="98">
        <f t="shared" si="62"/>
        <v>0</v>
      </c>
      <c r="N134" s="98">
        <f t="shared" si="62"/>
        <v>0</v>
      </c>
      <c r="O134" s="98">
        <f t="shared" si="62"/>
        <v>0</v>
      </c>
      <c r="P134" s="98">
        <f t="shared" si="62"/>
        <v>0</v>
      </c>
      <c r="Q134" s="123"/>
      <c r="R134" s="9"/>
    </row>
    <row r="135" spans="1:18" ht="24" customHeight="1">
      <c r="A135" s="113"/>
      <c r="B135" s="114"/>
      <c r="C135" s="115"/>
      <c r="D135" s="116"/>
      <c r="E135" s="117"/>
      <c r="F135" s="102">
        <v>2018</v>
      </c>
      <c r="G135" s="98">
        <f t="shared" si="59"/>
        <v>0</v>
      </c>
      <c r="H135" s="98">
        <f t="shared" si="60"/>
        <v>0</v>
      </c>
      <c r="I135" s="98">
        <v>0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98">
        <v>0</v>
      </c>
      <c r="Q135" s="123"/>
      <c r="R135" s="9"/>
    </row>
    <row r="136" spans="1:18" ht="18" customHeight="1">
      <c r="A136" s="113"/>
      <c r="B136" s="114"/>
      <c r="C136" s="115"/>
      <c r="D136" s="116"/>
      <c r="E136" s="117"/>
      <c r="F136" s="102">
        <v>2019</v>
      </c>
      <c r="G136" s="98">
        <f t="shared" si="59"/>
        <v>0</v>
      </c>
      <c r="H136" s="98">
        <f t="shared" si="60"/>
        <v>0</v>
      </c>
      <c r="I136" s="98">
        <v>0</v>
      </c>
      <c r="J136" s="98">
        <v>0</v>
      </c>
      <c r="K136" s="98">
        <v>0</v>
      </c>
      <c r="L136" s="98">
        <v>0</v>
      </c>
      <c r="M136" s="98">
        <v>0</v>
      </c>
      <c r="N136" s="98">
        <v>0</v>
      </c>
      <c r="O136" s="98">
        <v>0</v>
      </c>
      <c r="P136" s="98">
        <v>0</v>
      </c>
      <c r="Q136" s="123"/>
      <c r="R136" s="9"/>
    </row>
    <row r="137" spans="1:18" ht="21.75" customHeight="1">
      <c r="A137" s="113"/>
      <c r="B137" s="114"/>
      <c r="C137" s="115"/>
      <c r="D137" s="116"/>
      <c r="E137" s="117"/>
      <c r="F137" s="102">
        <v>2020</v>
      </c>
      <c r="G137" s="98">
        <f t="shared" si="59"/>
        <v>0</v>
      </c>
      <c r="H137" s="98">
        <f t="shared" si="60"/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Q137" s="123"/>
      <c r="R137" s="9"/>
    </row>
    <row r="138" spans="1:18" ht="21.75" customHeight="1">
      <c r="A138" s="113"/>
      <c r="B138" s="114"/>
      <c r="C138" s="115"/>
      <c r="D138" s="116"/>
      <c r="E138" s="117"/>
      <c r="F138" s="102">
        <v>2021</v>
      </c>
      <c r="G138" s="98">
        <f t="shared" si="59"/>
        <v>0</v>
      </c>
      <c r="H138" s="98">
        <f t="shared" si="60"/>
        <v>0</v>
      </c>
      <c r="I138" s="98">
        <v>0</v>
      </c>
      <c r="J138" s="98">
        <v>0</v>
      </c>
      <c r="K138" s="98">
        <v>0</v>
      </c>
      <c r="L138" s="98">
        <v>0</v>
      </c>
      <c r="M138" s="98">
        <v>0</v>
      </c>
      <c r="N138" s="98">
        <v>0</v>
      </c>
      <c r="O138" s="98">
        <v>0</v>
      </c>
      <c r="P138" s="98">
        <v>0</v>
      </c>
      <c r="Q138" s="123"/>
      <c r="R138" s="9"/>
    </row>
    <row r="139" spans="1:18" ht="21.75" customHeight="1">
      <c r="A139" s="113"/>
      <c r="B139" s="114"/>
      <c r="C139" s="115"/>
      <c r="D139" s="116"/>
      <c r="E139" s="117"/>
      <c r="F139" s="102">
        <v>2022</v>
      </c>
      <c r="G139" s="98">
        <f t="shared" si="59"/>
        <v>0</v>
      </c>
      <c r="H139" s="98">
        <f t="shared" si="60"/>
        <v>0</v>
      </c>
      <c r="I139" s="98">
        <v>0</v>
      </c>
      <c r="J139" s="98">
        <v>0</v>
      </c>
      <c r="K139" s="98">
        <v>0</v>
      </c>
      <c r="L139" s="98">
        <v>0</v>
      </c>
      <c r="M139" s="98">
        <v>0</v>
      </c>
      <c r="N139" s="98">
        <v>0</v>
      </c>
      <c r="O139" s="98">
        <v>0</v>
      </c>
      <c r="P139" s="98">
        <v>0</v>
      </c>
      <c r="Q139" s="123"/>
      <c r="R139" s="9"/>
    </row>
    <row r="140" spans="1:18" ht="21.75" customHeight="1">
      <c r="A140" s="113"/>
      <c r="B140" s="114"/>
      <c r="C140" s="115"/>
      <c r="D140" s="116"/>
      <c r="E140" s="117"/>
      <c r="F140" s="102">
        <v>2023</v>
      </c>
      <c r="G140" s="98">
        <f t="shared" si="59"/>
        <v>0</v>
      </c>
      <c r="H140" s="98">
        <f t="shared" si="60"/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8">
        <v>0</v>
      </c>
      <c r="P140" s="98">
        <v>0</v>
      </c>
      <c r="Q140" s="123"/>
      <c r="R140" s="9"/>
    </row>
    <row r="141" spans="1:18" ht="21.75" customHeight="1">
      <c r="A141" s="113"/>
      <c r="B141" s="114"/>
      <c r="C141" s="115"/>
      <c r="D141" s="116"/>
      <c r="E141" s="117"/>
      <c r="F141" s="102">
        <v>2024</v>
      </c>
      <c r="G141" s="98">
        <f t="shared" si="59"/>
        <v>0</v>
      </c>
      <c r="H141" s="98">
        <f t="shared" si="60"/>
        <v>0</v>
      </c>
      <c r="I141" s="98">
        <v>0</v>
      </c>
      <c r="J141" s="98">
        <v>0</v>
      </c>
      <c r="K141" s="98">
        <v>0</v>
      </c>
      <c r="L141" s="98">
        <v>0</v>
      </c>
      <c r="M141" s="98">
        <v>0</v>
      </c>
      <c r="N141" s="98">
        <v>0</v>
      </c>
      <c r="O141" s="98">
        <v>0</v>
      </c>
      <c r="P141" s="98">
        <v>0</v>
      </c>
      <c r="Q141" s="123"/>
      <c r="R141" s="9"/>
    </row>
    <row r="142" spans="1:18" ht="21.75" customHeight="1">
      <c r="A142" s="118"/>
      <c r="B142" s="119"/>
      <c r="C142" s="120"/>
      <c r="D142" s="121"/>
      <c r="E142" s="122"/>
      <c r="F142" s="102">
        <v>2025</v>
      </c>
      <c r="G142" s="98">
        <f t="shared" si="59"/>
        <v>0</v>
      </c>
      <c r="H142" s="98">
        <f t="shared" si="60"/>
        <v>0</v>
      </c>
      <c r="I142" s="98">
        <v>0</v>
      </c>
      <c r="J142" s="98">
        <v>0</v>
      </c>
      <c r="K142" s="98">
        <v>0</v>
      </c>
      <c r="L142" s="98">
        <v>0</v>
      </c>
      <c r="M142" s="98">
        <v>0</v>
      </c>
      <c r="N142" s="98">
        <v>0</v>
      </c>
      <c r="O142" s="98">
        <v>0</v>
      </c>
      <c r="P142" s="98">
        <v>0</v>
      </c>
      <c r="Q142" s="123"/>
      <c r="R142" s="9"/>
    </row>
    <row r="143" spans="1:18" ht="60" customHeight="1">
      <c r="A143" s="95" t="s">
        <v>221</v>
      </c>
      <c r="B143" s="123" t="s">
        <v>223</v>
      </c>
      <c r="C143" s="96"/>
      <c r="D143" s="96" t="s">
        <v>3</v>
      </c>
      <c r="E143" s="96" t="s">
        <v>224</v>
      </c>
      <c r="F143" s="96">
        <v>2017</v>
      </c>
      <c r="G143" s="97">
        <f t="shared" si="59"/>
        <v>9859.6</v>
      </c>
      <c r="H143" s="97">
        <f t="shared" si="60"/>
        <v>9859.6</v>
      </c>
      <c r="I143" s="97">
        <f>10000-48.9-91.5</f>
        <v>9859.6</v>
      </c>
      <c r="J143" s="97">
        <f>10000-48.9-91.5</f>
        <v>9859.6</v>
      </c>
      <c r="K143" s="97">
        <v>0</v>
      </c>
      <c r="L143" s="97">
        <v>0</v>
      </c>
      <c r="M143" s="97">
        <v>0</v>
      </c>
      <c r="N143" s="97">
        <v>0</v>
      </c>
      <c r="O143" s="97">
        <v>0</v>
      </c>
      <c r="P143" s="97">
        <v>0</v>
      </c>
      <c r="Q143" s="137"/>
      <c r="R143" s="9"/>
    </row>
    <row r="144" spans="1:256" s="13" customFormat="1" ht="18.75" customHeight="1">
      <c r="A144" s="112"/>
      <c r="B144" s="109" t="s">
        <v>73</v>
      </c>
      <c r="C144" s="110"/>
      <c r="D144" s="111"/>
      <c r="E144" s="99"/>
      <c r="F144" s="100" t="s">
        <v>59</v>
      </c>
      <c r="G144" s="101">
        <f aca="true" t="shared" si="63" ref="G144:P144">G156+G168+G180</f>
        <v>5951276.7</v>
      </c>
      <c r="H144" s="101">
        <f t="shared" si="63"/>
        <v>1382207.4000000001</v>
      </c>
      <c r="I144" s="101">
        <f t="shared" si="63"/>
        <v>470070.89999999997</v>
      </c>
      <c r="J144" s="101">
        <f t="shared" si="63"/>
        <v>248077.40000000002</v>
      </c>
      <c r="K144" s="101">
        <f t="shared" si="63"/>
        <v>4380869.4</v>
      </c>
      <c r="L144" s="101">
        <f t="shared" si="63"/>
        <v>564130</v>
      </c>
      <c r="M144" s="101">
        <f t="shared" si="63"/>
        <v>1100336.4</v>
      </c>
      <c r="N144" s="101">
        <f t="shared" si="63"/>
        <v>570000</v>
      </c>
      <c r="O144" s="101">
        <f t="shared" si="63"/>
        <v>0</v>
      </c>
      <c r="P144" s="101">
        <f t="shared" si="63"/>
        <v>0</v>
      </c>
      <c r="Q144" s="123"/>
      <c r="R144" s="9"/>
      <c r="S144" s="33"/>
      <c r="T144" s="33"/>
      <c r="U144" s="33"/>
      <c r="V144" s="10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2"/>
      <c r="AH144" s="51"/>
      <c r="AI144" s="51"/>
      <c r="AJ144" s="51"/>
      <c r="AK144" s="51"/>
      <c r="AL144" s="10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2"/>
      <c r="AX144" s="51"/>
      <c r="AY144" s="51"/>
      <c r="AZ144" s="51"/>
      <c r="BA144" s="51"/>
      <c r="BB144" s="10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2"/>
      <c r="BN144" s="51"/>
      <c r="BO144" s="51"/>
      <c r="BP144" s="51"/>
      <c r="BQ144" s="51"/>
      <c r="BR144" s="10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2"/>
      <c r="CD144" s="51"/>
      <c r="CE144" s="51"/>
      <c r="CF144" s="51"/>
      <c r="CG144" s="51"/>
      <c r="CH144" s="10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2"/>
      <c r="CT144" s="51"/>
      <c r="CU144" s="51"/>
      <c r="CV144" s="51"/>
      <c r="CW144" s="51"/>
      <c r="CX144" s="10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2"/>
      <c r="DJ144" s="51"/>
      <c r="DK144" s="51"/>
      <c r="DL144" s="51"/>
      <c r="DM144" s="51"/>
      <c r="DN144" s="10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2"/>
      <c r="DZ144" s="51"/>
      <c r="EA144" s="51"/>
      <c r="EB144" s="51"/>
      <c r="EC144" s="51"/>
      <c r="ED144" s="10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2"/>
      <c r="EP144" s="51"/>
      <c r="EQ144" s="51"/>
      <c r="ER144" s="51"/>
      <c r="ES144" s="51"/>
      <c r="ET144" s="10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2"/>
      <c r="FF144" s="51"/>
      <c r="FG144" s="51"/>
      <c r="FH144" s="51"/>
      <c r="FI144" s="51"/>
      <c r="FJ144" s="10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2"/>
      <c r="FV144" s="51"/>
      <c r="FW144" s="51"/>
      <c r="FX144" s="51"/>
      <c r="FY144" s="51"/>
      <c r="FZ144" s="10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2"/>
      <c r="GL144" s="51"/>
      <c r="GM144" s="51"/>
      <c r="GN144" s="51"/>
      <c r="GO144" s="51"/>
      <c r="GP144" s="10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2"/>
      <c r="HB144" s="51"/>
      <c r="HC144" s="51"/>
      <c r="HD144" s="51"/>
      <c r="HE144" s="51"/>
      <c r="HF144" s="10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2"/>
      <c r="HR144" s="51"/>
      <c r="HS144" s="51"/>
      <c r="HT144" s="51"/>
      <c r="HU144" s="51"/>
      <c r="HV144" s="10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2"/>
      <c r="IH144" s="51"/>
      <c r="II144" s="51"/>
      <c r="IJ144" s="51"/>
      <c r="IK144" s="51"/>
      <c r="IL144" s="10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</row>
    <row r="145" spans="1:256" s="13" customFormat="1" ht="18.75" customHeight="1">
      <c r="A145" s="117"/>
      <c r="B145" s="114"/>
      <c r="C145" s="115"/>
      <c r="D145" s="116"/>
      <c r="E145" s="99"/>
      <c r="F145" s="102">
        <v>2015</v>
      </c>
      <c r="G145" s="98">
        <f aca="true" t="shared" si="64" ref="G145:P145">G157+G169</f>
        <v>59690</v>
      </c>
      <c r="H145" s="98">
        <f t="shared" si="64"/>
        <v>59690</v>
      </c>
      <c r="I145" s="98">
        <f t="shared" si="64"/>
        <v>59690</v>
      </c>
      <c r="J145" s="98">
        <f t="shared" si="64"/>
        <v>59690</v>
      </c>
      <c r="K145" s="98">
        <f t="shared" si="64"/>
        <v>0</v>
      </c>
      <c r="L145" s="98">
        <f t="shared" si="64"/>
        <v>0</v>
      </c>
      <c r="M145" s="98">
        <f t="shared" si="64"/>
        <v>0</v>
      </c>
      <c r="N145" s="98">
        <f t="shared" si="64"/>
        <v>0</v>
      </c>
      <c r="O145" s="98">
        <f t="shared" si="64"/>
        <v>0</v>
      </c>
      <c r="P145" s="98">
        <f t="shared" si="64"/>
        <v>0</v>
      </c>
      <c r="Q145" s="123"/>
      <c r="R145" s="9"/>
      <c r="S145" s="33"/>
      <c r="T145" s="33"/>
      <c r="U145" s="33"/>
      <c r="V145" s="14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2"/>
      <c r="AH145" s="51"/>
      <c r="AI145" s="51"/>
      <c r="AJ145" s="51"/>
      <c r="AK145" s="51"/>
      <c r="AL145" s="14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2"/>
      <c r="AX145" s="51"/>
      <c r="AY145" s="51"/>
      <c r="AZ145" s="51"/>
      <c r="BA145" s="51"/>
      <c r="BB145" s="14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2"/>
      <c r="BN145" s="51"/>
      <c r="BO145" s="51"/>
      <c r="BP145" s="51"/>
      <c r="BQ145" s="51"/>
      <c r="BR145" s="14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2"/>
      <c r="CD145" s="51"/>
      <c r="CE145" s="51"/>
      <c r="CF145" s="51"/>
      <c r="CG145" s="51"/>
      <c r="CH145" s="14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2"/>
      <c r="CT145" s="51"/>
      <c r="CU145" s="51"/>
      <c r="CV145" s="51"/>
      <c r="CW145" s="51"/>
      <c r="CX145" s="14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2"/>
      <c r="DJ145" s="51"/>
      <c r="DK145" s="51"/>
      <c r="DL145" s="51"/>
      <c r="DM145" s="51"/>
      <c r="DN145" s="14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2"/>
      <c r="DZ145" s="51"/>
      <c r="EA145" s="51"/>
      <c r="EB145" s="51"/>
      <c r="EC145" s="51"/>
      <c r="ED145" s="14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2"/>
      <c r="EP145" s="51"/>
      <c r="EQ145" s="51"/>
      <c r="ER145" s="51"/>
      <c r="ES145" s="51"/>
      <c r="ET145" s="14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2"/>
      <c r="FF145" s="51"/>
      <c r="FG145" s="51"/>
      <c r="FH145" s="51"/>
      <c r="FI145" s="51"/>
      <c r="FJ145" s="14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2"/>
      <c r="FV145" s="51"/>
      <c r="FW145" s="51"/>
      <c r="FX145" s="51"/>
      <c r="FY145" s="51"/>
      <c r="FZ145" s="14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2"/>
      <c r="GL145" s="51"/>
      <c r="GM145" s="51"/>
      <c r="GN145" s="51"/>
      <c r="GO145" s="51"/>
      <c r="GP145" s="14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2"/>
      <c r="HB145" s="51"/>
      <c r="HC145" s="51"/>
      <c r="HD145" s="51"/>
      <c r="HE145" s="51"/>
      <c r="HF145" s="14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2"/>
      <c r="HR145" s="51"/>
      <c r="HS145" s="51"/>
      <c r="HT145" s="51"/>
      <c r="HU145" s="51"/>
      <c r="HV145" s="14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2"/>
      <c r="IH145" s="51"/>
      <c r="II145" s="51"/>
      <c r="IJ145" s="51"/>
      <c r="IK145" s="51"/>
      <c r="IL145" s="14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3" customFormat="1" ht="18.75" customHeight="1">
      <c r="A146" s="117"/>
      <c r="B146" s="114"/>
      <c r="C146" s="115"/>
      <c r="D146" s="116"/>
      <c r="E146" s="99"/>
      <c r="F146" s="102">
        <v>2016</v>
      </c>
      <c r="G146" s="98">
        <f aca="true" t="shared" si="65" ref="G146:P146">G158+G170</f>
        <v>80360.80000000002</v>
      </c>
      <c r="H146" s="98">
        <f>H158+H170</f>
        <v>80360.80000000002</v>
      </c>
      <c r="I146" s="98">
        <f>I158+I170</f>
        <v>80360.80000000002</v>
      </c>
      <c r="J146" s="98">
        <f t="shared" si="65"/>
        <v>80360.80000000002</v>
      </c>
      <c r="K146" s="98">
        <f t="shared" si="65"/>
        <v>0</v>
      </c>
      <c r="L146" s="98">
        <f t="shared" si="65"/>
        <v>0</v>
      </c>
      <c r="M146" s="98">
        <f t="shared" si="65"/>
        <v>0</v>
      </c>
      <c r="N146" s="98">
        <f t="shared" si="65"/>
        <v>0</v>
      </c>
      <c r="O146" s="98">
        <f t="shared" si="65"/>
        <v>0</v>
      </c>
      <c r="P146" s="98">
        <f t="shared" si="65"/>
        <v>0</v>
      </c>
      <c r="Q146" s="123"/>
      <c r="R146" s="9"/>
      <c r="S146" s="33"/>
      <c r="T146" s="33"/>
      <c r="U146" s="33"/>
      <c r="V146" s="14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2"/>
      <c r="AH146" s="51"/>
      <c r="AI146" s="51"/>
      <c r="AJ146" s="51"/>
      <c r="AK146" s="51"/>
      <c r="AL146" s="14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2"/>
      <c r="AX146" s="51"/>
      <c r="AY146" s="51"/>
      <c r="AZ146" s="51"/>
      <c r="BA146" s="51"/>
      <c r="BB146" s="14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2"/>
      <c r="BN146" s="51"/>
      <c r="BO146" s="51"/>
      <c r="BP146" s="51"/>
      <c r="BQ146" s="51"/>
      <c r="BR146" s="14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2"/>
      <c r="CD146" s="51"/>
      <c r="CE146" s="51"/>
      <c r="CF146" s="51"/>
      <c r="CG146" s="51"/>
      <c r="CH146" s="14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2"/>
      <c r="CT146" s="51"/>
      <c r="CU146" s="51"/>
      <c r="CV146" s="51"/>
      <c r="CW146" s="51"/>
      <c r="CX146" s="14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2"/>
      <c r="DJ146" s="51"/>
      <c r="DK146" s="51"/>
      <c r="DL146" s="51"/>
      <c r="DM146" s="51"/>
      <c r="DN146" s="14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2"/>
      <c r="DZ146" s="51"/>
      <c r="EA146" s="51"/>
      <c r="EB146" s="51"/>
      <c r="EC146" s="51"/>
      <c r="ED146" s="14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2"/>
      <c r="EP146" s="51"/>
      <c r="EQ146" s="51"/>
      <c r="ER146" s="51"/>
      <c r="ES146" s="51"/>
      <c r="ET146" s="14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2"/>
      <c r="FF146" s="51"/>
      <c r="FG146" s="51"/>
      <c r="FH146" s="51"/>
      <c r="FI146" s="51"/>
      <c r="FJ146" s="14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2"/>
      <c r="FV146" s="51"/>
      <c r="FW146" s="51"/>
      <c r="FX146" s="51"/>
      <c r="FY146" s="51"/>
      <c r="FZ146" s="14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2"/>
      <c r="GL146" s="51"/>
      <c r="GM146" s="51"/>
      <c r="GN146" s="51"/>
      <c r="GO146" s="51"/>
      <c r="GP146" s="14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2"/>
      <c r="HB146" s="51"/>
      <c r="HC146" s="51"/>
      <c r="HD146" s="51"/>
      <c r="HE146" s="51"/>
      <c r="HF146" s="14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2"/>
      <c r="HR146" s="51"/>
      <c r="HS146" s="51"/>
      <c r="HT146" s="51"/>
      <c r="HU146" s="51"/>
      <c r="HV146" s="14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2"/>
      <c r="IH146" s="51"/>
      <c r="II146" s="51"/>
      <c r="IJ146" s="51"/>
      <c r="IK146" s="51"/>
      <c r="IL146" s="14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3" customFormat="1" ht="18.75" customHeight="1">
      <c r="A147" s="117"/>
      <c r="B147" s="114"/>
      <c r="C147" s="115"/>
      <c r="D147" s="116"/>
      <c r="E147" s="99"/>
      <c r="F147" s="102">
        <v>2017</v>
      </c>
      <c r="G147" s="98">
        <f>G159+G171+G183</f>
        <v>182102.40000000002</v>
      </c>
      <c r="H147" s="98">
        <f>H159+H171+H183</f>
        <v>182102.40000000002</v>
      </c>
      <c r="I147" s="98">
        <f>I159+I171+I183</f>
        <v>52102.399999999994</v>
      </c>
      <c r="J147" s="98">
        <f aca="true" t="shared" si="66" ref="J147:P147">J159+J171+J183</f>
        <v>52102.399999999994</v>
      </c>
      <c r="K147" s="98">
        <f t="shared" si="66"/>
        <v>100000</v>
      </c>
      <c r="L147" s="98">
        <f t="shared" si="66"/>
        <v>100000</v>
      </c>
      <c r="M147" s="98">
        <f t="shared" si="66"/>
        <v>30000</v>
      </c>
      <c r="N147" s="98">
        <f t="shared" si="66"/>
        <v>30000</v>
      </c>
      <c r="O147" s="98">
        <f t="shared" si="66"/>
        <v>0</v>
      </c>
      <c r="P147" s="98">
        <f t="shared" si="66"/>
        <v>0</v>
      </c>
      <c r="Q147" s="123"/>
      <c r="R147" s="9"/>
      <c r="S147" s="33"/>
      <c r="T147" s="33"/>
      <c r="U147" s="33"/>
      <c r="V147" s="14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2"/>
      <c r="AH147" s="51"/>
      <c r="AI147" s="51"/>
      <c r="AJ147" s="51"/>
      <c r="AK147" s="51"/>
      <c r="AL147" s="14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2"/>
      <c r="AX147" s="51"/>
      <c r="AY147" s="51"/>
      <c r="AZ147" s="51"/>
      <c r="BA147" s="51"/>
      <c r="BB147" s="14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2"/>
      <c r="BN147" s="51"/>
      <c r="BO147" s="51"/>
      <c r="BP147" s="51"/>
      <c r="BQ147" s="51"/>
      <c r="BR147" s="14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2"/>
      <c r="CD147" s="51"/>
      <c r="CE147" s="51"/>
      <c r="CF147" s="51"/>
      <c r="CG147" s="51"/>
      <c r="CH147" s="14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2"/>
      <c r="CT147" s="51"/>
      <c r="CU147" s="51"/>
      <c r="CV147" s="51"/>
      <c r="CW147" s="51"/>
      <c r="CX147" s="14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2"/>
      <c r="DJ147" s="51"/>
      <c r="DK147" s="51"/>
      <c r="DL147" s="51"/>
      <c r="DM147" s="51"/>
      <c r="DN147" s="14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2"/>
      <c r="DZ147" s="51"/>
      <c r="EA147" s="51"/>
      <c r="EB147" s="51"/>
      <c r="EC147" s="51"/>
      <c r="ED147" s="14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2"/>
      <c r="EP147" s="51"/>
      <c r="EQ147" s="51"/>
      <c r="ER147" s="51"/>
      <c r="ES147" s="51"/>
      <c r="ET147" s="14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2"/>
      <c r="FF147" s="51"/>
      <c r="FG147" s="51"/>
      <c r="FH147" s="51"/>
      <c r="FI147" s="51"/>
      <c r="FJ147" s="14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2"/>
      <c r="FV147" s="51"/>
      <c r="FW147" s="51"/>
      <c r="FX147" s="51"/>
      <c r="FY147" s="51"/>
      <c r="FZ147" s="14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2"/>
      <c r="GL147" s="51"/>
      <c r="GM147" s="51"/>
      <c r="GN147" s="51"/>
      <c r="GO147" s="51"/>
      <c r="GP147" s="14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2"/>
      <c r="HB147" s="51"/>
      <c r="HC147" s="51"/>
      <c r="HD147" s="51"/>
      <c r="HE147" s="51"/>
      <c r="HF147" s="14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2"/>
      <c r="HR147" s="51"/>
      <c r="HS147" s="51"/>
      <c r="HT147" s="51"/>
      <c r="HU147" s="51"/>
      <c r="HV147" s="14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2"/>
      <c r="IH147" s="51"/>
      <c r="II147" s="51"/>
      <c r="IJ147" s="51"/>
      <c r="IK147" s="51"/>
      <c r="IL147" s="14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3" customFormat="1" ht="18.75" customHeight="1">
      <c r="A148" s="117"/>
      <c r="B148" s="114"/>
      <c r="C148" s="115"/>
      <c r="D148" s="116"/>
      <c r="E148" s="99"/>
      <c r="F148" s="102">
        <v>2018</v>
      </c>
      <c r="G148" s="98">
        <f aca="true" t="shared" si="67" ref="G148:P148">G160+G172</f>
        <v>264130</v>
      </c>
      <c r="H148" s="98">
        <f>H160+H172</f>
        <v>264130</v>
      </c>
      <c r="I148" s="98">
        <f t="shared" si="67"/>
        <v>0</v>
      </c>
      <c r="J148" s="98">
        <f t="shared" si="67"/>
        <v>0</v>
      </c>
      <c r="K148" s="98">
        <f t="shared" si="67"/>
        <v>264130</v>
      </c>
      <c r="L148" s="98">
        <f t="shared" si="67"/>
        <v>264130</v>
      </c>
      <c r="M148" s="98">
        <f t="shared" si="67"/>
        <v>0</v>
      </c>
      <c r="N148" s="98">
        <f t="shared" si="67"/>
        <v>0</v>
      </c>
      <c r="O148" s="98">
        <f t="shared" si="67"/>
        <v>0</v>
      </c>
      <c r="P148" s="98">
        <f t="shared" si="67"/>
        <v>0</v>
      </c>
      <c r="Q148" s="123"/>
      <c r="R148" s="9"/>
      <c r="S148" s="33"/>
      <c r="T148" s="33"/>
      <c r="U148" s="33"/>
      <c r="V148" s="14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2"/>
      <c r="AH148" s="51"/>
      <c r="AI148" s="51"/>
      <c r="AJ148" s="51"/>
      <c r="AK148" s="51"/>
      <c r="AL148" s="14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2"/>
      <c r="AX148" s="51"/>
      <c r="AY148" s="51"/>
      <c r="AZ148" s="51"/>
      <c r="BA148" s="51"/>
      <c r="BB148" s="14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2"/>
      <c r="BN148" s="51"/>
      <c r="BO148" s="51"/>
      <c r="BP148" s="51"/>
      <c r="BQ148" s="51"/>
      <c r="BR148" s="14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2"/>
      <c r="CD148" s="51"/>
      <c r="CE148" s="51"/>
      <c r="CF148" s="51"/>
      <c r="CG148" s="51"/>
      <c r="CH148" s="14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2"/>
      <c r="CT148" s="51"/>
      <c r="CU148" s="51"/>
      <c r="CV148" s="51"/>
      <c r="CW148" s="51"/>
      <c r="CX148" s="14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2"/>
      <c r="DJ148" s="51"/>
      <c r="DK148" s="51"/>
      <c r="DL148" s="51"/>
      <c r="DM148" s="51"/>
      <c r="DN148" s="14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2"/>
      <c r="DZ148" s="51"/>
      <c r="EA148" s="51"/>
      <c r="EB148" s="51"/>
      <c r="EC148" s="51"/>
      <c r="ED148" s="14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2"/>
      <c r="EP148" s="51"/>
      <c r="EQ148" s="51"/>
      <c r="ER148" s="51"/>
      <c r="ES148" s="51"/>
      <c r="ET148" s="14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2"/>
      <c r="FF148" s="51"/>
      <c r="FG148" s="51"/>
      <c r="FH148" s="51"/>
      <c r="FI148" s="51"/>
      <c r="FJ148" s="14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2"/>
      <c r="FV148" s="51"/>
      <c r="FW148" s="51"/>
      <c r="FX148" s="51"/>
      <c r="FY148" s="51"/>
      <c r="FZ148" s="14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2"/>
      <c r="GL148" s="51"/>
      <c r="GM148" s="51"/>
      <c r="GN148" s="51"/>
      <c r="GO148" s="51"/>
      <c r="GP148" s="14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2"/>
      <c r="HB148" s="51"/>
      <c r="HC148" s="51"/>
      <c r="HD148" s="51"/>
      <c r="HE148" s="51"/>
      <c r="HF148" s="14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2"/>
      <c r="HR148" s="51"/>
      <c r="HS148" s="51"/>
      <c r="HT148" s="51"/>
      <c r="HU148" s="51"/>
      <c r="HV148" s="14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2"/>
      <c r="IH148" s="51"/>
      <c r="II148" s="51"/>
      <c r="IJ148" s="51"/>
      <c r="IK148" s="51"/>
      <c r="IL148" s="14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3" customFormat="1" ht="26.25" customHeight="1">
      <c r="A149" s="117"/>
      <c r="B149" s="114"/>
      <c r="C149" s="115"/>
      <c r="D149" s="116"/>
      <c r="E149" s="99"/>
      <c r="F149" s="102">
        <v>2019</v>
      </c>
      <c r="G149" s="98">
        <f aca="true" t="shared" si="68" ref="G149:P149">G161+G173</f>
        <v>1105596.2</v>
      </c>
      <c r="H149" s="98">
        <f t="shared" si="68"/>
        <v>295924.2</v>
      </c>
      <c r="I149" s="98">
        <f t="shared" si="68"/>
        <v>71760.2</v>
      </c>
      <c r="J149" s="98">
        <f t="shared" si="68"/>
        <v>55924.2</v>
      </c>
      <c r="K149" s="98">
        <f t="shared" si="68"/>
        <v>615401.6</v>
      </c>
      <c r="L149" s="98">
        <f t="shared" si="68"/>
        <v>200000</v>
      </c>
      <c r="M149" s="98">
        <f t="shared" si="68"/>
        <v>418434.4</v>
      </c>
      <c r="N149" s="98">
        <f t="shared" si="68"/>
        <v>40000</v>
      </c>
      <c r="O149" s="98">
        <f t="shared" si="68"/>
        <v>0</v>
      </c>
      <c r="P149" s="98">
        <f t="shared" si="68"/>
        <v>0</v>
      </c>
      <c r="Q149" s="123"/>
      <c r="R149" s="9"/>
      <c r="S149" s="33"/>
      <c r="T149" s="34">
        <f>I198+I149</f>
        <v>366851.39999999997</v>
      </c>
      <c r="U149" s="33"/>
      <c r="V149" s="14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2"/>
      <c r="AH149" s="51"/>
      <c r="AI149" s="51"/>
      <c r="AJ149" s="51"/>
      <c r="AK149" s="51"/>
      <c r="AL149" s="14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2"/>
      <c r="AX149" s="51"/>
      <c r="AY149" s="51"/>
      <c r="AZ149" s="51"/>
      <c r="BA149" s="51"/>
      <c r="BB149" s="14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2"/>
      <c r="BN149" s="51"/>
      <c r="BO149" s="51"/>
      <c r="BP149" s="51"/>
      <c r="BQ149" s="51"/>
      <c r="BR149" s="14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2"/>
      <c r="CD149" s="51"/>
      <c r="CE149" s="51"/>
      <c r="CF149" s="51"/>
      <c r="CG149" s="51"/>
      <c r="CH149" s="14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2"/>
      <c r="CT149" s="51"/>
      <c r="CU149" s="51"/>
      <c r="CV149" s="51"/>
      <c r="CW149" s="51"/>
      <c r="CX149" s="14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2"/>
      <c r="DJ149" s="51"/>
      <c r="DK149" s="51"/>
      <c r="DL149" s="51"/>
      <c r="DM149" s="51"/>
      <c r="DN149" s="14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2"/>
      <c r="DZ149" s="51"/>
      <c r="EA149" s="51"/>
      <c r="EB149" s="51"/>
      <c r="EC149" s="51"/>
      <c r="ED149" s="14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2"/>
      <c r="EP149" s="51"/>
      <c r="EQ149" s="51"/>
      <c r="ER149" s="51"/>
      <c r="ES149" s="51"/>
      <c r="ET149" s="14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2"/>
      <c r="FF149" s="51"/>
      <c r="FG149" s="51"/>
      <c r="FH149" s="51"/>
      <c r="FI149" s="51"/>
      <c r="FJ149" s="14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2"/>
      <c r="FV149" s="51"/>
      <c r="FW149" s="51"/>
      <c r="FX149" s="51"/>
      <c r="FY149" s="51"/>
      <c r="FZ149" s="14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2"/>
      <c r="GL149" s="51"/>
      <c r="GM149" s="51"/>
      <c r="GN149" s="51"/>
      <c r="GO149" s="51"/>
      <c r="GP149" s="14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2"/>
      <c r="HB149" s="51"/>
      <c r="HC149" s="51"/>
      <c r="HD149" s="51"/>
      <c r="HE149" s="51"/>
      <c r="HF149" s="14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2"/>
      <c r="HR149" s="51"/>
      <c r="HS149" s="51"/>
      <c r="HT149" s="51"/>
      <c r="HU149" s="51"/>
      <c r="HV149" s="14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2"/>
      <c r="IH149" s="51"/>
      <c r="II149" s="51"/>
      <c r="IJ149" s="51"/>
      <c r="IK149" s="51"/>
      <c r="IL149" s="14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3" customFormat="1" ht="26.25" customHeight="1">
      <c r="A150" s="117"/>
      <c r="B150" s="114"/>
      <c r="C150" s="115"/>
      <c r="D150" s="116"/>
      <c r="E150" s="99"/>
      <c r="F150" s="102">
        <v>2020</v>
      </c>
      <c r="G150" s="98">
        <f aca="true" t="shared" si="69" ref="G150:P150">G162+G174</f>
        <v>609746.7000000001</v>
      </c>
      <c r="H150" s="98">
        <f t="shared" si="69"/>
        <v>100000</v>
      </c>
      <c r="I150" s="98">
        <f>I162+I174</f>
        <v>16898.3</v>
      </c>
      <c r="J150" s="98">
        <f t="shared" si="69"/>
        <v>0</v>
      </c>
      <c r="K150" s="98">
        <f t="shared" si="69"/>
        <v>432848.4</v>
      </c>
      <c r="L150" s="98">
        <f t="shared" si="69"/>
        <v>0</v>
      </c>
      <c r="M150" s="98">
        <f t="shared" si="69"/>
        <v>160000</v>
      </c>
      <c r="N150" s="98">
        <f t="shared" si="69"/>
        <v>100000</v>
      </c>
      <c r="O150" s="98">
        <f t="shared" si="69"/>
        <v>0</v>
      </c>
      <c r="P150" s="98">
        <f t="shared" si="69"/>
        <v>0</v>
      </c>
      <c r="Q150" s="123"/>
      <c r="R150" s="9"/>
      <c r="S150" s="33"/>
      <c r="T150" s="34"/>
      <c r="U150" s="33"/>
      <c r="V150" s="14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2"/>
      <c r="AH150" s="51"/>
      <c r="AI150" s="51"/>
      <c r="AJ150" s="51"/>
      <c r="AK150" s="51"/>
      <c r="AL150" s="14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2"/>
      <c r="AX150" s="51"/>
      <c r="AY150" s="51"/>
      <c r="AZ150" s="51"/>
      <c r="BA150" s="51"/>
      <c r="BB150" s="14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2"/>
      <c r="BN150" s="51"/>
      <c r="BO150" s="51"/>
      <c r="BP150" s="51"/>
      <c r="BQ150" s="51"/>
      <c r="BR150" s="14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2"/>
      <c r="CD150" s="51"/>
      <c r="CE150" s="51"/>
      <c r="CF150" s="51"/>
      <c r="CG150" s="51"/>
      <c r="CH150" s="14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2"/>
      <c r="CT150" s="51"/>
      <c r="CU150" s="51"/>
      <c r="CV150" s="51"/>
      <c r="CW150" s="51"/>
      <c r="CX150" s="14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2"/>
      <c r="DJ150" s="51"/>
      <c r="DK150" s="51"/>
      <c r="DL150" s="51"/>
      <c r="DM150" s="51"/>
      <c r="DN150" s="14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2"/>
      <c r="DZ150" s="51"/>
      <c r="EA150" s="51"/>
      <c r="EB150" s="51"/>
      <c r="EC150" s="51"/>
      <c r="ED150" s="14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2"/>
      <c r="EP150" s="51"/>
      <c r="EQ150" s="51"/>
      <c r="ER150" s="51"/>
      <c r="ES150" s="51"/>
      <c r="ET150" s="14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2"/>
      <c r="FF150" s="51"/>
      <c r="FG150" s="51"/>
      <c r="FH150" s="51"/>
      <c r="FI150" s="51"/>
      <c r="FJ150" s="14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2"/>
      <c r="FV150" s="51"/>
      <c r="FW150" s="51"/>
      <c r="FX150" s="51"/>
      <c r="FY150" s="51"/>
      <c r="FZ150" s="14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2"/>
      <c r="GL150" s="51"/>
      <c r="GM150" s="51"/>
      <c r="GN150" s="51"/>
      <c r="GO150" s="51"/>
      <c r="GP150" s="14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2"/>
      <c r="HB150" s="51"/>
      <c r="HC150" s="51"/>
      <c r="HD150" s="51"/>
      <c r="HE150" s="51"/>
      <c r="HF150" s="14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2"/>
      <c r="HR150" s="51"/>
      <c r="HS150" s="51"/>
      <c r="HT150" s="51"/>
      <c r="HU150" s="51"/>
      <c r="HV150" s="14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2"/>
      <c r="IH150" s="51"/>
      <c r="II150" s="51"/>
      <c r="IJ150" s="51"/>
      <c r="IK150" s="51"/>
      <c r="IL150" s="14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42" ht="21.75" customHeight="1">
      <c r="A151" s="117"/>
      <c r="B151" s="114"/>
      <c r="C151" s="115"/>
      <c r="D151" s="116"/>
      <c r="E151" s="99"/>
      <c r="F151" s="102">
        <v>2021</v>
      </c>
      <c r="G151" s="98">
        <f aca="true" t="shared" si="70" ref="G151:H155">G163+G175</f>
        <v>1936127.6</v>
      </c>
      <c r="H151" s="98">
        <f t="shared" si="70"/>
        <v>400000</v>
      </c>
      <c r="I151" s="98">
        <f aca="true" t="shared" si="71" ref="I151:P154">I163+I175</f>
        <v>25668.4</v>
      </c>
      <c r="J151" s="98">
        <f t="shared" si="71"/>
        <v>0</v>
      </c>
      <c r="K151" s="98">
        <f t="shared" si="71"/>
        <v>1418557.2000000002</v>
      </c>
      <c r="L151" s="98">
        <f t="shared" si="71"/>
        <v>0</v>
      </c>
      <c r="M151" s="98">
        <f t="shared" si="71"/>
        <v>491902</v>
      </c>
      <c r="N151" s="98">
        <f t="shared" si="71"/>
        <v>400000</v>
      </c>
      <c r="O151" s="98">
        <f t="shared" si="71"/>
        <v>0</v>
      </c>
      <c r="P151" s="98">
        <f t="shared" si="71"/>
        <v>0</v>
      </c>
      <c r="Q151" s="123"/>
      <c r="R151" s="9"/>
      <c r="T151" s="34">
        <f>I200+I151</f>
        <v>88820.1</v>
      </c>
      <c r="AH151" s="51"/>
      <c r="AX151" s="51"/>
      <c r="BN151" s="51"/>
      <c r="CD151" s="51"/>
      <c r="CT151" s="51"/>
      <c r="DJ151" s="51"/>
      <c r="DZ151" s="51"/>
      <c r="EP151" s="51"/>
      <c r="FF151" s="51"/>
      <c r="FV151" s="51"/>
      <c r="GL151" s="51"/>
      <c r="HB151" s="51"/>
      <c r="HR151" s="51"/>
      <c r="IH151" s="51"/>
    </row>
    <row r="152" spans="1:242" ht="21.75" customHeight="1">
      <c r="A152" s="117"/>
      <c r="B152" s="114"/>
      <c r="C152" s="115"/>
      <c r="D152" s="116"/>
      <c r="E152" s="99"/>
      <c r="F152" s="102">
        <v>2022</v>
      </c>
      <c r="G152" s="98">
        <f t="shared" si="70"/>
        <v>752047</v>
      </c>
      <c r="H152" s="98">
        <f t="shared" si="70"/>
        <v>0</v>
      </c>
      <c r="I152" s="98">
        <f t="shared" si="71"/>
        <v>36425.600000000006</v>
      </c>
      <c r="J152" s="98">
        <f t="shared" si="71"/>
        <v>0</v>
      </c>
      <c r="K152" s="98">
        <f t="shared" si="71"/>
        <v>715621.4</v>
      </c>
      <c r="L152" s="98">
        <f t="shared" si="71"/>
        <v>0</v>
      </c>
      <c r="M152" s="98">
        <f t="shared" si="71"/>
        <v>0</v>
      </c>
      <c r="N152" s="98">
        <f t="shared" si="71"/>
        <v>0</v>
      </c>
      <c r="O152" s="98">
        <f t="shared" si="71"/>
        <v>0</v>
      </c>
      <c r="P152" s="98">
        <f t="shared" si="71"/>
        <v>0</v>
      </c>
      <c r="Q152" s="123"/>
      <c r="R152" s="9"/>
      <c r="AH152" s="51"/>
      <c r="AX152" s="51"/>
      <c r="BN152" s="51"/>
      <c r="CD152" s="51"/>
      <c r="CT152" s="51"/>
      <c r="DJ152" s="51"/>
      <c r="DZ152" s="51"/>
      <c r="EP152" s="51"/>
      <c r="FF152" s="51"/>
      <c r="FV152" s="51"/>
      <c r="GL152" s="51"/>
      <c r="HB152" s="51"/>
      <c r="HR152" s="51"/>
      <c r="IH152" s="51"/>
    </row>
    <row r="153" spans="1:242" ht="21.75" customHeight="1">
      <c r="A153" s="117"/>
      <c r="B153" s="114"/>
      <c r="C153" s="115"/>
      <c r="D153" s="116"/>
      <c r="E153" s="99"/>
      <c r="F153" s="102">
        <v>2023</v>
      </c>
      <c r="G153" s="98">
        <f t="shared" si="70"/>
        <v>861496.8</v>
      </c>
      <c r="H153" s="98">
        <f t="shared" si="70"/>
        <v>0</v>
      </c>
      <c r="I153" s="98">
        <f t="shared" si="71"/>
        <v>27186</v>
      </c>
      <c r="J153" s="98">
        <f t="shared" si="71"/>
        <v>0</v>
      </c>
      <c r="K153" s="98">
        <f t="shared" si="71"/>
        <v>834310.8</v>
      </c>
      <c r="L153" s="98">
        <f t="shared" si="71"/>
        <v>0</v>
      </c>
      <c r="M153" s="98">
        <f t="shared" si="71"/>
        <v>0</v>
      </c>
      <c r="N153" s="98">
        <f t="shared" si="71"/>
        <v>0</v>
      </c>
      <c r="O153" s="98">
        <f t="shared" si="71"/>
        <v>0</v>
      </c>
      <c r="P153" s="98">
        <f t="shared" si="71"/>
        <v>0</v>
      </c>
      <c r="Q153" s="123"/>
      <c r="R153" s="9"/>
      <c r="AH153" s="51"/>
      <c r="AX153" s="51"/>
      <c r="BN153" s="51"/>
      <c r="CD153" s="51"/>
      <c r="CT153" s="51"/>
      <c r="DJ153" s="51"/>
      <c r="DZ153" s="51"/>
      <c r="EP153" s="51"/>
      <c r="FF153" s="51"/>
      <c r="FV153" s="51"/>
      <c r="GL153" s="51"/>
      <c r="HB153" s="51"/>
      <c r="HR153" s="51"/>
      <c r="IH153" s="51"/>
    </row>
    <row r="154" spans="1:242" ht="21.75" customHeight="1">
      <c r="A154" s="117"/>
      <c r="B154" s="114"/>
      <c r="C154" s="115"/>
      <c r="D154" s="116"/>
      <c r="E154" s="99"/>
      <c r="F154" s="102">
        <v>2024</v>
      </c>
      <c r="G154" s="98">
        <f t="shared" si="70"/>
        <v>20285.199999999997</v>
      </c>
      <c r="H154" s="98">
        <f t="shared" si="70"/>
        <v>0</v>
      </c>
      <c r="I154" s="98">
        <f t="shared" si="71"/>
        <v>20285.199999999997</v>
      </c>
      <c r="J154" s="98">
        <f t="shared" si="71"/>
        <v>0</v>
      </c>
      <c r="K154" s="98">
        <f t="shared" si="71"/>
        <v>0</v>
      </c>
      <c r="L154" s="98">
        <f t="shared" si="71"/>
        <v>0</v>
      </c>
      <c r="M154" s="98">
        <f t="shared" si="71"/>
        <v>0</v>
      </c>
      <c r="N154" s="98">
        <f t="shared" si="71"/>
        <v>0</v>
      </c>
      <c r="O154" s="98">
        <f t="shared" si="71"/>
        <v>0</v>
      </c>
      <c r="P154" s="98">
        <f t="shared" si="71"/>
        <v>0</v>
      </c>
      <c r="Q154" s="123"/>
      <c r="R154" s="9"/>
      <c r="AH154" s="51"/>
      <c r="AX154" s="51"/>
      <c r="BN154" s="51"/>
      <c r="CD154" s="51"/>
      <c r="CT154" s="51"/>
      <c r="DJ154" s="51"/>
      <c r="DZ154" s="51"/>
      <c r="EP154" s="51"/>
      <c r="FF154" s="51"/>
      <c r="FV154" s="51"/>
      <c r="GL154" s="51"/>
      <c r="HB154" s="51"/>
      <c r="HR154" s="51"/>
      <c r="IH154" s="51"/>
    </row>
    <row r="155" spans="1:242" ht="21.75" customHeight="1">
      <c r="A155" s="117"/>
      <c r="B155" s="119"/>
      <c r="C155" s="120"/>
      <c r="D155" s="121"/>
      <c r="E155" s="99"/>
      <c r="F155" s="102">
        <v>2025</v>
      </c>
      <c r="G155" s="98">
        <f t="shared" si="70"/>
        <v>79694</v>
      </c>
      <c r="H155" s="98">
        <f t="shared" si="70"/>
        <v>0</v>
      </c>
      <c r="I155" s="98">
        <f>I167+I179</f>
        <v>79694</v>
      </c>
      <c r="J155" s="98">
        <f aca="true" t="shared" si="72" ref="J155:P155">J167+J179</f>
        <v>0</v>
      </c>
      <c r="K155" s="98">
        <f t="shared" si="72"/>
        <v>0</v>
      </c>
      <c r="L155" s="98">
        <f t="shared" si="72"/>
        <v>0</v>
      </c>
      <c r="M155" s="98">
        <f t="shared" si="72"/>
        <v>0</v>
      </c>
      <c r="N155" s="98">
        <f t="shared" si="72"/>
        <v>0</v>
      </c>
      <c r="O155" s="98">
        <f t="shared" si="72"/>
        <v>0</v>
      </c>
      <c r="P155" s="98">
        <f t="shared" si="72"/>
        <v>0</v>
      </c>
      <c r="Q155" s="123"/>
      <c r="R155" s="9"/>
      <c r="AH155" s="51"/>
      <c r="AX155" s="51"/>
      <c r="BN155" s="51"/>
      <c r="CD155" s="51"/>
      <c r="CT155" s="51"/>
      <c r="DJ155" s="51"/>
      <c r="DZ155" s="51"/>
      <c r="EP155" s="51"/>
      <c r="FF155" s="51"/>
      <c r="FV155" s="51"/>
      <c r="GL155" s="51"/>
      <c r="HB155" s="51"/>
      <c r="HR155" s="51"/>
      <c r="IH155" s="51"/>
    </row>
    <row r="156" spans="1:256" s="13" customFormat="1" ht="18.75" customHeight="1">
      <c r="A156" s="117"/>
      <c r="B156" s="109" t="s">
        <v>124</v>
      </c>
      <c r="C156" s="110"/>
      <c r="D156" s="111"/>
      <c r="E156" s="99"/>
      <c r="F156" s="100" t="s">
        <v>59</v>
      </c>
      <c r="G156" s="101">
        <f aca="true" t="shared" si="73" ref="G156:G172">I156+K156+M156+O156</f>
        <v>615049.4</v>
      </c>
      <c r="H156" s="101">
        <f aca="true" t="shared" si="74" ref="H156:H161">J156+L156+N156+P156</f>
        <v>24922.1</v>
      </c>
      <c r="I156" s="101">
        <f>SUM(I157:I167)</f>
        <v>246915.59999999998</v>
      </c>
      <c r="J156" s="101">
        <f aca="true" t="shared" si="75" ref="J156:P156">SUM(J157:J167)</f>
        <v>24922.1</v>
      </c>
      <c r="K156" s="101">
        <f t="shared" si="75"/>
        <v>0</v>
      </c>
      <c r="L156" s="101">
        <f t="shared" si="75"/>
        <v>0</v>
      </c>
      <c r="M156" s="101">
        <f t="shared" si="75"/>
        <v>368133.80000000005</v>
      </c>
      <c r="N156" s="101">
        <f t="shared" si="75"/>
        <v>0</v>
      </c>
      <c r="O156" s="101">
        <f t="shared" si="75"/>
        <v>0</v>
      </c>
      <c r="P156" s="101">
        <f t="shared" si="75"/>
        <v>0</v>
      </c>
      <c r="Q156" s="123"/>
      <c r="R156" s="9"/>
      <c r="S156" s="33"/>
      <c r="T156" s="33"/>
      <c r="U156" s="33"/>
      <c r="V156" s="10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2"/>
      <c r="AH156" s="51"/>
      <c r="AI156" s="51"/>
      <c r="AJ156" s="51"/>
      <c r="AK156" s="51"/>
      <c r="AL156" s="10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2"/>
      <c r="AX156" s="51"/>
      <c r="AY156" s="51"/>
      <c r="AZ156" s="51"/>
      <c r="BA156" s="51"/>
      <c r="BB156" s="10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2"/>
      <c r="BN156" s="51"/>
      <c r="BO156" s="51"/>
      <c r="BP156" s="51"/>
      <c r="BQ156" s="51"/>
      <c r="BR156" s="10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2"/>
      <c r="CD156" s="51"/>
      <c r="CE156" s="51"/>
      <c r="CF156" s="51"/>
      <c r="CG156" s="51"/>
      <c r="CH156" s="10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2"/>
      <c r="CT156" s="51"/>
      <c r="CU156" s="51"/>
      <c r="CV156" s="51"/>
      <c r="CW156" s="51"/>
      <c r="CX156" s="10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2"/>
      <c r="DJ156" s="51"/>
      <c r="DK156" s="51"/>
      <c r="DL156" s="51"/>
      <c r="DM156" s="51"/>
      <c r="DN156" s="10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2"/>
      <c r="DZ156" s="51"/>
      <c r="EA156" s="51"/>
      <c r="EB156" s="51"/>
      <c r="EC156" s="51"/>
      <c r="ED156" s="10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2"/>
      <c r="EP156" s="51"/>
      <c r="EQ156" s="51"/>
      <c r="ER156" s="51"/>
      <c r="ES156" s="51"/>
      <c r="ET156" s="10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2"/>
      <c r="FF156" s="51"/>
      <c r="FG156" s="51"/>
      <c r="FH156" s="51"/>
      <c r="FI156" s="51"/>
      <c r="FJ156" s="10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2"/>
      <c r="FV156" s="51"/>
      <c r="FW156" s="51"/>
      <c r="FX156" s="51"/>
      <c r="FY156" s="51"/>
      <c r="FZ156" s="10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2"/>
      <c r="GL156" s="51"/>
      <c r="GM156" s="51"/>
      <c r="GN156" s="51"/>
      <c r="GO156" s="51"/>
      <c r="GP156" s="10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2"/>
      <c r="HB156" s="51"/>
      <c r="HC156" s="51"/>
      <c r="HD156" s="51"/>
      <c r="HE156" s="51"/>
      <c r="HF156" s="10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2"/>
      <c r="HR156" s="51"/>
      <c r="HS156" s="51"/>
      <c r="HT156" s="51"/>
      <c r="HU156" s="51"/>
      <c r="HV156" s="10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2"/>
      <c r="IH156" s="51"/>
      <c r="II156" s="51"/>
      <c r="IJ156" s="51"/>
      <c r="IK156" s="51"/>
      <c r="IL156" s="10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</row>
    <row r="157" spans="1:256" s="13" customFormat="1" ht="18.75" customHeight="1">
      <c r="A157" s="117"/>
      <c r="B157" s="114"/>
      <c r="C157" s="115"/>
      <c r="D157" s="116"/>
      <c r="E157" s="99"/>
      <c r="F157" s="102">
        <v>2015</v>
      </c>
      <c r="G157" s="98">
        <f t="shared" si="73"/>
        <v>181.7</v>
      </c>
      <c r="H157" s="98">
        <f t="shared" si="74"/>
        <v>181.7</v>
      </c>
      <c r="I157" s="98">
        <f aca="true" t="shared" si="76" ref="I157:P157">I44</f>
        <v>181.7</v>
      </c>
      <c r="J157" s="98">
        <f t="shared" si="76"/>
        <v>181.7</v>
      </c>
      <c r="K157" s="98">
        <f t="shared" si="76"/>
        <v>0</v>
      </c>
      <c r="L157" s="98">
        <f t="shared" si="76"/>
        <v>0</v>
      </c>
      <c r="M157" s="98">
        <f t="shared" si="76"/>
        <v>0</v>
      </c>
      <c r="N157" s="98">
        <f t="shared" si="76"/>
        <v>0</v>
      </c>
      <c r="O157" s="98">
        <f t="shared" si="76"/>
        <v>0</v>
      </c>
      <c r="P157" s="98">
        <f t="shared" si="76"/>
        <v>0</v>
      </c>
      <c r="Q157" s="123"/>
      <c r="R157" s="9"/>
      <c r="S157" s="33"/>
      <c r="T157" s="33"/>
      <c r="U157" s="33"/>
      <c r="V157" s="14"/>
      <c r="W157" s="15"/>
      <c r="X157" s="15"/>
      <c r="Y157" s="16"/>
      <c r="Z157" s="16"/>
      <c r="AA157" s="16"/>
      <c r="AB157" s="16"/>
      <c r="AC157" s="16"/>
      <c r="AD157" s="16"/>
      <c r="AE157" s="16"/>
      <c r="AF157" s="16"/>
      <c r="AG157" s="12"/>
      <c r="AH157" s="51"/>
      <c r="AI157" s="51"/>
      <c r="AJ157" s="51"/>
      <c r="AK157" s="51"/>
      <c r="AL157" s="14"/>
      <c r="AM157" s="15"/>
      <c r="AN157" s="15"/>
      <c r="AO157" s="16"/>
      <c r="AP157" s="16"/>
      <c r="AQ157" s="16"/>
      <c r="AR157" s="16"/>
      <c r="AS157" s="16"/>
      <c r="AT157" s="16"/>
      <c r="AU157" s="16"/>
      <c r="AV157" s="16"/>
      <c r="AW157" s="12"/>
      <c r="AX157" s="51"/>
      <c r="AY157" s="51"/>
      <c r="AZ157" s="51"/>
      <c r="BA157" s="51"/>
      <c r="BB157" s="14"/>
      <c r="BC157" s="15"/>
      <c r="BD157" s="15"/>
      <c r="BE157" s="16"/>
      <c r="BF157" s="16"/>
      <c r="BG157" s="16"/>
      <c r="BH157" s="16"/>
      <c r="BI157" s="16"/>
      <c r="BJ157" s="16"/>
      <c r="BK157" s="16"/>
      <c r="BL157" s="16"/>
      <c r="BM157" s="12"/>
      <c r="BN157" s="51"/>
      <c r="BO157" s="51"/>
      <c r="BP157" s="51"/>
      <c r="BQ157" s="51"/>
      <c r="BR157" s="14"/>
      <c r="BS157" s="15"/>
      <c r="BT157" s="15"/>
      <c r="BU157" s="16"/>
      <c r="BV157" s="16"/>
      <c r="BW157" s="16"/>
      <c r="BX157" s="16"/>
      <c r="BY157" s="16"/>
      <c r="BZ157" s="16"/>
      <c r="CA157" s="16"/>
      <c r="CB157" s="16"/>
      <c r="CC157" s="12"/>
      <c r="CD157" s="51"/>
      <c r="CE157" s="51"/>
      <c r="CF157" s="51"/>
      <c r="CG157" s="51"/>
      <c r="CH157" s="14"/>
      <c r="CI157" s="15"/>
      <c r="CJ157" s="15"/>
      <c r="CK157" s="16"/>
      <c r="CL157" s="16"/>
      <c r="CM157" s="16"/>
      <c r="CN157" s="16"/>
      <c r="CO157" s="16"/>
      <c r="CP157" s="16"/>
      <c r="CQ157" s="16"/>
      <c r="CR157" s="16"/>
      <c r="CS157" s="12"/>
      <c r="CT157" s="51"/>
      <c r="CU157" s="51"/>
      <c r="CV157" s="51"/>
      <c r="CW157" s="51"/>
      <c r="CX157" s="14"/>
      <c r="CY157" s="15"/>
      <c r="CZ157" s="15"/>
      <c r="DA157" s="16"/>
      <c r="DB157" s="16"/>
      <c r="DC157" s="16"/>
      <c r="DD157" s="16"/>
      <c r="DE157" s="16"/>
      <c r="DF157" s="16"/>
      <c r="DG157" s="16"/>
      <c r="DH157" s="16"/>
      <c r="DI157" s="12"/>
      <c r="DJ157" s="51"/>
      <c r="DK157" s="51"/>
      <c r="DL157" s="51"/>
      <c r="DM157" s="51"/>
      <c r="DN157" s="14"/>
      <c r="DO157" s="15"/>
      <c r="DP157" s="15"/>
      <c r="DQ157" s="16"/>
      <c r="DR157" s="16"/>
      <c r="DS157" s="16"/>
      <c r="DT157" s="16"/>
      <c r="DU157" s="16"/>
      <c r="DV157" s="16"/>
      <c r="DW157" s="16"/>
      <c r="DX157" s="16"/>
      <c r="DY157" s="12"/>
      <c r="DZ157" s="51"/>
      <c r="EA157" s="51"/>
      <c r="EB157" s="51"/>
      <c r="EC157" s="51"/>
      <c r="ED157" s="14"/>
      <c r="EE157" s="15"/>
      <c r="EF157" s="15"/>
      <c r="EG157" s="16"/>
      <c r="EH157" s="16"/>
      <c r="EI157" s="16"/>
      <c r="EJ157" s="16"/>
      <c r="EK157" s="16"/>
      <c r="EL157" s="16"/>
      <c r="EM157" s="16"/>
      <c r="EN157" s="16"/>
      <c r="EO157" s="12"/>
      <c r="EP157" s="51"/>
      <c r="EQ157" s="51"/>
      <c r="ER157" s="51"/>
      <c r="ES157" s="51"/>
      <c r="ET157" s="14"/>
      <c r="EU157" s="15"/>
      <c r="EV157" s="15"/>
      <c r="EW157" s="16"/>
      <c r="EX157" s="16"/>
      <c r="EY157" s="16"/>
      <c r="EZ157" s="16"/>
      <c r="FA157" s="16"/>
      <c r="FB157" s="16"/>
      <c r="FC157" s="16"/>
      <c r="FD157" s="16"/>
      <c r="FE157" s="12"/>
      <c r="FF157" s="51"/>
      <c r="FG157" s="51"/>
      <c r="FH157" s="51"/>
      <c r="FI157" s="51"/>
      <c r="FJ157" s="14"/>
      <c r="FK157" s="15"/>
      <c r="FL157" s="15"/>
      <c r="FM157" s="16"/>
      <c r="FN157" s="16"/>
      <c r="FO157" s="16"/>
      <c r="FP157" s="16"/>
      <c r="FQ157" s="16"/>
      <c r="FR157" s="16"/>
      <c r="FS157" s="16"/>
      <c r="FT157" s="16"/>
      <c r="FU157" s="12"/>
      <c r="FV157" s="51"/>
      <c r="FW157" s="51"/>
      <c r="FX157" s="51"/>
      <c r="FY157" s="51"/>
      <c r="FZ157" s="14"/>
      <c r="GA157" s="15"/>
      <c r="GB157" s="15"/>
      <c r="GC157" s="16"/>
      <c r="GD157" s="16"/>
      <c r="GE157" s="16"/>
      <c r="GF157" s="16"/>
      <c r="GG157" s="16"/>
      <c r="GH157" s="16"/>
      <c r="GI157" s="16"/>
      <c r="GJ157" s="16"/>
      <c r="GK157" s="12"/>
      <c r="GL157" s="51"/>
      <c r="GM157" s="51"/>
      <c r="GN157" s="51"/>
      <c r="GO157" s="51"/>
      <c r="GP157" s="14"/>
      <c r="GQ157" s="15"/>
      <c r="GR157" s="15"/>
      <c r="GS157" s="16"/>
      <c r="GT157" s="16"/>
      <c r="GU157" s="16"/>
      <c r="GV157" s="16"/>
      <c r="GW157" s="16"/>
      <c r="GX157" s="16"/>
      <c r="GY157" s="16"/>
      <c r="GZ157" s="16"/>
      <c r="HA157" s="12"/>
      <c r="HB157" s="51"/>
      <c r="HC157" s="51"/>
      <c r="HD157" s="51"/>
      <c r="HE157" s="51"/>
      <c r="HF157" s="14"/>
      <c r="HG157" s="15"/>
      <c r="HH157" s="15"/>
      <c r="HI157" s="16"/>
      <c r="HJ157" s="16"/>
      <c r="HK157" s="16"/>
      <c r="HL157" s="16"/>
      <c r="HM157" s="16"/>
      <c r="HN157" s="16"/>
      <c r="HO157" s="16"/>
      <c r="HP157" s="16"/>
      <c r="HQ157" s="12"/>
      <c r="HR157" s="51"/>
      <c r="HS157" s="51"/>
      <c r="HT157" s="51"/>
      <c r="HU157" s="51"/>
      <c r="HV157" s="14"/>
      <c r="HW157" s="15"/>
      <c r="HX157" s="15"/>
      <c r="HY157" s="16"/>
      <c r="HZ157" s="16"/>
      <c r="IA157" s="16"/>
      <c r="IB157" s="16"/>
      <c r="IC157" s="16"/>
      <c r="ID157" s="16"/>
      <c r="IE157" s="16"/>
      <c r="IF157" s="16"/>
      <c r="IG157" s="12"/>
      <c r="IH157" s="51"/>
      <c r="II157" s="51"/>
      <c r="IJ157" s="51"/>
      <c r="IK157" s="51"/>
      <c r="IL157" s="14"/>
      <c r="IM157" s="15"/>
      <c r="IN157" s="15"/>
      <c r="IO157" s="16"/>
      <c r="IP157" s="16"/>
      <c r="IQ157" s="16"/>
      <c r="IR157" s="16"/>
      <c r="IS157" s="16"/>
      <c r="IT157" s="16"/>
      <c r="IU157" s="16"/>
      <c r="IV157" s="16"/>
    </row>
    <row r="158" spans="1:256" s="13" customFormat="1" ht="18.75" customHeight="1">
      <c r="A158" s="117"/>
      <c r="B158" s="114"/>
      <c r="C158" s="115"/>
      <c r="D158" s="116"/>
      <c r="E158" s="99"/>
      <c r="F158" s="102">
        <v>2016</v>
      </c>
      <c r="G158" s="98">
        <f t="shared" si="73"/>
        <v>551.1</v>
      </c>
      <c r="H158" s="98">
        <f t="shared" si="74"/>
        <v>551.1</v>
      </c>
      <c r="I158" s="98">
        <f aca="true" t="shared" si="77" ref="I158:P159">I45</f>
        <v>551.1</v>
      </c>
      <c r="J158" s="98">
        <f t="shared" si="77"/>
        <v>551.1</v>
      </c>
      <c r="K158" s="98">
        <f t="shared" si="77"/>
        <v>0</v>
      </c>
      <c r="L158" s="98">
        <f t="shared" si="77"/>
        <v>0</v>
      </c>
      <c r="M158" s="98">
        <f t="shared" si="77"/>
        <v>0</v>
      </c>
      <c r="N158" s="98">
        <f t="shared" si="77"/>
        <v>0</v>
      </c>
      <c r="O158" s="98">
        <f t="shared" si="77"/>
        <v>0</v>
      </c>
      <c r="P158" s="98">
        <f t="shared" si="77"/>
        <v>0</v>
      </c>
      <c r="Q158" s="123"/>
      <c r="R158" s="9"/>
      <c r="S158" s="33"/>
      <c r="T158" s="33"/>
      <c r="U158" s="33"/>
      <c r="V158" s="14"/>
      <c r="W158" s="15"/>
      <c r="X158" s="15"/>
      <c r="Y158" s="16"/>
      <c r="Z158" s="16"/>
      <c r="AA158" s="16"/>
      <c r="AB158" s="16"/>
      <c r="AC158" s="16"/>
      <c r="AD158" s="16"/>
      <c r="AE158" s="16"/>
      <c r="AF158" s="16"/>
      <c r="AG158" s="12"/>
      <c r="AH158" s="51"/>
      <c r="AI158" s="51"/>
      <c r="AJ158" s="51"/>
      <c r="AK158" s="51"/>
      <c r="AL158" s="14"/>
      <c r="AM158" s="15"/>
      <c r="AN158" s="15"/>
      <c r="AO158" s="16"/>
      <c r="AP158" s="16"/>
      <c r="AQ158" s="16"/>
      <c r="AR158" s="16"/>
      <c r="AS158" s="16"/>
      <c r="AT158" s="16"/>
      <c r="AU158" s="16"/>
      <c r="AV158" s="16"/>
      <c r="AW158" s="12"/>
      <c r="AX158" s="51"/>
      <c r="AY158" s="51"/>
      <c r="AZ158" s="51"/>
      <c r="BA158" s="51"/>
      <c r="BB158" s="14"/>
      <c r="BC158" s="15"/>
      <c r="BD158" s="15"/>
      <c r="BE158" s="16"/>
      <c r="BF158" s="16"/>
      <c r="BG158" s="16"/>
      <c r="BH158" s="16"/>
      <c r="BI158" s="16"/>
      <c r="BJ158" s="16"/>
      <c r="BK158" s="16"/>
      <c r="BL158" s="16"/>
      <c r="BM158" s="12"/>
      <c r="BN158" s="51"/>
      <c r="BO158" s="51"/>
      <c r="BP158" s="51"/>
      <c r="BQ158" s="51"/>
      <c r="BR158" s="14"/>
      <c r="BS158" s="15"/>
      <c r="BT158" s="15"/>
      <c r="BU158" s="16"/>
      <c r="BV158" s="16"/>
      <c r="BW158" s="16"/>
      <c r="BX158" s="16"/>
      <c r="BY158" s="16"/>
      <c r="BZ158" s="16"/>
      <c r="CA158" s="16"/>
      <c r="CB158" s="16"/>
      <c r="CC158" s="12"/>
      <c r="CD158" s="51"/>
      <c r="CE158" s="51"/>
      <c r="CF158" s="51"/>
      <c r="CG158" s="51"/>
      <c r="CH158" s="14"/>
      <c r="CI158" s="15"/>
      <c r="CJ158" s="15"/>
      <c r="CK158" s="16"/>
      <c r="CL158" s="16"/>
      <c r="CM158" s="16"/>
      <c r="CN158" s="16"/>
      <c r="CO158" s="16"/>
      <c r="CP158" s="16"/>
      <c r="CQ158" s="16"/>
      <c r="CR158" s="16"/>
      <c r="CS158" s="12"/>
      <c r="CT158" s="51"/>
      <c r="CU158" s="51"/>
      <c r="CV158" s="51"/>
      <c r="CW158" s="51"/>
      <c r="CX158" s="14"/>
      <c r="CY158" s="15"/>
      <c r="CZ158" s="15"/>
      <c r="DA158" s="16"/>
      <c r="DB158" s="16"/>
      <c r="DC158" s="16"/>
      <c r="DD158" s="16"/>
      <c r="DE158" s="16"/>
      <c r="DF158" s="16"/>
      <c r="DG158" s="16"/>
      <c r="DH158" s="16"/>
      <c r="DI158" s="12"/>
      <c r="DJ158" s="51"/>
      <c r="DK158" s="51"/>
      <c r="DL158" s="51"/>
      <c r="DM158" s="51"/>
      <c r="DN158" s="14"/>
      <c r="DO158" s="15"/>
      <c r="DP158" s="15"/>
      <c r="DQ158" s="16"/>
      <c r="DR158" s="16"/>
      <c r="DS158" s="16"/>
      <c r="DT158" s="16"/>
      <c r="DU158" s="16"/>
      <c r="DV158" s="16"/>
      <c r="DW158" s="16"/>
      <c r="DX158" s="16"/>
      <c r="DY158" s="12"/>
      <c r="DZ158" s="51"/>
      <c r="EA158" s="51"/>
      <c r="EB158" s="51"/>
      <c r="EC158" s="51"/>
      <c r="ED158" s="14"/>
      <c r="EE158" s="15"/>
      <c r="EF158" s="15"/>
      <c r="EG158" s="16"/>
      <c r="EH158" s="16"/>
      <c r="EI158" s="16"/>
      <c r="EJ158" s="16"/>
      <c r="EK158" s="16"/>
      <c r="EL158" s="16"/>
      <c r="EM158" s="16"/>
      <c r="EN158" s="16"/>
      <c r="EO158" s="12"/>
      <c r="EP158" s="51"/>
      <c r="EQ158" s="51"/>
      <c r="ER158" s="51"/>
      <c r="ES158" s="51"/>
      <c r="ET158" s="14"/>
      <c r="EU158" s="15"/>
      <c r="EV158" s="15"/>
      <c r="EW158" s="16"/>
      <c r="EX158" s="16"/>
      <c r="EY158" s="16"/>
      <c r="EZ158" s="16"/>
      <c r="FA158" s="16"/>
      <c r="FB158" s="16"/>
      <c r="FC158" s="16"/>
      <c r="FD158" s="16"/>
      <c r="FE158" s="12"/>
      <c r="FF158" s="51"/>
      <c r="FG158" s="51"/>
      <c r="FH158" s="51"/>
      <c r="FI158" s="51"/>
      <c r="FJ158" s="14"/>
      <c r="FK158" s="15"/>
      <c r="FL158" s="15"/>
      <c r="FM158" s="16"/>
      <c r="FN158" s="16"/>
      <c r="FO158" s="16"/>
      <c r="FP158" s="16"/>
      <c r="FQ158" s="16"/>
      <c r="FR158" s="16"/>
      <c r="FS158" s="16"/>
      <c r="FT158" s="16"/>
      <c r="FU158" s="12"/>
      <c r="FV158" s="51"/>
      <c r="FW158" s="51"/>
      <c r="FX158" s="51"/>
      <c r="FY158" s="51"/>
      <c r="FZ158" s="14"/>
      <c r="GA158" s="15"/>
      <c r="GB158" s="15"/>
      <c r="GC158" s="16"/>
      <c r="GD158" s="16"/>
      <c r="GE158" s="16"/>
      <c r="GF158" s="16"/>
      <c r="GG158" s="16"/>
      <c r="GH158" s="16"/>
      <c r="GI158" s="16"/>
      <c r="GJ158" s="16"/>
      <c r="GK158" s="12"/>
      <c r="GL158" s="51"/>
      <c r="GM158" s="51"/>
      <c r="GN158" s="51"/>
      <c r="GO158" s="51"/>
      <c r="GP158" s="14"/>
      <c r="GQ158" s="15"/>
      <c r="GR158" s="15"/>
      <c r="GS158" s="16"/>
      <c r="GT158" s="16"/>
      <c r="GU158" s="16"/>
      <c r="GV158" s="16"/>
      <c r="GW158" s="16"/>
      <c r="GX158" s="16"/>
      <c r="GY158" s="16"/>
      <c r="GZ158" s="16"/>
      <c r="HA158" s="12"/>
      <c r="HB158" s="51"/>
      <c r="HC158" s="51"/>
      <c r="HD158" s="51"/>
      <c r="HE158" s="51"/>
      <c r="HF158" s="14"/>
      <c r="HG158" s="15"/>
      <c r="HH158" s="15"/>
      <c r="HI158" s="16"/>
      <c r="HJ158" s="16"/>
      <c r="HK158" s="16"/>
      <c r="HL158" s="16"/>
      <c r="HM158" s="16"/>
      <c r="HN158" s="16"/>
      <c r="HO158" s="16"/>
      <c r="HP158" s="16"/>
      <c r="HQ158" s="12"/>
      <c r="HR158" s="51"/>
      <c r="HS158" s="51"/>
      <c r="HT158" s="51"/>
      <c r="HU158" s="51"/>
      <c r="HV158" s="14"/>
      <c r="HW158" s="15"/>
      <c r="HX158" s="15"/>
      <c r="HY158" s="16"/>
      <c r="HZ158" s="16"/>
      <c r="IA158" s="16"/>
      <c r="IB158" s="16"/>
      <c r="IC158" s="16"/>
      <c r="ID158" s="16"/>
      <c r="IE158" s="16"/>
      <c r="IF158" s="16"/>
      <c r="IG158" s="12"/>
      <c r="IH158" s="51"/>
      <c r="II158" s="51"/>
      <c r="IJ158" s="51"/>
      <c r="IK158" s="51"/>
      <c r="IL158" s="14"/>
      <c r="IM158" s="15"/>
      <c r="IN158" s="15"/>
      <c r="IO158" s="16"/>
      <c r="IP158" s="16"/>
      <c r="IQ158" s="16"/>
      <c r="IR158" s="16"/>
      <c r="IS158" s="16"/>
      <c r="IT158" s="16"/>
      <c r="IU158" s="16"/>
      <c r="IV158" s="16"/>
    </row>
    <row r="159" spans="1:256" s="13" customFormat="1" ht="18.75" customHeight="1">
      <c r="A159" s="117"/>
      <c r="B159" s="114"/>
      <c r="C159" s="115"/>
      <c r="D159" s="116"/>
      <c r="E159" s="99"/>
      <c r="F159" s="102">
        <v>2017</v>
      </c>
      <c r="G159" s="98">
        <f t="shared" si="73"/>
        <v>8265.1</v>
      </c>
      <c r="H159" s="98">
        <f t="shared" si="74"/>
        <v>8265.1</v>
      </c>
      <c r="I159" s="98">
        <f t="shared" si="77"/>
        <v>8265.1</v>
      </c>
      <c r="J159" s="98">
        <f t="shared" si="77"/>
        <v>8265.1</v>
      </c>
      <c r="K159" s="98">
        <f t="shared" si="77"/>
        <v>0</v>
      </c>
      <c r="L159" s="98">
        <f t="shared" si="77"/>
        <v>0</v>
      </c>
      <c r="M159" s="98">
        <f t="shared" si="77"/>
        <v>0</v>
      </c>
      <c r="N159" s="98">
        <f t="shared" si="77"/>
        <v>0</v>
      </c>
      <c r="O159" s="98">
        <f t="shared" si="77"/>
        <v>0</v>
      </c>
      <c r="P159" s="98">
        <f t="shared" si="77"/>
        <v>0</v>
      </c>
      <c r="Q159" s="123"/>
      <c r="R159" s="9"/>
      <c r="S159" s="33"/>
      <c r="T159" s="33"/>
      <c r="U159" s="33"/>
      <c r="V159" s="14"/>
      <c r="W159" s="15"/>
      <c r="X159" s="15"/>
      <c r="Y159" s="16"/>
      <c r="Z159" s="16"/>
      <c r="AA159" s="16"/>
      <c r="AB159" s="16"/>
      <c r="AC159" s="16"/>
      <c r="AD159" s="16"/>
      <c r="AE159" s="16"/>
      <c r="AF159" s="16"/>
      <c r="AG159" s="12"/>
      <c r="AH159" s="51"/>
      <c r="AI159" s="51"/>
      <c r="AJ159" s="51"/>
      <c r="AK159" s="51"/>
      <c r="AL159" s="14"/>
      <c r="AM159" s="15"/>
      <c r="AN159" s="15"/>
      <c r="AO159" s="16"/>
      <c r="AP159" s="16"/>
      <c r="AQ159" s="16"/>
      <c r="AR159" s="16"/>
      <c r="AS159" s="16"/>
      <c r="AT159" s="16"/>
      <c r="AU159" s="16"/>
      <c r="AV159" s="16"/>
      <c r="AW159" s="12"/>
      <c r="AX159" s="51"/>
      <c r="AY159" s="51"/>
      <c r="AZ159" s="51"/>
      <c r="BA159" s="51"/>
      <c r="BB159" s="14"/>
      <c r="BC159" s="15"/>
      <c r="BD159" s="15"/>
      <c r="BE159" s="16"/>
      <c r="BF159" s="16"/>
      <c r="BG159" s="16"/>
      <c r="BH159" s="16"/>
      <c r="BI159" s="16"/>
      <c r="BJ159" s="16"/>
      <c r="BK159" s="16"/>
      <c r="BL159" s="16"/>
      <c r="BM159" s="12"/>
      <c r="BN159" s="51"/>
      <c r="BO159" s="51"/>
      <c r="BP159" s="51"/>
      <c r="BQ159" s="51"/>
      <c r="BR159" s="14"/>
      <c r="BS159" s="15"/>
      <c r="BT159" s="15"/>
      <c r="BU159" s="16"/>
      <c r="BV159" s="16"/>
      <c r="BW159" s="16"/>
      <c r="BX159" s="16"/>
      <c r="BY159" s="16"/>
      <c r="BZ159" s="16"/>
      <c r="CA159" s="16"/>
      <c r="CB159" s="16"/>
      <c r="CC159" s="12"/>
      <c r="CD159" s="51"/>
      <c r="CE159" s="51"/>
      <c r="CF159" s="51"/>
      <c r="CG159" s="51"/>
      <c r="CH159" s="14"/>
      <c r="CI159" s="15"/>
      <c r="CJ159" s="15"/>
      <c r="CK159" s="16"/>
      <c r="CL159" s="16"/>
      <c r="CM159" s="16"/>
      <c r="CN159" s="16"/>
      <c r="CO159" s="16"/>
      <c r="CP159" s="16"/>
      <c r="CQ159" s="16"/>
      <c r="CR159" s="16"/>
      <c r="CS159" s="12"/>
      <c r="CT159" s="51"/>
      <c r="CU159" s="51"/>
      <c r="CV159" s="51"/>
      <c r="CW159" s="51"/>
      <c r="CX159" s="14"/>
      <c r="CY159" s="15"/>
      <c r="CZ159" s="15"/>
      <c r="DA159" s="16"/>
      <c r="DB159" s="16"/>
      <c r="DC159" s="16"/>
      <c r="DD159" s="16"/>
      <c r="DE159" s="16"/>
      <c r="DF159" s="16"/>
      <c r="DG159" s="16"/>
      <c r="DH159" s="16"/>
      <c r="DI159" s="12"/>
      <c r="DJ159" s="51"/>
      <c r="DK159" s="51"/>
      <c r="DL159" s="51"/>
      <c r="DM159" s="51"/>
      <c r="DN159" s="14"/>
      <c r="DO159" s="15"/>
      <c r="DP159" s="15"/>
      <c r="DQ159" s="16"/>
      <c r="DR159" s="16"/>
      <c r="DS159" s="16"/>
      <c r="DT159" s="16"/>
      <c r="DU159" s="16"/>
      <c r="DV159" s="16"/>
      <c r="DW159" s="16"/>
      <c r="DX159" s="16"/>
      <c r="DY159" s="12"/>
      <c r="DZ159" s="51"/>
      <c r="EA159" s="51"/>
      <c r="EB159" s="51"/>
      <c r="EC159" s="51"/>
      <c r="ED159" s="14"/>
      <c r="EE159" s="15"/>
      <c r="EF159" s="15"/>
      <c r="EG159" s="16"/>
      <c r="EH159" s="16"/>
      <c r="EI159" s="16"/>
      <c r="EJ159" s="16"/>
      <c r="EK159" s="16"/>
      <c r="EL159" s="16"/>
      <c r="EM159" s="16"/>
      <c r="EN159" s="16"/>
      <c r="EO159" s="12"/>
      <c r="EP159" s="51"/>
      <c r="EQ159" s="51"/>
      <c r="ER159" s="51"/>
      <c r="ES159" s="51"/>
      <c r="ET159" s="14"/>
      <c r="EU159" s="15"/>
      <c r="EV159" s="15"/>
      <c r="EW159" s="16"/>
      <c r="EX159" s="16"/>
      <c r="EY159" s="16"/>
      <c r="EZ159" s="16"/>
      <c r="FA159" s="16"/>
      <c r="FB159" s="16"/>
      <c r="FC159" s="16"/>
      <c r="FD159" s="16"/>
      <c r="FE159" s="12"/>
      <c r="FF159" s="51"/>
      <c r="FG159" s="51"/>
      <c r="FH159" s="51"/>
      <c r="FI159" s="51"/>
      <c r="FJ159" s="14"/>
      <c r="FK159" s="15"/>
      <c r="FL159" s="15"/>
      <c r="FM159" s="16"/>
      <c r="FN159" s="16"/>
      <c r="FO159" s="16"/>
      <c r="FP159" s="16"/>
      <c r="FQ159" s="16"/>
      <c r="FR159" s="16"/>
      <c r="FS159" s="16"/>
      <c r="FT159" s="16"/>
      <c r="FU159" s="12"/>
      <c r="FV159" s="51"/>
      <c r="FW159" s="51"/>
      <c r="FX159" s="51"/>
      <c r="FY159" s="51"/>
      <c r="FZ159" s="14"/>
      <c r="GA159" s="15"/>
      <c r="GB159" s="15"/>
      <c r="GC159" s="16"/>
      <c r="GD159" s="16"/>
      <c r="GE159" s="16"/>
      <c r="GF159" s="16"/>
      <c r="GG159" s="16"/>
      <c r="GH159" s="16"/>
      <c r="GI159" s="16"/>
      <c r="GJ159" s="16"/>
      <c r="GK159" s="12"/>
      <c r="GL159" s="51"/>
      <c r="GM159" s="51"/>
      <c r="GN159" s="51"/>
      <c r="GO159" s="51"/>
      <c r="GP159" s="14"/>
      <c r="GQ159" s="15"/>
      <c r="GR159" s="15"/>
      <c r="GS159" s="16"/>
      <c r="GT159" s="16"/>
      <c r="GU159" s="16"/>
      <c r="GV159" s="16"/>
      <c r="GW159" s="16"/>
      <c r="GX159" s="16"/>
      <c r="GY159" s="16"/>
      <c r="GZ159" s="16"/>
      <c r="HA159" s="12"/>
      <c r="HB159" s="51"/>
      <c r="HC159" s="51"/>
      <c r="HD159" s="51"/>
      <c r="HE159" s="51"/>
      <c r="HF159" s="14"/>
      <c r="HG159" s="15"/>
      <c r="HH159" s="15"/>
      <c r="HI159" s="16"/>
      <c r="HJ159" s="16"/>
      <c r="HK159" s="16"/>
      <c r="HL159" s="16"/>
      <c r="HM159" s="16"/>
      <c r="HN159" s="16"/>
      <c r="HO159" s="16"/>
      <c r="HP159" s="16"/>
      <c r="HQ159" s="12"/>
      <c r="HR159" s="51"/>
      <c r="HS159" s="51"/>
      <c r="HT159" s="51"/>
      <c r="HU159" s="51"/>
      <c r="HV159" s="14"/>
      <c r="HW159" s="15"/>
      <c r="HX159" s="15"/>
      <c r="HY159" s="16"/>
      <c r="HZ159" s="16"/>
      <c r="IA159" s="16"/>
      <c r="IB159" s="16"/>
      <c r="IC159" s="16"/>
      <c r="ID159" s="16"/>
      <c r="IE159" s="16"/>
      <c r="IF159" s="16"/>
      <c r="IG159" s="12"/>
      <c r="IH159" s="51"/>
      <c r="II159" s="51"/>
      <c r="IJ159" s="51"/>
      <c r="IK159" s="51"/>
      <c r="IL159" s="14"/>
      <c r="IM159" s="15"/>
      <c r="IN159" s="15"/>
      <c r="IO159" s="16"/>
      <c r="IP159" s="16"/>
      <c r="IQ159" s="16"/>
      <c r="IR159" s="16"/>
      <c r="IS159" s="16"/>
      <c r="IT159" s="16"/>
      <c r="IU159" s="16"/>
      <c r="IV159" s="16"/>
    </row>
    <row r="160" spans="1:256" s="13" customFormat="1" ht="18.75" customHeight="1">
      <c r="A160" s="117"/>
      <c r="B160" s="114"/>
      <c r="C160" s="115"/>
      <c r="D160" s="116"/>
      <c r="E160" s="99"/>
      <c r="F160" s="102">
        <v>2018</v>
      </c>
      <c r="G160" s="98">
        <f t="shared" si="73"/>
        <v>0</v>
      </c>
      <c r="H160" s="98">
        <f t="shared" si="74"/>
        <v>0</v>
      </c>
      <c r="I160" s="98">
        <f aca="true" t="shared" si="78" ref="I160:I167">I47</f>
        <v>0</v>
      </c>
      <c r="J160" s="98">
        <f aca="true" t="shared" si="79" ref="J160:P160">J47</f>
        <v>0</v>
      </c>
      <c r="K160" s="98">
        <f t="shared" si="79"/>
        <v>0</v>
      </c>
      <c r="L160" s="98">
        <f t="shared" si="79"/>
        <v>0</v>
      </c>
      <c r="M160" s="98">
        <f t="shared" si="79"/>
        <v>0</v>
      </c>
      <c r="N160" s="98">
        <f t="shared" si="79"/>
        <v>0</v>
      </c>
      <c r="O160" s="98">
        <f t="shared" si="79"/>
        <v>0</v>
      </c>
      <c r="P160" s="98">
        <f t="shared" si="79"/>
        <v>0</v>
      </c>
      <c r="Q160" s="123"/>
      <c r="R160" s="9"/>
      <c r="S160" s="33"/>
      <c r="T160" s="33"/>
      <c r="U160" s="33"/>
      <c r="V160" s="14"/>
      <c r="W160" s="15"/>
      <c r="X160" s="15"/>
      <c r="Y160" s="16"/>
      <c r="Z160" s="16"/>
      <c r="AA160" s="16"/>
      <c r="AB160" s="16"/>
      <c r="AC160" s="16"/>
      <c r="AD160" s="16"/>
      <c r="AE160" s="16"/>
      <c r="AF160" s="16"/>
      <c r="AG160" s="12"/>
      <c r="AH160" s="51"/>
      <c r="AI160" s="51"/>
      <c r="AJ160" s="51"/>
      <c r="AK160" s="51"/>
      <c r="AL160" s="14"/>
      <c r="AM160" s="15"/>
      <c r="AN160" s="15"/>
      <c r="AO160" s="16"/>
      <c r="AP160" s="16"/>
      <c r="AQ160" s="16"/>
      <c r="AR160" s="16"/>
      <c r="AS160" s="16"/>
      <c r="AT160" s="16"/>
      <c r="AU160" s="16"/>
      <c r="AV160" s="16"/>
      <c r="AW160" s="12"/>
      <c r="AX160" s="51"/>
      <c r="AY160" s="51"/>
      <c r="AZ160" s="51"/>
      <c r="BA160" s="51"/>
      <c r="BB160" s="14"/>
      <c r="BC160" s="15"/>
      <c r="BD160" s="15"/>
      <c r="BE160" s="16"/>
      <c r="BF160" s="16"/>
      <c r="BG160" s="16"/>
      <c r="BH160" s="16"/>
      <c r="BI160" s="16"/>
      <c r="BJ160" s="16"/>
      <c r="BK160" s="16"/>
      <c r="BL160" s="16"/>
      <c r="BM160" s="12"/>
      <c r="BN160" s="51"/>
      <c r="BO160" s="51"/>
      <c r="BP160" s="51"/>
      <c r="BQ160" s="51"/>
      <c r="BR160" s="14"/>
      <c r="BS160" s="15"/>
      <c r="BT160" s="15"/>
      <c r="BU160" s="16"/>
      <c r="BV160" s="16"/>
      <c r="BW160" s="16"/>
      <c r="BX160" s="16"/>
      <c r="BY160" s="16"/>
      <c r="BZ160" s="16"/>
      <c r="CA160" s="16"/>
      <c r="CB160" s="16"/>
      <c r="CC160" s="12"/>
      <c r="CD160" s="51"/>
      <c r="CE160" s="51"/>
      <c r="CF160" s="51"/>
      <c r="CG160" s="51"/>
      <c r="CH160" s="14"/>
      <c r="CI160" s="15"/>
      <c r="CJ160" s="15"/>
      <c r="CK160" s="16"/>
      <c r="CL160" s="16"/>
      <c r="CM160" s="16"/>
      <c r="CN160" s="16"/>
      <c r="CO160" s="16"/>
      <c r="CP160" s="16"/>
      <c r="CQ160" s="16"/>
      <c r="CR160" s="16"/>
      <c r="CS160" s="12"/>
      <c r="CT160" s="51"/>
      <c r="CU160" s="51"/>
      <c r="CV160" s="51"/>
      <c r="CW160" s="51"/>
      <c r="CX160" s="14"/>
      <c r="CY160" s="15"/>
      <c r="CZ160" s="15"/>
      <c r="DA160" s="16"/>
      <c r="DB160" s="16"/>
      <c r="DC160" s="16"/>
      <c r="DD160" s="16"/>
      <c r="DE160" s="16"/>
      <c r="DF160" s="16"/>
      <c r="DG160" s="16"/>
      <c r="DH160" s="16"/>
      <c r="DI160" s="12"/>
      <c r="DJ160" s="51"/>
      <c r="DK160" s="51"/>
      <c r="DL160" s="51"/>
      <c r="DM160" s="51"/>
      <c r="DN160" s="14"/>
      <c r="DO160" s="15"/>
      <c r="DP160" s="15"/>
      <c r="DQ160" s="16"/>
      <c r="DR160" s="16"/>
      <c r="DS160" s="16"/>
      <c r="DT160" s="16"/>
      <c r="DU160" s="16"/>
      <c r="DV160" s="16"/>
      <c r="DW160" s="16"/>
      <c r="DX160" s="16"/>
      <c r="DY160" s="12"/>
      <c r="DZ160" s="51"/>
      <c r="EA160" s="51"/>
      <c r="EB160" s="51"/>
      <c r="EC160" s="51"/>
      <c r="ED160" s="14"/>
      <c r="EE160" s="15"/>
      <c r="EF160" s="15"/>
      <c r="EG160" s="16"/>
      <c r="EH160" s="16"/>
      <c r="EI160" s="16"/>
      <c r="EJ160" s="16"/>
      <c r="EK160" s="16"/>
      <c r="EL160" s="16"/>
      <c r="EM160" s="16"/>
      <c r="EN160" s="16"/>
      <c r="EO160" s="12"/>
      <c r="EP160" s="51"/>
      <c r="EQ160" s="51"/>
      <c r="ER160" s="51"/>
      <c r="ES160" s="51"/>
      <c r="ET160" s="14"/>
      <c r="EU160" s="15"/>
      <c r="EV160" s="15"/>
      <c r="EW160" s="16"/>
      <c r="EX160" s="16"/>
      <c r="EY160" s="16"/>
      <c r="EZ160" s="16"/>
      <c r="FA160" s="16"/>
      <c r="FB160" s="16"/>
      <c r="FC160" s="16"/>
      <c r="FD160" s="16"/>
      <c r="FE160" s="12"/>
      <c r="FF160" s="51"/>
      <c r="FG160" s="51"/>
      <c r="FH160" s="51"/>
      <c r="FI160" s="51"/>
      <c r="FJ160" s="14"/>
      <c r="FK160" s="15"/>
      <c r="FL160" s="15"/>
      <c r="FM160" s="16"/>
      <c r="FN160" s="16"/>
      <c r="FO160" s="16"/>
      <c r="FP160" s="16"/>
      <c r="FQ160" s="16"/>
      <c r="FR160" s="16"/>
      <c r="FS160" s="16"/>
      <c r="FT160" s="16"/>
      <c r="FU160" s="12"/>
      <c r="FV160" s="51"/>
      <c r="FW160" s="51"/>
      <c r="FX160" s="51"/>
      <c r="FY160" s="51"/>
      <c r="FZ160" s="14"/>
      <c r="GA160" s="15"/>
      <c r="GB160" s="15"/>
      <c r="GC160" s="16"/>
      <c r="GD160" s="16"/>
      <c r="GE160" s="16"/>
      <c r="GF160" s="16"/>
      <c r="GG160" s="16"/>
      <c r="GH160" s="16"/>
      <c r="GI160" s="16"/>
      <c r="GJ160" s="16"/>
      <c r="GK160" s="12"/>
      <c r="GL160" s="51"/>
      <c r="GM160" s="51"/>
      <c r="GN160" s="51"/>
      <c r="GO160" s="51"/>
      <c r="GP160" s="14"/>
      <c r="GQ160" s="15"/>
      <c r="GR160" s="15"/>
      <c r="GS160" s="16"/>
      <c r="GT160" s="16"/>
      <c r="GU160" s="16"/>
      <c r="GV160" s="16"/>
      <c r="GW160" s="16"/>
      <c r="GX160" s="16"/>
      <c r="GY160" s="16"/>
      <c r="GZ160" s="16"/>
      <c r="HA160" s="12"/>
      <c r="HB160" s="51"/>
      <c r="HC160" s="51"/>
      <c r="HD160" s="51"/>
      <c r="HE160" s="51"/>
      <c r="HF160" s="14"/>
      <c r="HG160" s="15"/>
      <c r="HH160" s="15"/>
      <c r="HI160" s="16"/>
      <c r="HJ160" s="16"/>
      <c r="HK160" s="16"/>
      <c r="HL160" s="16"/>
      <c r="HM160" s="16"/>
      <c r="HN160" s="16"/>
      <c r="HO160" s="16"/>
      <c r="HP160" s="16"/>
      <c r="HQ160" s="12"/>
      <c r="HR160" s="51"/>
      <c r="HS160" s="51"/>
      <c r="HT160" s="51"/>
      <c r="HU160" s="51"/>
      <c r="HV160" s="14"/>
      <c r="HW160" s="15"/>
      <c r="HX160" s="15"/>
      <c r="HY160" s="16"/>
      <c r="HZ160" s="16"/>
      <c r="IA160" s="16"/>
      <c r="IB160" s="16"/>
      <c r="IC160" s="16"/>
      <c r="ID160" s="16"/>
      <c r="IE160" s="16"/>
      <c r="IF160" s="16"/>
      <c r="IG160" s="12"/>
      <c r="IH160" s="51"/>
      <c r="II160" s="51"/>
      <c r="IJ160" s="51"/>
      <c r="IK160" s="51"/>
      <c r="IL160" s="14"/>
      <c r="IM160" s="15"/>
      <c r="IN160" s="15"/>
      <c r="IO160" s="16"/>
      <c r="IP160" s="16"/>
      <c r="IQ160" s="16"/>
      <c r="IR160" s="16"/>
      <c r="IS160" s="16"/>
      <c r="IT160" s="16"/>
      <c r="IU160" s="16"/>
      <c r="IV160" s="16"/>
    </row>
    <row r="161" spans="1:256" s="13" customFormat="1" ht="18.75" customHeight="1">
      <c r="A161" s="117"/>
      <c r="B161" s="114"/>
      <c r="C161" s="115"/>
      <c r="D161" s="116"/>
      <c r="E161" s="99"/>
      <c r="F161" s="102">
        <v>2019</v>
      </c>
      <c r="G161" s="98">
        <f t="shared" si="73"/>
        <v>399894.00000000006</v>
      </c>
      <c r="H161" s="98">
        <f t="shared" si="74"/>
        <v>15924.2</v>
      </c>
      <c r="I161" s="98">
        <f t="shared" si="78"/>
        <v>31760.2</v>
      </c>
      <c r="J161" s="98">
        <f aca="true" t="shared" si="80" ref="J161:P166">J48</f>
        <v>15924.2</v>
      </c>
      <c r="K161" s="98">
        <f t="shared" si="80"/>
        <v>0</v>
      </c>
      <c r="L161" s="98">
        <f t="shared" si="80"/>
        <v>0</v>
      </c>
      <c r="M161" s="98">
        <f t="shared" si="80"/>
        <v>368133.80000000005</v>
      </c>
      <c r="N161" s="98">
        <f t="shared" si="80"/>
        <v>0</v>
      </c>
      <c r="O161" s="98">
        <f t="shared" si="80"/>
        <v>0</v>
      </c>
      <c r="P161" s="98">
        <f t="shared" si="80"/>
        <v>0</v>
      </c>
      <c r="Q161" s="123"/>
      <c r="R161" s="9"/>
      <c r="S161" s="33"/>
      <c r="T161" s="33"/>
      <c r="U161" s="33"/>
      <c r="V161" s="14"/>
      <c r="W161" s="15"/>
      <c r="X161" s="15"/>
      <c r="Y161" s="16"/>
      <c r="Z161" s="16"/>
      <c r="AA161" s="16"/>
      <c r="AB161" s="16"/>
      <c r="AC161" s="16"/>
      <c r="AD161" s="16"/>
      <c r="AE161" s="16"/>
      <c r="AF161" s="16"/>
      <c r="AG161" s="12"/>
      <c r="AH161" s="51"/>
      <c r="AI161" s="51"/>
      <c r="AJ161" s="51"/>
      <c r="AK161" s="51"/>
      <c r="AL161" s="14"/>
      <c r="AM161" s="15"/>
      <c r="AN161" s="15"/>
      <c r="AO161" s="16"/>
      <c r="AP161" s="16"/>
      <c r="AQ161" s="16"/>
      <c r="AR161" s="16"/>
      <c r="AS161" s="16"/>
      <c r="AT161" s="16"/>
      <c r="AU161" s="16"/>
      <c r="AV161" s="16"/>
      <c r="AW161" s="12"/>
      <c r="AX161" s="51"/>
      <c r="AY161" s="51"/>
      <c r="AZ161" s="51"/>
      <c r="BA161" s="51"/>
      <c r="BB161" s="14"/>
      <c r="BC161" s="15"/>
      <c r="BD161" s="15"/>
      <c r="BE161" s="16"/>
      <c r="BF161" s="16"/>
      <c r="BG161" s="16"/>
      <c r="BH161" s="16"/>
      <c r="BI161" s="16"/>
      <c r="BJ161" s="16"/>
      <c r="BK161" s="16"/>
      <c r="BL161" s="16"/>
      <c r="BM161" s="12"/>
      <c r="BN161" s="51"/>
      <c r="BO161" s="51"/>
      <c r="BP161" s="51"/>
      <c r="BQ161" s="51"/>
      <c r="BR161" s="14"/>
      <c r="BS161" s="15"/>
      <c r="BT161" s="15"/>
      <c r="BU161" s="16"/>
      <c r="BV161" s="16"/>
      <c r="BW161" s="16"/>
      <c r="BX161" s="16"/>
      <c r="BY161" s="16"/>
      <c r="BZ161" s="16"/>
      <c r="CA161" s="16"/>
      <c r="CB161" s="16"/>
      <c r="CC161" s="12"/>
      <c r="CD161" s="51"/>
      <c r="CE161" s="51"/>
      <c r="CF161" s="51"/>
      <c r="CG161" s="51"/>
      <c r="CH161" s="14"/>
      <c r="CI161" s="15"/>
      <c r="CJ161" s="15"/>
      <c r="CK161" s="16"/>
      <c r="CL161" s="16"/>
      <c r="CM161" s="16"/>
      <c r="CN161" s="16"/>
      <c r="CO161" s="16"/>
      <c r="CP161" s="16"/>
      <c r="CQ161" s="16"/>
      <c r="CR161" s="16"/>
      <c r="CS161" s="12"/>
      <c r="CT161" s="51"/>
      <c r="CU161" s="51"/>
      <c r="CV161" s="51"/>
      <c r="CW161" s="51"/>
      <c r="CX161" s="14"/>
      <c r="CY161" s="15"/>
      <c r="CZ161" s="15"/>
      <c r="DA161" s="16"/>
      <c r="DB161" s="16"/>
      <c r="DC161" s="16"/>
      <c r="DD161" s="16"/>
      <c r="DE161" s="16"/>
      <c r="DF161" s="16"/>
      <c r="DG161" s="16"/>
      <c r="DH161" s="16"/>
      <c r="DI161" s="12"/>
      <c r="DJ161" s="51"/>
      <c r="DK161" s="51"/>
      <c r="DL161" s="51"/>
      <c r="DM161" s="51"/>
      <c r="DN161" s="14"/>
      <c r="DO161" s="15"/>
      <c r="DP161" s="15"/>
      <c r="DQ161" s="16"/>
      <c r="DR161" s="16"/>
      <c r="DS161" s="16"/>
      <c r="DT161" s="16"/>
      <c r="DU161" s="16"/>
      <c r="DV161" s="16"/>
      <c r="DW161" s="16"/>
      <c r="DX161" s="16"/>
      <c r="DY161" s="12"/>
      <c r="DZ161" s="51"/>
      <c r="EA161" s="51"/>
      <c r="EB161" s="51"/>
      <c r="EC161" s="51"/>
      <c r="ED161" s="14"/>
      <c r="EE161" s="15"/>
      <c r="EF161" s="15"/>
      <c r="EG161" s="16"/>
      <c r="EH161" s="16"/>
      <c r="EI161" s="16"/>
      <c r="EJ161" s="16"/>
      <c r="EK161" s="16"/>
      <c r="EL161" s="16"/>
      <c r="EM161" s="16"/>
      <c r="EN161" s="16"/>
      <c r="EO161" s="12"/>
      <c r="EP161" s="51"/>
      <c r="EQ161" s="51"/>
      <c r="ER161" s="51"/>
      <c r="ES161" s="51"/>
      <c r="ET161" s="14"/>
      <c r="EU161" s="15"/>
      <c r="EV161" s="15"/>
      <c r="EW161" s="16"/>
      <c r="EX161" s="16"/>
      <c r="EY161" s="16"/>
      <c r="EZ161" s="16"/>
      <c r="FA161" s="16"/>
      <c r="FB161" s="16"/>
      <c r="FC161" s="16"/>
      <c r="FD161" s="16"/>
      <c r="FE161" s="12"/>
      <c r="FF161" s="51"/>
      <c r="FG161" s="51"/>
      <c r="FH161" s="51"/>
      <c r="FI161" s="51"/>
      <c r="FJ161" s="14"/>
      <c r="FK161" s="15"/>
      <c r="FL161" s="15"/>
      <c r="FM161" s="16"/>
      <c r="FN161" s="16"/>
      <c r="FO161" s="16"/>
      <c r="FP161" s="16"/>
      <c r="FQ161" s="16"/>
      <c r="FR161" s="16"/>
      <c r="FS161" s="16"/>
      <c r="FT161" s="16"/>
      <c r="FU161" s="12"/>
      <c r="FV161" s="51"/>
      <c r="FW161" s="51"/>
      <c r="FX161" s="51"/>
      <c r="FY161" s="51"/>
      <c r="FZ161" s="14"/>
      <c r="GA161" s="15"/>
      <c r="GB161" s="15"/>
      <c r="GC161" s="16"/>
      <c r="GD161" s="16"/>
      <c r="GE161" s="16"/>
      <c r="GF161" s="16"/>
      <c r="GG161" s="16"/>
      <c r="GH161" s="16"/>
      <c r="GI161" s="16"/>
      <c r="GJ161" s="16"/>
      <c r="GK161" s="12"/>
      <c r="GL161" s="51"/>
      <c r="GM161" s="51"/>
      <c r="GN161" s="51"/>
      <c r="GO161" s="51"/>
      <c r="GP161" s="14"/>
      <c r="GQ161" s="15"/>
      <c r="GR161" s="15"/>
      <c r="GS161" s="16"/>
      <c r="GT161" s="16"/>
      <c r="GU161" s="16"/>
      <c r="GV161" s="16"/>
      <c r="GW161" s="16"/>
      <c r="GX161" s="16"/>
      <c r="GY161" s="16"/>
      <c r="GZ161" s="16"/>
      <c r="HA161" s="12"/>
      <c r="HB161" s="51"/>
      <c r="HC161" s="51"/>
      <c r="HD161" s="51"/>
      <c r="HE161" s="51"/>
      <c r="HF161" s="14"/>
      <c r="HG161" s="15"/>
      <c r="HH161" s="15"/>
      <c r="HI161" s="16"/>
      <c r="HJ161" s="16"/>
      <c r="HK161" s="16"/>
      <c r="HL161" s="16"/>
      <c r="HM161" s="16"/>
      <c r="HN161" s="16"/>
      <c r="HO161" s="16"/>
      <c r="HP161" s="16"/>
      <c r="HQ161" s="12"/>
      <c r="HR161" s="51"/>
      <c r="HS161" s="51"/>
      <c r="HT161" s="51"/>
      <c r="HU161" s="51"/>
      <c r="HV161" s="14"/>
      <c r="HW161" s="15"/>
      <c r="HX161" s="15"/>
      <c r="HY161" s="16"/>
      <c r="HZ161" s="16"/>
      <c r="IA161" s="16"/>
      <c r="IB161" s="16"/>
      <c r="IC161" s="16"/>
      <c r="ID161" s="16"/>
      <c r="IE161" s="16"/>
      <c r="IF161" s="16"/>
      <c r="IG161" s="12"/>
      <c r="IH161" s="51"/>
      <c r="II161" s="51"/>
      <c r="IJ161" s="51"/>
      <c r="IK161" s="51"/>
      <c r="IL161" s="14"/>
      <c r="IM161" s="15"/>
      <c r="IN161" s="15"/>
      <c r="IO161" s="16"/>
      <c r="IP161" s="16"/>
      <c r="IQ161" s="16"/>
      <c r="IR161" s="16"/>
      <c r="IS161" s="16"/>
      <c r="IT161" s="16"/>
      <c r="IU161" s="16"/>
      <c r="IV161" s="16"/>
    </row>
    <row r="162" spans="1:256" s="13" customFormat="1" ht="18.75" customHeight="1">
      <c r="A162" s="117"/>
      <c r="B162" s="114"/>
      <c r="C162" s="115"/>
      <c r="D162" s="116"/>
      <c r="E162" s="99"/>
      <c r="F162" s="102">
        <v>2020</v>
      </c>
      <c r="G162" s="98">
        <f aca="true" t="shared" si="81" ref="G162:G167">I162+K162+M162+O162</f>
        <v>16898.3</v>
      </c>
      <c r="H162" s="98">
        <f aca="true" t="shared" si="82" ref="H162:H167">J162+L162+N162+P162</f>
        <v>0</v>
      </c>
      <c r="I162" s="98">
        <f t="shared" si="78"/>
        <v>16898.3</v>
      </c>
      <c r="J162" s="98">
        <f t="shared" si="80"/>
        <v>0</v>
      </c>
      <c r="K162" s="98">
        <f t="shared" si="80"/>
        <v>0</v>
      </c>
      <c r="L162" s="98">
        <f t="shared" si="80"/>
        <v>0</v>
      </c>
      <c r="M162" s="98">
        <f t="shared" si="80"/>
        <v>0</v>
      </c>
      <c r="N162" s="98">
        <f t="shared" si="80"/>
        <v>0</v>
      </c>
      <c r="O162" s="98">
        <f t="shared" si="80"/>
        <v>0</v>
      </c>
      <c r="P162" s="98">
        <f t="shared" si="80"/>
        <v>0</v>
      </c>
      <c r="Q162" s="123"/>
      <c r="R162" s="9"/>
      <c r="S162" s="33"/>
      <c r="T162" s="33"/>
      <c r="U162" s="33"/>
      <c r="V162" s="14"/>
      <c r="W162" s="15"/>
      <c r="X162" s="15"/>
      <c r="Y162" s="16"/>
      <c r="Z162" s="16"/>
      <c r="AA162" s="16"/>
      <c r="AB162" s="16"/>
      <c r="AC162" s="16"/>
      <c r="AD162" s="16"/>
      <c r="AE162" s="16"/>
      <c r="AF162" s="16"/>
      <c r="AG162" s="12"/>
      <c r="AH162" s="51"/>
      <c r="AI162" s="51"/>
      <c r="AJ162" s="51"/>
      <c r="AK162" s="51"/>
      <c r="AL162" s="14"/>
      <c r="AM162" s="15"/>
      <c r="AN162" s="15"/>
      <c r="AO162" s="16"/>
      <c r="AP162" s="16"/>
      <c r="AQ162" s="16"/>
      <c r="AR162" s="16"/>
      <c r="AS162" s="16"/>
      <c r="AT162" s="16"/>
      <c r="AU162" s="16"/>
      <c r="AV162" s="16"/>
      <c r="AW162" s="12"/>
      <c r="AX162" s="51"/>
      <c r="AY162" s="51"/>
      <c r="AZ162" s="51"/>
      <c r="BA162" s="51"/>
      <c r="BB162" s="14"/>
      <c r="BC162" s="15"/>
      <c r="BD162" s="15"/>
      <c r="BE162" s="16"/>
      <c r="BF162" s="16"/>
      <c r="BG162" s="16"/>
      <c r="BH162" s="16"/>
      <c r="BI162" s="16"/>
      <c r="BJ162" s="16"/>
      <c r="BK162" s="16"/>
      <c r="BL162" s="16"/>
      <c r="BM162" s="12"/>
      <c r="BN162" s="51"/>
      <c r="BO162" s="51"/>
      <c r="BP162" s="51"/>
      <c r="BQ162" s="51"/>
      <c r="BR162" s="14"/>
      <c r="BS162" s="15"/>
      <c r="BT162" s="15"/>
      <c r="BU162" s="16"/>
      <c r="BV162" s="16"/>
      <c r="BW162" s="16"/>
      <c r="BX162" s="16"/>
      <c r="BY162" s="16"/>
      <c r="BZ162" s="16"/>
      <c r="CA162" s="16"/>
      <c r="CB162" s="16"/>
      <c r="CC162" s="12"/>
      <c r="CD162" s="51"/>
      <c r="CE162" s="51"/>
      <c r="CF162" s="51"/>
      <c r="CG162" s="51"/>
      <c r="CH162" s="14"/>
      <c r="CI162" s="15"/>
      <c r="CJ162" s="15"/>
      <c r="CK162" s="16"/>
      <c r="CL162" s="16"/>
      <c r="CM162" s="16"/>
      <c r="CN162" s="16"/>
      <c r="CO162" s="16"/>
      <c r="CP162" s="16"/>
      <c r="CQ162" s="16"/>
      <c r="CR162" s="16"/>
      <c r="CS162" s="12"/>
      <c r="CT162" s="51"/>
      <c r="CU162" s="51"/>
      <c r="CV162" s="51"/>
      <c r="CW162" s="51"/>
      <c r="CX162" s="14"/>
      <c r="CY162" s="15"/>
      <c r="CZ162" s="15"/>
      <c r="DA162" s="16"/>
      <c r="DB162" s="16"/>
      <c r="DC162" s="16"/>
      <c r="DD162" s="16"/>
      <c r="DE162" s="16"/>
      <c r="DF162" s="16"/>
      <c r="DG162" s="16"/>
      <c r="DH162" s="16"/>
      <c r="DI162" s="12"/>
      <c r="DJ162" s="51"/>
      <c r="DK162" s="51"/>
      <c r="DL162" s="51"/>
      <c r="DM162" s="51"/>
      <c r="DN162" s="14"/>
      <c r="DO162" s="15"/>
      <c r="DP162" s="15"/>
      <c r="DQ162" s="16"/>
      <c r="DR162" s="16"/>
      <c r="DS162" s="16"/>
      <c r="DT162" s="16"/>
      <c r="DU162" s="16"/>
      <c r="DV162" s="16"/>
      <c r="DW162" s="16"/>
      <c r="DX162" s="16"/>
      <c r="DY162" s="12"/>
      <c r="DZ162" s="51"/>
      <c r="EA162" s="51"/>
      <c r="EB162" s="51"/>
      <c r="EC162" s="51"/>
      <c r="ED162" s="14"/>
      <c r="EE162" s="15"/>
      <c r="EF162" s="15"/>
      <c r="EG162" s="16"/>
      <c r="EH162" s="16"/>
      <c r="EI162" s="16"/>
      <c r="EJ162" s="16"/>
      <c r="EK162" s="16"/>
      <c r="EL162" s="16"/>
      <c r="EM162" s="16"/>
      <c r="EN162" s="16"/>
      <c r="EO162" s="12"/>
      <c r="EP162" s="51"/>
      <c r="EQ162" s="51"/>
      <c r="ER162" s="51"/>
      <c r="ES162" s="51"/>
      <c r="ET162" s="14"/>
      <c r="EU162" s="15"/>
      <c r="EV162" s="15"/>
      <c r="EW162" s="16"/>
      <c r="EX162" s="16"/>
      <c r="EY162" s="16"/>
      <c r="EZ162" s="16"/>
      <c r="FA162" s="16"/>
      <c r="FB162" s="16"/>
      <c r="FC162" s="16"/>
      <c r="FD162" s="16"/>
      <c r="FE162" s="12"/>
      <c r="FF162" s="51"/>
      <c r="FG162" s="51"/>
      <c r="FH162" s="51"/>
      <c r="FI162" s="51"/>
      <c r="FJ162" s="14"/>
      <c r="FK162" s="15"/>
      <c r="FL162" s="15"/>
      <c r="FM162" s="16"/>
      <c r="FN162" s="16"/>
      <c r="FO162" s="16"/>
      <c r="FP162" s="16"/>
      <c r="FQ162" s="16"/>
      <c r="FR162" s="16"/>
      <c r="FS162" s="16"/>
      <c r="FT162" s="16"/>
      <c r="FU162" s="12"/>
      <c r="FV162" s="51"/>
      <c r="FW162" s="51"/>
      <c r="FX162" s="51"/>
      <c r="FY162" s="51"/>
      <c r="FZ162" s="14"/>
      <c r="GA162" s="15"/>
      <c r="GB162" s="15"/>
      <c r="GC162" s="16"/>
      <c r="GD162" s="16"/>
      <c r="GE162" s="16"/>
      <c r="GF162" s="16"/>
      <c r="GG162" s="16"/>
      <c r="GH162" s="16"/>
      <c r="GI162" s="16"/>
      <c r="GJ162" s="16"/>
      <c r="GK162" s="12"/>
      <c r="GL162" s="51"/>
      <c r="GM162" s="51"/>
      <c r="GN162" s="51"/>
      <c r="GO162" s="51"/>
      <c r="GP162" s="14"/>
      <c r="GQ162" s="15"/>
      <c r="GR162" s="15"/>
      <c r="GS162" s="16"/>
      <c r="GT162" s="16"/>
      <c r="GU162" s="16"/>
      <c r="GV162" s="16"/>
      <c r="GW162" s="16"/>
      <c r="GX162" s="16"/>
      <c r="GY162" s="16"/>
      <c r="GZ162" s="16"/>
      <c r="HA162" s="12"/>
      <c r="HB162" s="51"/>
      <c r="HC162" s="51"/>
      <c r="HD162" s="51"/>
      <c r="HE162" s="51"/>
      <c r="HF162" s="14"/>
      <c r="HG162" s="15"/>
      <c r="HH162" s="15"/>
      <c r="HI162" s="16"/>
      <c r="HJ162" s="16"/>
      <c r="HK162" s="16"/>
      <c r="HL162" s="16"/>
      <c r="HM162" s="16"/>
      <c r="HN162" s="16"/>
      <c r="HO162" s="16"/>
      <c r="HP162" s="16"/>
      <c r="HQ162" s="12"/>
      <c r="HR162" s="51"/>
      <c r="HS162" s="51"/>
      <c r="HT162" s="51"/>
      <c r="HU162" s="51"/>
      <c r="HV162" s="14"/>
      <c r="HW162" s="15"/>
      <c r="HX162" s="15"/>
      <c r="HY162" s="16"/>
      <c r="HZ162" s="16"/>
      <c r="IA162" s="16"/>
      <c r="IB162" s="16"/>
      <c r="IC162" s="16"/>
      <c r="ID162" s="16"/>
      <c r="IE162" s="16"/>
      <c r="IF162" s="16"/>
      <c r="IG162" s="12"/>
      <c r="IH162" s="51"/>
      <c r="II162" s="51"/>
      <c r="IJ162" s="51"/>
      <c r="IK162" s="51"/>
      <c r="IL162" s="14"/>
      <c r="IM162" s="15"/>
      <c r="IN162" s="15"/>
      <c r="IO162" s="16"/>
      <c r="IP162" s="16"/>
      <c r="IQ162" s="16"/>
      <c r="IR162" s="16"/>
      <c r="IS162" s="16"/>
      <c r="IT162" s="16"/>
      <c r="IU162" s="16"/>
      <c r="IV162" s="16"/>
    </row>
    <row r="163" spans="1:242" ht="21.75" customHeight="1">
      <c r="A163" s="117"/>
      <c r="B163" s="114"/>
      <c r="C163" s="115"/>
      <c r="D163" s="116"/>
      <c r="E163" s="99"/>
      <c r="F163" s="102">
        <v>2021</v>
      </c>
      <c r="G163" s="98">
        <f t="shared" si="81"/>
        <v>25668.4</v>
      </c>
      <c r="H163" s="98">
        <f t="shared" si="82"/>
        <v>0</v>
      </c>
      <c r="I163" s="98">
        <f t="shared" si="78"/>
        <v>25668.4</v>
      </c>
      <c r="J163" s="98">
        <f t="shared" si="80"/>
        <v>0</v>
      </c>
      <c r="K163" s="98">
        <f t="shared" si="80"/>
        <v>0</v>
      </c>
      <c r="L163" s="98">
        <f t="shared" si="80"/>
        <v>0</v>
      </c>
      <c r="M163" s="98">
        <f t="shared" si="80"/>
        <v>0</v>
      </c>
      <c r="N163" s="98">
        <f t="shared" si="80"/>
        <v>0</v>
      </c>
      <c r="O163" s="98">
        <f t="shared" si="80"/>
        <v>0</v>
      </c>
      <c r="P163" s="98">
        <f t="shared" si="80"/>
        <v>0</v>
      </c>
      <c r="Q163" s="123"/>
      <c r="R163" s="9"/>
      <c r="AH163" s="51"/>
      <c r="AX163" s="51"/>
      <c r="BN163" s="51"/>
      <c r="CD163" s="51"/>
      <c r="CT163" s="51"/>
      <c r="DJ163" s="51"/>
      <c r="DZ163" s="51"/>
      <c r="EP163" s="51"/>
      <c r="FF163" s="51"/>
      <c r="FV163" s="51"/>
      <c r="GL163" s="51"/>
      <c r="HB163" s="51"/>
      <c r="HR163" s="51"/>
      <c r="IH163" s="51"/>
    </row>
    <row r="164" spans="1:242" ht="21.75" customHeight="1">
      <c r="A164" s="117"/>
      <c r="B164" s="114"/>
      <c r="C164" s="115"/>
      <c r="D164" s="116"/>
      <c r="E164" s="99"/>
      <c r="F164" s="102">
        <v>2022</v>
      </c>
      <c r="G164" s="98">
        <f t="shared" si="81"/>
        <v>36425.600000000006</v>
      </c>
      <c r="H164" s="98">
        <f t="shared" si="82"/>
        <v>0</v>
      </c>
      <c r="I164" s="98">
        <f t="shared" si="78"/>
        <v>36425.600000000006</v>
      </c>
      <c r="J164" s="98">
        <f t="shared" si="80"/>
        <v>0</v>
      </c>
      <c r="K164" s="98">
        <f t="shared" si="80"/>
        <v>0</v>
      </c>
      <c r="L164" s="98">
        <f t="shared" si="80"/>
        <v>0</v>
      </c>
      <c r="M164" s="98">
        <f t="shared" si="80"/>
        <v>0</v>
      </c>
      <c r="N164" s="98">
        <f t="shared" si="80"/>
        <v>0</v>
      </c>
      <c r="O164" s="98">
        <f t="shared" si="80"/>
        <v>0</v>
      </c>
      <c r="P164" s="98">
        <f t="shared" si="80"/>
        <v>0</v>
      </c>
      <c r="Q164" s="123"/>
      <c r="R164" s="9"/>
      <c r="AH164" s="51"/>
      <c r="AX164" s="51"/>
      <c r="BN164" s="51"/>
      <c r="CD164" s="51"/>
      <c r="CT164" s="51"/>
      <c r="DJ164" s="51"/>
      <c r="DZ164" s="51"/>
      <c r="EP164" s="51"/>
      <c r="FF164" s="51"/>
      <c r="FV164" s="51"/>
      <c r="GL164" s="51"/>
      <c r="HB164" s="51"/>
      <c r="HR164" s="51"/>
      <c r="IH164" s="51"/>
    </row>
    <row r="165" spans="1:242" ht="21.75" customHeight="1">
      <c r="A165" s="117"/>
      <c r="B165" s="114"/>
      <c r="C165" s="115"/>
      <c r="D165" s="116"/>
      <c r="E165" s="99"/>
      <c r="F165" s="102">
        <v>2023</v>
      </c>
      <c r="G165" s="98">
        <f t="shared" si="81"/>
        <v>27186</v>
      </c>
      <c r="H165" s="98">
        <f t="shared" si="82"/>
        <v>0</v>
      </c>
      <c r="I165" s="98">
        <f t="shared" si="78"/>
        <v>27186</v>
      </c>
      <c r="J165" s="98">
        <f t="shared" si="80"/>
        <v>0</v>
      </c>
      <c r="K165" s="98">
        <f t="shared" si="80"/>
        <v>0</v>
      </c>
      <c r="L165" s="98">
        <f t="shared" si="80"/>
        <v>0</v>
      </c>
      <c r="M165" s="98">
        <f t="shared" si="80"/>
        <v>0</v>
      </c>
      <c r="N165" s="98">
        <f t="shared" si="80"/>
        <v>0</v>
      </c>
      <c r="O165" s="98">
        <f t="shared" si="80"/>
        <v>0</v>
      </c>
      <c r="P165" s="98">
        <f t="shared" si="80"/>
        <v>0</v>
      </c>
      <c r="Q165" s="123"/>
      <c r="R165" s="9"/>
      <c r="AH165" s="51"/>
      <c r="AX165" s="51"/>
      <c r="BN165" s="51"/>
      <c r="CD165" s="51"/>
      <c r="CT165" s="51"/>
      <c r="DJ165" s="51"/>
      <c r="DZ165" s="51"/>
      <c r="EP165" s="51"/>
      <c r="FF165" s="51"/>
      <c r="FV165" s="51"/>
      <c r="GL165" s="51"/>
      <c r="HB165" s="51"/>
      <c r="HR165" s="51"/>
      <c r="IH165" s="51"/>
    </row>
    <row r="166" spans="1:242" ht="21.75" customHeight="1">
      <c r="A166" s="117"/>
      <c r="B166" s="114"/>
      <c r="C166" s="115"/>
      <c r="D166" s="116"/>
      <c r="E166" s="99"/>
      <c r="F166" s="102">
        <v>2024</v>
      </c>
      <c r="G166" s="98">
        <f t="shared" si="81"/>
        <v>20285.199999999997</v>
      </c>
      <c r="H166" s="98">
        <f t="shared" si="82"/>
        <v>0</v>
      </c>
      <c r="I166" s="98">
        <f t="shared" si="78"/>
        <v>20285.199999999997</v>
      </c>
      <c r="J166" s="98">
        <f t="shared" si="80"/>
        <v>0</v>
      </c>
      <c r="K166" s="98">
        <f t="shared" si="80"/>
        <v>0</v>
      </c>
      <c r="L166" s="98">
        <f t="shared" si="80"/>
        <v>0</v>
      </c>
      <c r="M166" s="98">
        <f t="shared" si="80"/>
        <v>0</v>
      </c>
      <c r="N166" s="98">
        <f t="shared" si="80"/>
        <v>0</v>
      </c>
      <c r="O166" s="98">
        <f t="shared" si="80"/>
        <v>0</v>
      </c>
      <c r="P166" s="98">
        <f t="shared" si="80"/>
        <v>0</v>
      </c>
      <c r="Q166" s="123"/>
      <c r="R166" s="9"/>
      <c r="AH166" s="51"/>
      <c r="AX166" s="51"/>
      <c r="BN166" s="51"/>
      <c r="CD166" s="51"/>
      <c r="CT166" s="51"/>
      <c r="DJ166" s="51"/>
      <c r="DZ166" s="51"/>
      <c r="EP166" s="51"/>
      <c r="FF166" s="51"/>
      <c r="FV166" s="51"/>
      <c r="GL166" s="51"/>
      <c r="HB166" s="51"/>
      <c r="HR166" s="51"/>
      <c r="IH166" s="51"/>
    </row>
    <row r="167" spans="1:242" ht="21.75" customHeight="1">
      <c r="A167" s="117"/>
      <c r="B167" s="119"/>
      <c r="C167" s="120"/>
      <c r="D167" s="121"/>
      <c r="E167" s="99"/>
      <c r="F167" s="102">
        <v>2025</v>
      </c>
      <c r="G167" s="98">
        <f t="shared" si="81"/>
        <v>79694</v>
      </c>
      <c r="H167" s="98">
        <f t="shared" si="82"/>
        <v>0</v>
      </c>
      <c r="I167" s="98">
        <f t="shared" si="78"/>
        <v>79694</v>
      </c>
      <c r="J167" s="98">
        <f aca="true" t="shared" si="83" ref="J167:P167">J54</f>
        <v>0</v>
      </c>
      <c r="K167" s="98">
        <f t="shared" si="83"/>
        <v>0</v>
      </c>
      <c r="L167" s="98">
        <f t="shared" si="83"/>
        <v>0</v>
      </c>
      <c r="M167" s="98">
        <f t="shared" si="83"/>
        <v>0</v>
      </c>
      <c r="N167" s="98">
        <f t="shared" si="83"/>
        <v>0</v>
      </c>
      <c r="O167" s="98">
        <f t="shared" si="83"/>
        <v>0</v>
      </c>
      <c r="P167" s="98">
        <f t="shared" si="83"/>
        <v>0</v>
      </c>
      <c r="Q167" s="123"/>
      <c r="R167" s="9"/>
      <c r="AH167" s="51"/>
      <c r="AX167" s="51"/>
      <c r="BN167" s="51"/>
      <c r="CD167" s="51"/>
      <c r="CT167" s="51"/>
      <c r="DJ167" s="51"/>
      <c r="DZ167" s="51"/>
      <c r="EP167" s="51"/>
      <c r="FF167" s="51"/>
      <c r="FV167" s="51"/>
      <c r="GL167" s="51"/>
      <c r="HB167" s="51"/>
      <c r="HR167" s="51"/>
      <c r="IH167" s="51"/>
    </row>
    <row r="168" spans="1:256" s="13" customFormat="1" ht="18.75" customHeight="1">
      <c r="A168" s="117"/>
      <c r="B168" s="109" t="s">
        <v>77</v>
      </c>
      <c r="C168" s="110"/>
      <c r="D168" s="111"/>
      <c r="E168" s="99"/>
      <c r="F168" s="100" t="s">
        <v>59</v>
      </c>
      <c r="G168" s="101">
        <f t="shared" si="73"/>
        <v>5326367.7</v>
      </c>
      <c r="H168" s="101">
        <f>J168+L168+N168+P168</f>
        <v>1347425.7</v>
      </c>
      <c r="I168" s="101">
        <f>SUM(I169:I179)</f>
        <v>213295.7</v>
      </c>
      <c r="J168" s="101">
        <f aca="true" t="shared" si="84" ref="J168:P168">SUM(J169:J179)</f>
        <v>213295.7</v>
      </c>
      <c r="K168" s="101">
        <f t="shared" si="84"/>
        <v>4380869.4</v>
      </c>
      <c r="L168" s="101">
        <f t="shared" si="84"/>
        <v>564130</v>
      </c>
      <c r="M168" s="101">
        <f t="shared" si="84"/>
        <v>732202.6</v>
      </c>
      <c r="N168" s="101">
        <f t="shared" si="84"/>
        <v>570000</v>
      </c>
      <c r="O168" s="101">
        <f t="shared" si="84"/>
        <v>0</v>
      </c>
      <c r="P168" s="101">
        <f t="shared" si="84"/>
        <v>0</v>
      </c>
      <c r="Q168" s="123"/>
      <c r="R168" s="9"/>
      <c r="S168" s="51"/>
      <c r="T168" s="51"/>
      <c r="U168" s="51"/>
      <c r="V168" s="10"/>
      <c r="W168" s="11"/>
      <c r="X168" s="11"/>
      <c r="Y168" s="17"/>
      <c r="Z168" s="17"/>
      <c r="AA168" s="17"/>
      <c r="AB168" s="17"/>
      <c r="AC168" s="17"/>
      <c r="AD168" s="17"/>
      <c r="AE168" s="17"/>
      <c r="AF168" s="17"/>
      <c r="AG168" s="12"/>
      <c r="AH168" s="51"/>
      <c r="AI168" s="51"/>
      <c r="AJ168" s="51"/>
      <c r="AK168" s="51"/>
      <c r="AL168" s="10"/>
      <c r="AM168" s="11"/>
      <c r="AN168" s="11"/>
      <c r="AO168" s="17"/>
      <c r="AP168" s="17"/>
      <c r="AQ168" s="17"/>
      <c r="AR168" s="17"/>
      <c r="AS168" s="17"/>
      <c r="AT168" s="17"/>
      <c r="AU168" s="17"/>
      <c r="AV168" s="17"/>
      <c r="AW168" s="12"/>
      <c r="AX168" s="51"/>
      <c r="AY168" s="51"/>
      <c r="AZ168" s="51"/>
      <c r="BA168" s="51"/>
      <c r="BB168" s="10"/>
      <c r="BC168" s="11"/>
      <c r="BD168" s="11"/>
      <c r="BE168" s="17"/>
      <c r="BF168" s="17"/>
      <c r="BG168" s="17"/>
      <c r="BH168" s="17"/>
      <c r="BI168" s="17"/>
      <c r="BJ168" s="17"/>
      <c r="BK168" s="17"/>
      <c r="BL168" s="17"/>
      <c r="BM168" s="12"/>
      <c r="BN168" s="51"/>
      <c r="BO168" s="51"/>
      <c r="BP168" s="51"/>
      <c r="BQ168" s="51"/>
      <c r="BR168" s="10"/>
      <c r="BS168" s="11"/>
      <c r="BT168" s="11"/>
      <c r="BU168" s="17"/>
      <c r="BV168" s="17"/>
      <c r="BW168" s="17"/>
      <c r="BX168" s="17"/>
      <c r="BY168" s="17"/>
      <c r="BZ168" s="17"/>
      <c r="CA168" s="17"/>
      <c r="CB168" s="17"/>
      <c r="CC168" s="12"/>
      <c r="CD168" s="51"/>
      <c r="CE168" s="51"/>
      <c r="CF168" s="51"/>
      <c r="CG168" s="51"/>
      <c r="CH168" s="10"/>
      <c r="CI168" s="11"/>
      <c r="CJ168" s="11"/>
      <c r="CK168" s="17"/>
      <c r="CL168" s="17"/>
      <c r="CM168" s="17"/>
      <c r="CN168" s="17"/>
      <c r="CO168" s="17"/>
      <c r="CP168" s="17"/>
      <c r="CQ168" s="17"/>
      <c r="CR168" s="17"/>
      <c r="CS168" s="12"/>
      <c r="CT168" s="51"/>
      <c r="CU168" s="51"/>
      <c r="CV168" s="51"/>
      <c r="CW168" s="51"/>
      <c r="CX168" s="10"/>
      <c r="CY168" s="11"/>
      <c r="CZ168" s="11"/>
      <c r="DA168" s="17"/>
      <c r="DB168" s="17"/>
      <c r="DC168" s="17"/>
      <c r="DD168" s="17"/>
      <c r="DE168" s="17"/>
      <c r="DF168" s="17"/>
      <c r="DG168" s="17"/>
      <c r="DH168" s="17"/>
      <c r="DI168" s="12"/>
      <c r="DJ168" s="51"/>
      <c r="DK168" s="51"/>
      <c r="DL168" s="51"/>
      <c r="DM168" s="51"/>
      <c r="DN168" s="10"/>
      <c r="DO168" s="11"/>
      <c r="DP168" s="11"/>
      <c r="DQ168" s="17"/>
      <c r="DR168" s="17"/>
      <c r="DS168" s="17"/>
      <c r="DT168" s="17"/>
      <c r="DU168" s="17"/>
      <c r="DV168" s="17"/>
      <c r="DW168" s="17"/>
      <c r="DX168" s="17"/>
      <c r="DY168" s="12"/>
      <c r="DZ168" s="51"/>
      <c r="EA168" s="51"/>
      <c r="EB168" s="51"/>
      <c r="EC168" s="51"/>
      <c r="ED168" s="10"/>
      <c r="EE168" s="11"/>
      <c r="EF168" s="11"/>
      <c r="EG168" s="17"/>
      <c r="EH168" s="17"/>
      <c r="EI168" s="17"/>
      <c r="EJ168" s="17"/>
      <c r="EK168" s="17"/>
      <c r="EL168" s="17"/>
      <c r="EM168" s="17"/>
      <c r="EN168" s="17"/>
      <c r="EO168" s="12"/>
      <c r="EP168" s="51"/>
      <c r="EQ168" s="51"/>
      <c r="ER168" s="51"/>
      <c r="ES168" s="51"/>
      <c r="ET168" s="10"/>
      <c r="EU168" s="11"/>
      <c r="EV168" s="11"/>
      <c r="EW168" s="17"/>
      <c r="EX168" s="17"/>
      <c r="EY168" s="17"/>
      <c r="EZ168" s="17"/>
      <c r="FA168" s="17"/>
      <c r="FB168" s="17"/>
      <c r="FC168" s="17"/>
      <c r="FD168" s="17"/>
      <c r="FE168" s="12"/>
      <c r="FF168" s="51"/>
      <c r="FG168" s="51"/>
      <c r="FH168" s="51"/>
      <c r="FI168" s="51"/>
      <c r="FJ168" s="10"/>
      <c r="FK168" s="11"/>
      <c r="FL168" s="11"/>
      <c r="FM168" s="17"/>
      <c r="FN168" s="17"/>
      <c r="FO168" s="17"/>
      <c r="FP168" s="17"/>
      <c r="FQ168" s="17"/>
      <c r="FR168" s="17"/>
      <c r="FS168" s="17"/>
      <c r="FT168" s="17"/>
      <c r="FU168" s="12"/>
      <c r="FV168" s="51"/>
      <c r="FW168" s="51"/>
      <c r="FX168" s="51"/>
      <c r="FY168" s="51"/>
      <c r="FZ168" s="10"/>
      <c r="GA168" s="11"/>
      <c r="GB168" s="11"/>
      <c r="GC168" s="17"/>
      <c r="GD168" s="17"/>
      <c r="GE168" s="17"/>
      <c r="GF168" s="17"/>
      <c r="GG168" s="17"/>
      <c r="GH168" s="17"/>
      <c r="GI168" s="17"/>
      <c r="GJ168" s="17"/>
      <c r="GK168" s="12"/>
      <c r="GL168" s="51"/>
      <c r="GM168" s="51"/>
      <c r="GN168" s="51"/>
      <c r="GO168" s="51"/>
      <c r="GP168" s="10"/>
      <c r="GQ168" s="11"/>
      <c r="GR168" s="11"/>
      <c r="GS168" s="17"/>
      <c r="GT168" s="17"/>
      <c r="GU168" s="17"/>
      <c r="GV168" s="17"/>
      <c r="GW168" s="17"/>
      <c r="GX168" s="17"/>
      <c r="GY168" s="17"/>
      <c r="GZ168" s="17"/>
      <c r="HA168" s="12"/>
      <c r="HB168" s="51"/>
      <c r="HC168" s="51"/>
      <c r="HD168" s="51"/>
      <c r="HE168" s="51"/>
      <c r="HF168" s="10"/>
      <c r="HG168" s="11"/>
      <c r="HH168" s="11"/>
      <c r="HI168" s="17"/>
      <c r="HJ168" s="17"/>
      <c r="HK168" s="17"/>
      <c r="HL168" s="17"/>
      <c r="HM168" s="17"/>
      <c r="HN168" s="17"/>
      <c r="HO168" s="17"/>
      <c r="HP168" s="17"/>
      <c r="HQ168" s="12"/>
      <c r="HR168" s="51"/>
      <c r="HS168" s="51"/>
      <c r="HT168" s="51"/>
      <c r="HU168" s="51"/>
      <c r="HV168" s="10"/>
      <c r="HW168" s="11"/>
      <c r="HX168" s="11"/>
      <c r="HY168" s="17"/>
      <c r="HZ168" s="17"/>
      <c r="IA168" s="17"/>
      <c r="IB168" s="17"/>
      <c r="IC168" s="17"/>
      <c r="ID168" s="17"/>
      <c r="IE168" s="17"/>
      <c r="IF168" s="17"/>
      <c r="IG168" s="12"/>
      <c r="IH168" s="51"/>
      <c r="II168" s="51"/>
      <c r="IJ168" s="51"/>
      <c r="IK168" s="51"/>
      <c r="IL168" s="10"/>
      <c r="IM168" s="11"/>
      <c r="IN168" s="11"/>
      <c r="IO168" s="17"/>
      <c r="IP168" s="17"/>
      <c r="IQ168" s="17"/>
      <c r="IR168" s="17"/>
      <c r="IS168" s="17"/>
      <c r="IT168" s="17"/>
      <c r="IU168" s="17"/>
      <c r="IV168" s="17"/>
    </row>
    <row r="169" spans="1:256" s="13" customFormat="1" ht="18.75" customHeight="1">
      <c r="A169" s="117"/>
      <c r="B169" s="114"/>
      <c r="C169" s="115"/>
      <c r="D169" s="116"/>
      <c r="E169" s="99"/>
      <c r="F169" s="102">
        <v>2015</v>
      </c>
      <c r="G169" s="98">
        <f t="shared" si="73"/>
        <v>59508.3</v>
      </c>
      <c r="H169" s="98">
        <f>J169+L169+N169+P169</f>
        <v>59508.3</v>
      </c>
      <c r="I169" s="98">
        <f aca="true" t="shared" si="85" ref="I169:P170">I56</f>
        <v>59508.3</v>
      </c>
      <c r="J169" s="98">
        <f t="shared" si="85"/>
        <v>59508.3</v>
      </c>
      <c r="K169" s="98">
        <f t="shared" si="85"/>
        <v>0</v>
      </c>
      <c r="L169" s="98">
        <f t="shared" si="85"/>
        <v>0</v>
      </c>
      <c r="M169" s="98">
        <f t="shared" si="85"/>
        <v>0</v>
      </c>
      <c r="N169" s="98">
        <f t="shared" si="85"/>
        <v>0</v>
      </c>
      <c r="O169" s="98">
        <f t="shared" si="85"/>
        <v>0</v>
      </c>
      <c r="P169" s="98">
        <f t="shared" si="85"/>
        <v>0</v>
      </c>
      <c r="Q169" s="123"/>
      <c r="R169" s="9"/>
      <c r="S169" s="51"/>
      <c r="T169" s="51"/>
      <c r="U169" s="51"/>
      <c r="V169" s="14"/>
      <c r="W169" s="15"/>
      <c r="X169" s="15"/>
      <c r="Y169" s="16"/>
      <c r="Z169" s="16"/>
      <c r="AA169" s="16"/>
      <c r="AB169" s="16"/>
      <c r="AC169" s="16"/>
      <c r="AD169" s="16"/>
      <c r="AE169" s="16"/>
      <c r="AF169" s="16"/>
      <c r="AG169" s="12"/>
      <c r="AH169" s="51"/>
      <c r="AI169" s="51"/>
      <c r="AJ169" s="51"/>
      <c r="AK169" s="51"/>
      <c r="AL169" s="14"/>
      <c r="AM169" s="15"/>
      <c r="AN169" s="15"/>
      <c r="AO169" s="16"/>
      <c r="AP169" s="16"/>
      <c r="AQ169" s="16"/>
      <c r="AR169" s="16"/>
      <c r="AS169" s="16"/>
      <c r="AT169" s="16"/>
      <c r="AU169" s="16"/>
      <c r="AV169" s="16"/>
      <c r="AW169" s="12"/>
      <c r="AX169" s="51"/>
      <c r="AY169" s="51"/>
      <c r="AZ169" s="51"/>
      <c r="BA169" s="51"/>
      <c r="BB169" s="14"/>
      <c r="BC169" s="15"/>
      <c r="BD169" s="15"/>
      <c r="BE169" s="16"/>
      <c r="BF169" s="16"/>
      <c r="BG169" s="16"/>
      <c r="BH169" s="16"/>
      <c r="BI169" s="16"/>
      <c r="BJ169" s="16"/>
      <c r="BK169" s="16"/>
      <c r="BL169" s="16"/>
      <c r="BM169" s="12"/>
      <c r="BN169" s="51"/>
      <c r="BO169" s="51"/>
      <c r="BP169" s="51"/>
      <c r="BQ169" s="51"/>
      <c r="BR169" s="14"/>
      <c r="BS169" s="15"/>
      <c r="BT169" s="15"/>
      <c r="BU169" s="16"/>
      <c r="BV169" s="16"/>
      <c r="BW169" s="16"/>
      <c r="BX169" s="16"/>
      <c r="BY169" s="16"/>
      <c r="BZ169" s="16"/>
      <c r="CA169" s="16"/>
      <c r="CB169" s="16"/>
      <c r="CC169" s="12"/>
      <c r="CD169" s="51"/>
      <c r="CE169" s="51"/>
      <c r="CF169" s="51"/>
      <c r="CG169" s="51"/>
      <c r="CH169" s="14"/>
      <c r="CI169" s="15"/>
      <c r="CJ169" s="15"/>
      <c r="CK169" s="16"/>
      <c r="CL169" s="16"/>
      <c r="CM169" s="16"/>
      <c r="CN169" s="16"/>
      <c r="CO169" s="16"/>
      <c r="CP169" s="16"/>
      <c r="CQ169" s="16"/>
      <c r="CR169" s="16"/>
      <c r="CS169" s="12"/>
      <c r="CT169" s="51"/>
      <c r="CU169" s="51"/>
      <c r="CV169" s="51"/>
      <c r="CW169" s="51"/>
      <c r="CX169" s="14"/>
      <c r="CY169" s="15"/>
      <c r="CZ169" s="15"/>
      <c r="DA169" s="16"/>
      <c r="DB169" s="16"/>
      <c r="DC169" s="16"/>
      <c r="DD169" s="16"/>
      <c r="DE169" s="16"/>
      <c r="DF169" s="16"/>
      <c r="DG169" s="16"/>
      <c r="DH169" s="16"/>
      <c r="DI169" s="12"/>
      <c r="DJ169" s="51"/>
      <c r="DK169" s="51"/>
      <c r="DL169" s="51"/>
      <c r="DM169" s="51"/>
      <c r="DN169" s="14"/>
      <c r="DO169" s="15"/>
      <c r="DP169" s="15"/>
      <c r="DQ169" s="16"/>
      <c r="DR169" s="16"/>
      <c r="DS169" s="16"/>
      <c r="DT169" s="16"/>
      <c r="DU169" s="16"/>
      <c r="DV169" s="16"/>
      <c r="DW169" s="16"/>
      <c r="DX169" s="16"/>
      <c r="DY169" s="12"/>
      <c r="DZ169" s="51"/>
      <c r="EA169" s="51"/>
      <c r="EB169" s="51"/>
      <c r="EC169" s="51"/>
      <c r="ED169" s="14"/>
      <c r="EE169" s="15"/>
      <c r="EF169" s="15"/>
      <c r="EG169" s="16"/>
      <c r="EH169" s="16"/>
      <c r="EI169" s="16"/>
      <c r="EJ169" s="16"/>
      <c r="EK169" s="16"/>
      <c r="EL169" s="16"/>
      <c r="EM169" s="16"/>
      <c r="EN169" s="16"/>
      <c r="EO169" s="12"/>
      <c r="EP169" s="51"/>
      <c r="EQ169" s="51"/>
      <c r="ER169" s="51"/>
      <c r="ES169" s="51"/>
      <c r="ET169" s="14"/>
      <c r="EU169" s="15"/>
      <c r="EV169" s="15"/>
      <c r="EW169" s="16"/>
      <c r="EX169" s="16"/>
      <c r="EY169" s="16"/>
      <c r="EZ169" s="16"/>
      <c r="FA169" s="16"/>
      <c r="FB169" s="16"/>
      <c r="FC169" s="16"/>
      <c r="FD169" s="16"/>
      <c r="FE169" s="12"/>
      <c r="FF169" s="51"/>
      <c r="FG169" s="51"/>
      <c r="FH169" s="51"/>
      <c r="FI169" s="51"/>
      <c r="FJ169" s="14"/>
      <c r="FK169" s="15"/>
      <c r="FL169" s="15"/>
      <c r="FM169" s="16"/>
      <c r="FN169" s="16"/>
      <c r="FO169" s="16"/>
      <c r="FP169" s="16"/>
      <c r="FQ169" s="16"/>
      <c r="FR169" s="16"/>
      <c r="FS169" s="16"/>
      <c r="FT169" s="16"/>
      <c r="FU169" s="12"/>
      <c r="FV169" s="51"/>
      <c r="FW169" s="51"/>
      <c r="FX169" s="51"/>
      <c r="FY169" s="51"/>
      <c r="FZ169" s="14"/>
      <c r="GA169" s="15"/>
      <c r="GB169" s="15"/>
      <c r="GC169" s="16"/>
      <c r="GD169" s="16"/>
      <c r="GE169" s="16"/>
      <c r="GF169" s="16"/>
      <c r="GG169" s="16"/>
      <c r="GH169" s="16"/>
      <c r="GI169" s="16"/>
      <c r="GJ169" s="16"/>
      <c r="GK169" s="12"/>
      <c r="GL169" s="51"/>
      <c r="GM169" s="51"/>
      <c r="GN169" s="51"/>
      <c r="GO169" s="51"/>
      <c r="GP169" s="14"/>
      <c r="GQ169" s="15"/>
      <c r="GR169" s="15"/>
      <c r="GS169" s="16"/>
      <c r="GT169" s="16"/>
      <c r="GU169" s="16"/>
      <c r="GV169" s="16"/>
      <c r="GW169" s="16"/>
      <c r="GX169" s="16"/>
      <c r="GY169" s="16"/>
      <c r="GZ169" s="16"/>
      <c r="HA169" s="12"/>
      <c r="HB169" s="51"/>
      <c r="HC169" s="51"/>
      <c r="HD169" s="51"/>
      <c r="HE169" s="51"/>
      <c r="HF169" s="14"/>
      <c r="HG169" s="15"/>
      <c r="HH169" s="15"/>
      <c r="HI169" s="16"/>
      <c r="HJ169" s="16"/>
      <c r="HK169" s="16"/>
      <c r="HL169" s="16"/>
      <c r="HM169" s="16"/>
      <c r="HN169" s="16"/>
      <c r="HO169" s="16"/>
      <c r="HP169" s="16"/>
      <c r="HQ169" s="12"/>
      <c r="HR169" s="51"/>
      <c r="HS169" s="51"/>
      <c r="HT169" s="51"/>
      <c r="HU169" s="51"/>
      <c r="HV169" s="14"/>
      <c r="HW169" s="15"/>
      <c r="HX169" s="15"/>
      <c r="HY169" s="16"/>
      <c r="HZ169" s="16"/>
      <c r="IA169" s="16"/>
      <c r="IB169" s="16"/>
      <c r="IC169" s="16"/>
      <c r="ID169" s="16"/>
      <c r="IE169" s="16"/>
      <c r="IF169" s="16"/>
      <c r="IG169" s="12"/>
      <c r="IH169" s="51"/>
      <c r="II169" s="51"/>
      <c r="IJ169" s="51"/>
      <c r="IK169" s="51"/>
      <c r="IL169" s="14"/>
      <c r="IM169" s="15"/>
      <c r="IN169" s="15"/>
      <c r="IO169" s="16"/>
      <c r="IP169" s="16"/>
      <c r="IQ169" s="16"/>
      <c r="IR169" s="16"/>
      <c r="IS169" s="16"/>
      <c r="IT169" s="16"/>
      <c r="IU169" s="16"/>
      <c r="IV169" s="16"/>
    </row>
    <row r="170" spans="1:256" s="13" customFormat="1" ht="18.75" customHeight="1">
      <c r="A170" s="117"/>
      <c r="B170" s="114"/>
      <c r="C170" s="115"/>
      <c r="D170" s="116"/>
      <c r="E170" s="99"/>
      <c r="F170" s="102">
        <v>2016</v>
      </c>
      <c r="G170" s="98">
        <f t="shared" si="73"/>
        <v>79809.70000000001</v>
      </c>
      <c r="H170" s="98">
        <f>J170+L170+N170+P170</f>
        <v>79809.70000000001</v>
      </c>
      <c r="I170" s="98">
        <f t="shared" si="85"/>
        <v>79809.70000000001</v>
      </c>
      <c r="J170" s="98">
        <f t="shared" si="85"/>
        <v>79809.70000000001</v>
      </c>
      <c r="K170" s="98">
        <f t="shared" si="85"/>
        <v>0</v>
      </c>
      <c r="L170" s="98">
        <f t="shared" si="85"/>
        <v>0</v>
      </c>
      <c r="M170" s="98">
        <f t="shared" si="85"/>
        <v>0</v>
      </c>
      <c r="N170" s="98">
        <f t="shared" si="85"/>
        <v>0</v>
      </c>
      <c r="O170" s="98">
        <f t="shared" si="85"/>
        <v>0</v>
      </c>
      <c r="P170" s="98">
        <f t="shared" si="85"/>
        <v>0</v>
      </c>
      <c r="Q170" s="123"/>
      <c r="R170" s="9"/>
      <c r="S170" s="51"/>
      <c r="T170" s="51"/>
      <c r="U170" s="51"/>
      <c r="V170" s="14"/>
      <c r="W170" s="15"/>
      <c r="X170" s="15"/>
      <c r="Y170" s="16"/>
      <c r="Z170" s="16"/>
      <c r="AA170" s="16"/>
      <c r="AB170" s="16"/>
      <c r="AC170" s="16"/>
      <c r="AD170" s="16"/>
      <c r="AE170" s="16"/>
      <c r="AF170" s="16"/>
      <c r="AG170" s="12"/>
      <c r="AH170" s="51"/>
      <c r="AI170" s="51"/>
      <c r="AJ170" s="51"/>
      <c r="AK170" s="51"/>
      <c r="AL170" s="14"/>
      <c r="AM170" s="15"/>
      <c r="AN170" s="15"/>
      <c r="AO170" s="16"/>
      <c r="AP170" s="16"/>
      <c r="AQ170" s="16"/>
      <c r="AR170" s="16"/>
      <c r="AS170" s="16"/>
      <c r="AT170" s="16"/>
      <c r="AU170" s="16"/>
      <c r="AV170" s="16"/>
      <c r="AW170" s="12"/>
      <c r="AX170" s="51"/>
      <c r="AY170" s="51"/>
      <c r="AZ170" s="51"/>
      <c r="BA170" s="51"/>
      <c r="BB170" s="14"/>
      <c r="BC170" s="15"/>
      <c r="BD170" s="15"/>
      <c r="BE170" s="16"/>
      <c r="BF170" s="16"/>
      <c r="BG170" s="16"/>
      <c r="BH170" s="16"/>
      <c r="BI170" s="16"/>
      <c r="BJ170" s="16"/>
      <c r="BK170" s="16"/>
      <c r="BL170" s="16"/>
      <c r="BM170" s="12"/>
      <c r="BN170" s="51"/>
      <c r="BO170" s="51"/>
      <c r="BP170" s="51"/>
      <c r="BQ170" s="51"/>
      <c r="BR170" s="14"/>
      <c r="BS170" s="15"/>
      <c r="BT170" s="15"/>
      <c r="BU170" s="16"/>
      <c r="BV170" s="16"/>
      <c r="BW170" s="16"/>
      <c r="BX170" s="16"/>
      <c r="BY170" s="16"/>
      <c r="BZ170" s="16"/>
      <c r="CA170" s="16"/>
      <c r="CB170" s="16"/>
      <c r="CC170" s="12"/>
      <c r="CD170" s="51"/>
      <c r="CE170" s="51"/>
      <c r="CF170" s="51"/>
      <c r="CG170" s="51"/>
      <c r="CH170" s="14"/>
      <c r="CI170" s="15"/>
      <c r="CJ170" s="15"/>
      <c r="CK170" s="16"/>
      <c r="CL170" s="16"/>
      <c r="CM170" s="16"/>
      <c r="CN170" s="16"/>
      <c r="CO170" s="16"/>
      <c r="CP170" s="16"/>
      <c r="CQ170" s="16"/>
      <c r="CR170" s="16"/>
      <c r="CS170" s="12"/>
      <c r="CT170" s="51"/>
      <c r="CU170" s="51"/>
      <c r="CV170" s="51"/>
      <c r="CW170" s="51"/>
      <c r="CX170" s="14"/>
      <c r="CY170" s="15"/>
      <c r="CZ170" s="15"/>
      <c r="DA170" s="16"/>
      <c r="DB170" s="16"/>
      <c r="DC170" s="16"/>
      <c r="DD170" s="16"/>
      <c r="DE170" s="16"/>
      <c r="DF170" s="16"/>
      <c r="DG170" s="16"/>
      <c r="DH170" s="16"/>
      <c r="DI170" s="12"/>
      <c r="DJ170" s="51"/>
      <c r="DK170" s="51"/>
      <c r="DL170" s="51"/>
      <c r="DM170" s="51"/>
      <c r="DN170" s="14"/>
      <c r="DO170" s="15"/>
      <c r="DP170" s="15"/>
      <c r="DQ170" s="16"/>
      <c r="DR170" s="16"/>
      <c r="DS170" s="16"/>
      <c r="DT170" s="16"/>
      <c r="DU170" s="16"/>
      <c r="DV170" s="16"/>
      <c r="DW170" s="16"/>
      <c r="DX170" s="16"/>
      <c r="DY170" s="12"/>
      <c r="DZ170" s="51"/>
      <c r="EA170" s="51"/>
      <c r="EB170" s="51"/>
      <c r="EC170" s="51"/>
      <c r="ED170" s="14"/>
      <c r="EE170" s="15"/>
      <c r="EF170" s="15"/>
      <c r="EG170" s="16"/>
      <c r="EH170" s="16"/>
      <c r="EI170" s="16"/>
      <c r="EJ170" s="16"/>
      <c r="EK170" s="16"/>
      <c r="EL170" s="16"/>
      <c r="EM170" s="16"/>
      <c r="EN170" s="16"/>
      <c r="EO170" s="12"/>
      <c r="EP170" s="51"/>
      <c r="EQ170" s="51"/>
      <c r="ER170" s="51"/>
      <c r="ES170" s="51"/>
      <c r="ET170" s="14"/>
      <c r="EU170" s="15"/>
      <c r="EV170" s="15"/>
      <c r="EW170" s="16"/>
      <c r="EX170" s="16"/>
      <c r="EY170" s="16"/>
      <c r="EZ170" s="16"/>
      <c r="FA170" s="16"/>
      <c r="FB170" s="16"/>
      <c r="FC170" s="16"/>
      <c r="FD170" s="16"/>
      <c r="FE170" s="12"/>
      <c r="FF170" s="51"/>
      <c r="FG170" s="51"/>
      <c r="FH170" s="51"/>
      <c r="FI170" s="51"/>
      <c r="FJ170" s="14"/>
      <c r="FK170" s="15"/>
      <c r="FL170" s="15"/>
      <c r="FM170" s="16"/>
      <c r="FN170" s="16"/>
      <c r="FO170" s="16"/>
      <c r="FP170" s="16"/>
      <c r="FQ170" s="16"/>
      <c r="FR170" s="16"/>
      <c r="FS170" s="16"/>
      <c r="FT170" s="16"/>
      <c r="FU170" s="12"/>
      <c r="FV170" s="51"/>
      <c r="FW170" s="51"/>
      <c r="FX170" s="51"/>
      <c r="FY170" s="51"/>
      <c r="FZ170" s="14"/>
      <c r="GA170" s="15"/>
      <c r="GB170" s="15"/>
      <c r="GC170" s="16"/>
      <c r="GD170" s="16"/>
      <c r="GE170" s="16"/>
      <c r="GF170" s="16"/>
      <c r="GG170" s="16"/>
      <c r="GH170" s="16"/>
      <c r="GI170" s="16"/>
      <c r="GJ170" s="16"/>
      <c r="GK170" s="12"/>
      <c r="GL170" s="51"/>
      <c r="GM170" s="51"/>
      <c r="GN170" s="51"/>
      <c r="GO170" s="51"/>
      <c r="GP170" s="14"/>
      <c r="GQ170" s="15"/>
      <c r="GR170" s="15"/>
      <c r="GS170" s="16"/>
      <c r="GT170" s="16"/>
      <c r="GU170" s="16"/>
      <c r="GV170" s="16"/>
      <c r="GW170" s="16"/>
      <c r="GX170" s="16"/>
      <c r="GY170" s="16"/>
      <c r="GZ170" s="16"/>
      <c r="HA170" s="12"/>
      <c r="HB170" s="51"/>
      <c r="HC170" s="51"/>
      <c r="HD170" s="51"/>
      <c r="HE170" s="51"/>
      <c r="HF170" s="14"/>
      <c r="HG170" s="15"/>
      <c r="HH170" s="15"/>
      <c r="HI170" s="16"/>
      <c r="HJ170" s="16"/>
      <c r="HK170" s="16"/>
      <c r="HL170" s="16"/>
      <c r="HM170" s="16"/>
      <c r="HN170" s="16"/>
      <c r="HO170" s="16"/>
      <c r="HP170" s="16"/>
      <c r="HQ170" s="12"/>
      <c r="HR170" s="51"/>
      <c r="HS170" s="51"/>
      <c r="HT170" s="51"/>
      <c r="HU170" s="51"/>
      <c r="HV170" s="14"/>
      <c r="HW170" s="15"/>
      <c r="HX170" s="15"/>
      <c r="HY170" s="16"/>
      <c r="HZ170" s="16"/>
      <c r="IA170" s="16"/>
      <c r="IB170" s="16"/>
      <c r="IC170" s="16"/>
      <c r="ID170" s="16"/>
      <c r="IE170" s="16"/>
      <c r="IF170" s="16"/>
      <c r="IG170" s="12"/>
      <c r="IH170" s="51"/>
      <c r="II170" s="51"/>
      <c r="IJ170" s="51"/>
      <c r="IK170" s="51"/>
      <c r="IL170" s="14"/>
      <c r="IM170" s="15"/>
      <c r="IN170" s="15"/>
      <c r="IO170" s="16"/>
      <c r="IP170" s="16"/>
      <c r="IQ170" s="16"/>
      <c r="IR170" s="16"/>
      <c r="IS170" s="16"/>
      <c r="IT170" s="16"/>
      <c r="IU170" s="16"/>
      <c r="IV170" s="16"/>
    </row>
    <row r="171" spans="1:256" s="13" customFormat="1" ht="18.75" customHeight="1">
      <c r="A171" s="117"/>
      <c r="B171" s="114"/>
      <c r="C171" s="115"/>
      <c r="D171" s="116"/>
      <c r="E171" s="99"/>
      <c r="F171" s="102">
        <v>2017</v>
      </c>
      <c r="G171" s="98">
        <f t="shared" si="73"/>
        <v>163977.7</v>
      </c>
      <c r="H171" s="98">
        <f>J171+L171+N171+P171</f>
        <v>163977.7</v>
      </c>
      <c r="I171" s="98">
        <f>I58</f>
        <v>33977.7</v>
      </c>
      <c r="J171" s="98">
        <f aca="true" t="shared" si="86" ref="J171:P171">J58</f>
        <v>33977.7</v>
      </c>
      <c r="K171" s="98">
        <f t="shared" si="86"/>
        <v>100000</v>
      </c>
      <c r="L171" s="98">
        <f t="shared" si="86"/>
        <v>100000</v>
      </c>
      <c r="M171" s="98">
        <f t="shared" si="86"/>
        <v>30000</v>
      </c>
      <c r="N171" s="98">
        <f t="shared" si="86"/>
        <v>30000</v>
      </c>
      <c r="O171" s="98">
        <f t="shared" si="86"/>
        <v>0</v>
      </c>
      <c r="P171" s="98">
        <f t="shared" si="86"/>
        <v>0</v>
      </c>
      <c r="Q171" s="123"/>
      <c r="R171" s="9"/>
      <c r="S171" s="51"/>
      <c r="T171" s="51"/>
      <c r="U171" s="51"/>
      <c r="V171" s="14"/>
      <c r="W171" s="15"/>
      <c r="X171" s="15"/>
      <c r="Y171" s="16"/>
      <c r="Z171" s="16"/>
      <c r="AA171" s="16"/>
      <c r="AB171" s="16"/>
      <c r="AC171" s="16"/>
      <c r="AD171" s="16"/>
      <c r="AE171" s="16"/>
      <c r="AF171" s="16"/>
      <c r="AG171" s="12"/>
      <c r="AH171" s="51"/>
      <c r="AI171" s="51"/>
      <c r="AJ171" s="51"/>
      <c r="AK171" s="51"/>
      <c r="AL171" s="14"/>
      <c r="AM171" s="15"/>
      <c r="AN171" s="15"/>
      <c r="AO171" s="16"/>
      <c r="AP171" s="16"/>
      <c r="AQ171" s="16"/>
      <c r="AR171" s="16"/>
      <c r="AS171" s="16"/>
      <c r="AT171" s="16"/>
      <c r="AU171" s="16"/>
      <c r="AV171" s="16"/>
      <c r="AW171" s="12"/>
      <c r="AX171" s="51"/>
      <c r="AY171" s="51"/>
      <c r="AZ171" s="51"/>
      <c r="BA171" s="51"/>
      <c r="BB171" s="14"/>
      <c r="BC171" s="15"/>
      <c r="BD171" s="15"/>
      <c r="BE171" s="16"/>
      <c r="BF171" s="16"/>
      <c r="BG171" s="16"/>
      <c r="BH171" s="16"/>
      <c r="BI171" s="16"/>
      <c r="BJ171" s="16"/>
      <c r="BK171" s="16"/>
      <c r="BL171" s="16"/>
      <c r="BM171" s="12"/>
      <c r="BN171" s="51"/>
      <c r="BO171" s="51"/>
      <c r="BP171" s="51"/>
      <c r="BQ171" s="51"/>
      <c r="BR171" s="14"/>
      <c r="BS171" s="15"/>
      <c r="BT171" s="15"/>
      <c r="BU171" s="16"/>
      <c r="BV171" s="16"/>
      <c r="BW171" s="16"/>
      <c r="BX171" s="16"/>
      <c r="BY171" s="16"/>
      <c r="BZ171" s="16"/>
      <c r="CA171" s="16"/>
      <c r="CB171" s="16"/>
      <c r="CC171" s="12"/>
      <c r="CD171" s="51"/>
      <c r="CE171" s="51"/>
      <c r="CF171" s="51"/>
      <c r="CG171" s="51"/>
      <c r="CH171" s="14"/>
      <c r="CI171" s="15"/>
      <c r="CJ171" s="15"/>
      <c r="CK171" s="16"/>
      <c r="CL171" s="16"/>
      <c r="CM171" s="16"/>
      <c r="CN171" s="16"/>
      <c r="CO171" s="16"/>
      <c r="CP171" s="16"/>
      <c r="CQ171" s="16"/>
      <c r="CR171" s="16"/>
      <c r="CS171" s="12"/>
      <c r="CT171" s="51"/>
      <c r="CU171" s="51"/>
      <c r="CV171" s="51"/>
      <c r="CW171" s="51"/>
      <c r="CX171" s="14"/>
      <c r="CY171" s="15"/>
      <c r="CZ171" s="15"/>
      <c r="DA171" s="16"/>
      <c r="DB171" s="16"/>
      <c r="DC171" s="16"/>
      <c r="DD171" s="16"/>
      <c r="DE171" s="16"/>
      <c r="DF171" s="16"/>
      <c r="DG171" s="16"/>
      <c r="DH171" s="16"/>
      <c r="DI171" s="12"/>
      <c r="DJ171" s="51"/>
      <c r="DK171" s="51"/>
      <c r="DL171" s="51"/>
      <c r="DM171" s="51"/>
      <c r="DN171" s="14"/>
      <c r="DO171" s="15"/>
      <c r="DP171" s="15"/>
      <c r="DQ171" s="16"/>
      <c r="DR171" s="16"/>
      <c r="DS171" s="16"/>
      <c r="DT171" s="16"/>
      <c r="DU171" s="16"/>
      <c r="DV171" s="16"/>
      <c r="DW171" s="16"/>
      <c r="DX171" s="16"/>
      <c r="DY171" s="12"/>
      <c r="DZ171" s="51"/>
      <c r="EA171" s="51"/>
      <c r="EB171" s="51"/>
      <c r="EC171" s="51"/>
      <c r="ED171" s="14"/>
      <c r="EE171" s="15"/>
      <c r="EF171" s="15"/>
      <c r="EG171" s="16"/>
      <c r="EH171" s="16"/>
      <c r="EI171" s="16"/>
      <c r="EJ171" s="16"/>
      <c r="EK171" s="16"/>
      <c r="EL171" s="16"/>
      <c r="EM171" s="16"/>
      <c r="EN171" s="16"/>
      <c r="EO171" s="12"/>
      <c r="EP171" s="51"/>
      <c r="EQ171" s="51"/>
      <c r="ER171" s="51"/>
      <c r="ES171" s="51"/>
      <c r="ET171" s="14"/>
      <c r="EU171" s="15"/>
      <c r="EV171" s="15"/>
      <c r="EW171" s="16"/>
      <c r="EX171" s="16"/>
      <c r="EY171" s="16"/>
      <c r="EZ171" s="16"/>
      <c r="FA171" s="16"/>
      <c r="FB171" s="16"/>
      <c r="FC171" s="16"/>
      <c r="FD171" s="16"/>
      <c r="FE171" s="12"/>
      <c r="FF171" s="51"/>
      <c r="FG171" s="51"/>
      <c r="FH171" s="51"/>
      <c r="FI171" s="51"/>
      <c r="FJ171" s="14"/>
      <c r="FK171" s="15"/>
      <c r="FL171" s="15"/>
      <c r="FM171" s="16"/>
      <c r="FN171" s="16"/>
      <c r="FO171" s="16"/>
      <c r="FP171" s="16"/>
      <c r="FQ171" s="16"/>
      <c r="FR171" s="16"/>
      <c r="FS171" s="16"/>
      <c r="FT171" s="16"/>
      <c r="FU171" s="12"/>
      <c r="FV171" s="51"/>
      <c r="FW171" s="51"/>
      <c r="FX171" s="51"/>
      <c r="FY171" s="51"/>
      <c r="FZ171" s="14"/>
      <c r="GA171" s="15"/>
      <c r="GB171" s="15"/>
      <c r="GC171" s="16"/>
      <c r="GD171" s="16"/>
      <c r="GE171" s="16"/>
      <c r="GF171" s="16"/>
      <c r="GG171" s="16"/>
      <c r="GH171" s="16"/>
      <c r="GI171" s="16"/>
      <c r="GJ171" s="16"/>
      <c r="GK171" s="12"/>
      <c r="GL171" s="51"/>
      <c r="GM171" s="51"/>
      <c r="GN171" s="51"/>
      <c r="GO171" s="51"/>
      <c r="GP171" s="14"/>
      <c r="GQ171" s="15"/>
      <c r="GR171" s="15"/>
      <c r="GS171" s="16"/>
      <c r="GT171" s="16"/>
      <c r="GU171" s="16"/>
      <c r="GV171" s="16"/>
      <c r="GW171" s="16"/>
      <c r="GX171" s="16"/>
      <c r="GY171" s="16"/>
      <c r="GZ171" s="16"/>
      <c r="HA171" s="12"/>
      <c r="HB171" s="51"/>
      <c r="HC171" s="51"/>
      <c r="HD171" s="51"/>
      <c r="HE171" s="51"/>
      <c r="HF171" s="14"/>
      <c r="HG171" s="15"/>
      <c r="HH171" s="15"/>
      <c r="HI171" s="16"/>
      <c r="HJ171" s="16"/>
      <c r="HK171" s="16"/>
      <c r="HL171" s="16"/>
      <c r="HM171" s="16"/>
      <c r="HN171" s="16"/>
      <c r="HO171" s="16"/>
      <c r="HP171" s="16"/>
      <c r="HQ171" s="12"/>
      <c r="HR171" s="51"/>
      <c r="HS171" s="51"/>
      <c r="HT171" s="51"/>
      <c r="HU171" s="51"/>
      <c r="HV171" s="14"/>
      <c r="HW171" s="15"/>
      <c r="HX171" s="15"/>
      <c r="HY171" s="16"/>
      <c r="HZ171" s="16"/>
      <c r="IA171" s="16"/>
      <c r="IB171" s="16"/>
      <c r="IC171" s="16"/>
      <c r="ID171" s="16"/>
      <c r="IE171" s="16"/>
      <c r="IF171" s="16"/>
      <c r="IG171" s="12"/>
      <c r="IH171" s="51"/>
      <c r="II171" s="51"/>
      <c r="IJ171" s="51"/>
      <c r="IK171" s="51"/>
      <c r="IL171" s="14"/>
      <c r="IM171" s="15"/>
      <c r="IN171" s="15"/>
      <c r="IO171" s="16"/>
      <c r="IP171" s="16"/>
      <c r="IQ171" s="16"/>
      <c r="IR171" s="16"/>
      <c r="IS171" s="16"/>
      <c r="IT171" s="16"/>
      <c r="IU171" s="16"/>
      <c r="IV171" s="16"/>
    </row>
    <row r="172" spans="1:256" s="13" customFormat="1" ht="18.75" customHeight="1">
      <c r="A172" s="117"/>
      <c r="B172" s="114"/>
      <c r="C172" s="115"/>
      <c r="D172" s="116"/>
      <c r="E172" s="99"/>
      <c r="F172" s="102">
        <v>2018</v>
      </c>
      <c r="G172" s="98">
        <f t="shared" si="73"/>
        <v>264130</v>
      </c>
      <c r="H172" s="98">
        <f>J172+L172+N172+P172</f>
        <v>264130</v>
      </c>
      <c r="I172" s="98">
        <f>I59</f>
        <v>0</v>
      </c>
      <c r="J172" s="98">
        <f aca="true" t="shared" si="87" ref="J172:P172">J59</f>
        <v>0</v>
      </c>
      <c r="K172" s="98">
        <f t="shared" si="87"/>
        <v>264130</v>
      </c>
      <c r="L172" s="98">
        <f t="shared" si="87"/>
        <v>264130</v>
      </c>
      <c r="M172" s="98">
        <f t="shared" si="87"/>
        <v>0</v>
      </c>
      <c r="N172" s="98">
        <f t="shared" si="87"/>
        <v>0</v>
      </c>
      <c r="O172" s="98">
        <f t="shared" si="87"/>
        <v>0</v>
      </c>
      <c r="P172" s="98">
        <f t="shared" si="87"/>
        <v>0</v>
      </c>
      <c r="Q172" s="123"/>
      <c r="R172" s="9"/>
      <c r="S172" s="51"/>
      <c r="T172" s="51"/>
      <c r="U172" s="51"/>
      <c r="V172" s="14"/>
      <c r="W172" s="15"/>
      <c r="X172" s="15"/>
      <c r="Y172" s="16"/>
      <c r="Z172" s="16"/>
      <c r="AA172" s="16"/>
      <c r="AB172" s="16"/>
      <c r="AC172" s="16"/>
      <c r="AD172" s="16"/>
      <c r="AE172" s="16"/>
      <c r="AF172" s="16"/>
      <c r="AG172" s="12"/>
      <c r="AH172" s="51"/>
      <c r="AI172" s="51"/>
      <c r="AJ172" s="51"/>
      <c r="AK172" s="51"/>
      <c r="AL172" s="14"/>
      <c r="AM172" s="15"/>
      <c r="AN172" s="15"/>
      <c r="AO172" s="16"/>
      <c r="AP172" s="16"/>
      <c r="AQ172" s="16"/>
      <c r="AR172" s="16"/>
      <c r="AS172" s="16"/>
      <c r="AT172" s="16"/>
      <c r="AU172" s="16"/>
      <c r="AV172" s="16"/>
      <c r="AW172" s="12"/>
      <c r="AX172" s="51"/>
      <c r="AY172" s="51"/>
      <c r="AZ172" s="51"/>
      <c r="BA172" s="51"/>
      <c r="BB172" s="14"/>
      <c r="BC172" s="15"/>
      <c r="BD172" s="15"/>
      <c r="BE172" s="16"/>
      <c r="BF172" s="16"/>
      <c r="BG172" s="16"/>
      <c r="BH172" s="16"/>
      <c r="BI172" s="16"/>
      <c r="BJ172" s="16"/>
      <c r="BK172" s="16"/>
      <c r="BL172" s="16"/>
      <c r="BM172" s="12"/>
      <c r="BN172" s="51"/>
      <c r="BO172" s="51"/>
      <c r="BP172" s="51"/>
      <c r="BQ172" s="51"/>
      <c r="BR172" s="14"/>
      <c r="BS172" s="15"/>
      <c r="BT172" s="15"/>
      <c r="BU172" s="16"/>
      <c r="BV172" s="16"/>
      <c r="BW172" s="16"/>
      <c r="BX172" s="16"/>
      <c r="BY172" s="16"/>
      <c r="BZ172" s="16"/>
      <c r="CA172" s="16"/>
      <c r="CB172" s="16"/>
      <c r="CC172" s="12"/>
      <c r="CD172" s="51"/>
      <c r="CE172" s="51"/>
      <c r="CF172" s="51"/>
      <c r="CG172" s="51"/>
      <c r="CH172" s="14"/>
      <c r="CI172" s="15"/>
      <c r="CJ172" s="15"/>
      <c r="CK172" s="16"/>
      <c r="CL172" s="16"/>
      <c r="CM172" s="16"/>
      <c r="CN172" s="16"/>
      <c r="CO172" s="16"/>
      <c r="CP172" s="16"/>
      <c r="CQ172" s="16"/>
      <c r="CR172" s="16"/>
      <c r="CS172" s="12"/>
      <c r="CT172" s="51"/>
      <c r="CU172" s="51"/>
      <c r="CV172" s="51"/>
      <c r="CW172" s="51"/>
      <c r="CX172" s="14"/>
      <c r="CY172" s="15"/>
      <c r="CZ172" s="15"/>
      <c r="DA172" s="16"/>
      <c r="DB172" s="16"/>
      <c r="DC172" s="16"/>
      <c r="DD172" s="16"/>
      <c r="DE172" s="16"/>
      <c r="DF172" s="16"/>
      <c r="DG172" s="16"/>
      <c r="DH172" s="16"/>
      <c r="DI172" s="12"/>
      <c r="DJ172" s="51"/>
      <c r="DK172" s="51"/>
      <c r="DL172" s="51"/>
      <c r="DM172" s="51"/>
      <c r="DN172" s="14"/>
      <c r="DO172" s="15"/>
      <c r="DP172" s="15"/>
      <c r="DQ172" s="16"/>
      <c r="DR172" s="16"/>
      <c r="DS172" s="16"/>
      <c r="DT172" s="16"/>
      <c r="DU172" s="16"/>
      <c r="DV172" s="16"/>
      <c r="DW172" s="16"/>
      <c r="DX172" s="16"/>
      <c r="DY172" s="12"/>
      <c r="DZ172" s="51"/>
      <c r="EA172" s="51"/>
      <c r="EB172" s="51"/>
      <c r="EC172" s="51"/>
      <c r="ED172" s="14"/>
      <c r="EE172" s="15"/>
      <c r="EF172" s="15"/>
      <c r="EG172" s="16"/>
      <c r="EH172" s="16"/>
      <c r="EI172" s="16"/>
      <c r="EJ172" s="16"/>
      <c r="EK172" s="16"/>
      <c r="EL172" s="16"/>
      <c r="EM172" s="16"/>
      <c r="EN172" s="16"/>
      <c r="EO172" s="12"/>
      <c r="EP172" s="51"/>
      <c r="EQ172" s="51"/>
      <c r="ER172" s="51"/>
      <c r="ES172" s="51"/>
      <c r="ET172" s="14"/>
      <c r="EU172" s="15"/>
      <c r="EV172" s="15"/>
      <c r="EW172" s="16"/>
      <c r="EX172" s="16"/>
      <c r="EY172" s="16"/>
      <c r="EZ172" s="16"/>
      <c r="FA172" s="16"/>
      <c r="FB172" s="16"/>
      <c r="FC172" s="16"/>
      <c r="FD172" s="16"/>
      <c r="FE172" s="12"/>
      <c r="FF172" s="51"/>
      <c r="FG172" s="51"/>
      <c r="FH172" s="51"/>
      <c r="FI172" s="51"/>
      <c r="FJ172" s="14"/>
      <c r="FK172" s="15"/>
      <c r="FL172" s="15"/>
      <c r="FM172" s="16"/>
      <c r="FN172" s="16"/>
      <c r="FO172" s="16"/>
      <c r="FP172" s="16"/>
      <c r="FQ172" s="16"/>
      <c r="FR172" s="16"/>
      <c r="FS172" s="16"/>
      <c r="FT172" s="16"/>
      <c r="FU172" s="12"/>
      <c r="FV172" s="51"/>
      <c r="FW172" s="51"/>
      <c r="FX172" s="51"/>
      <c r="FY172" s="51"/>
      <c r="FZ172" s="14"/>
      <c r="GA172" s="15"/>
      <c r="GB172" s="15"/>
      <c r="GC172" s="16"/>
      <c r="GD172" s="16"/>
      <c r="GE172" s="16"/>
      <c r="GF172" s="16"/>
      <c r="GG172" s="16"/>
      <c r="GH172" s="16"/>
      <c r="GI172" s="16"/>
      <c r="GJ172" s="16"/>
      <c r="GK172" s="12"/>
      <c r="GL172" s="51"/>
      <c r="GM172" s="51"/>
      <c r="GN172" s="51"/>
      <c r="GO172" s="51"/>
      <c r="GP172" s="14"/>
      <c r="GQ172" s="15"/>
      <c r="GR172" s="15"/>
      <c r="GS172" s="16"/>
      <c r="GT172" s="16"/>
      <c r="GU172" s="16"/>
      <c r="GV172" s="16"/>
      <c r="GW172" s="16"/>
      <c r="GX172" s="16"/>
      <c r="GY172" s="16"/>
      <c r="GZ172" s="16"/>
      <c r="HA172" s="12"/>
      <c r="HB172" s="51"/>
      <c r="HC172" s="51"/>
      <c r="HD172" s="51"/>
      <c r="HE172" s="51"/>
      <c r="HF172" s="14"/>
      <c r="HG172" s="15"/>
      <c r="HH172" s="15"/>
      <c r="HI172" s="16"/>
      <c r="HJ172" s="16"/>
      <c r="HK172" s="16"/>
      <c r="HL172" s="16"/>
      <c r="HM172" s="16"/>
      <c r="HN172" s="16"/>
      <c r="HO172" s="16"/>
      <c r="HP172" s="16"/>
      <c r="HQ172" s="12"/>
      <c r="HR172" s="51"/>
      <c r="HS172" s="51"/>
      <c r="HT172" s="51"/>
      <c r="HU172" s="51"/>
      <c r="HV172" s="14"/>
      <c r="HW172" s="15"/>
      <c r="HX172" s="15"/>
      <c r="HY172" s="16"/>
      <c r="HZ172" s="16"/>
      <c r="IA172" s="16"/>
      <c r="IB172" s="16"/>
      <c r="IC172" s="16"/>
      <c r="ID172" s="16"/>
      <c r="IE172" s="16"/>
      <c r="IF172" s="16"/>
      <c r="IG172" s="12"/>
      <c r="IH172" s="51"/>
      <c r="II172" s="51"/>
      <c r="IJ172" s="51"/>
      <c r="IK172" s="51"/>
      <c r="IL172" s="14"/>
      <c r="IM172" s="15"/>
      <c r="IN172" s="15"/>
      <c r="IO172" s="16"/>
      <c r="IP172" s="16"/>
      <c r="IQ172" s="16"/>
      <c r="IR172" s="16"/>
      <c r="IS172" s="16"/>
      <c r="IT172" s="16"/>
      <c r="IU172" s="16"/>
      <c r="IV172" s="16"/>
    </row>
    <row r="173" spans="1:256" s="13" customFormat="1" ht="18.75" customHeight="1">
      <c r="A173" s="117"/>
      <c r="B173" s="114"/>
      <c r="C173" s="115"/>
      <c r="D173" s="116"/>
      <c r="E173" s="99"/>
      <c r="F173" s="102">
        <v>2019</v>
      </c>
      <c r="G173" s="98">
        <f aca="true" t="shared" si="88" ref="G173:G179">I173+K173+M173+O173</f>
        <v>705702.2</v>
      </c>
      <c r="H173" s="98">
        <f aca="true" t="shared" si="89" ref="H173:H179">J173+L173+N173+P173</f>
        <v>280000</v>
      </c>
      <c r="I173" s="98">
        <f aca="true" t="shared" si="90" ref="I173:P179">I60</f>
        <v>40000</v>
      </c>
      <c r="J173" s="98">
        <f t="shared" si="90"/>
        <v>40000</v>
      </c>
      <c r="K173" s="98">
        <f t="shared" si="90"/>
        <v>615401.6</v>
      </c>
      <c r="L173" s="98">
        <f t="shared" si="90"/>
        <v>200000</v>
      </c>
      <c r="M173" s="98">
        <f t="shared" si="90"/>
        <v>50300.59999999999</v>
      </c>
      <c r="N173" s="98">
        <f t="shared" si="90"/>
        <v>40000</v>
      </c>
      <c r="O173" s="98">
        <f t="shared" si="90"/>
        <v>0</v>
      </c>
      <c r="P173" s="98">
        <f t="shared" si="90"/>
        <v>0</v>
      </c>
      <c r="Q173" s="123"/>
      <c r="R173" s="9"/>
      <c r="S173" s="51"/>
      <c r="T173" s="51"/>
      <c r="U173" s="51"/>
      <c r="V173" s="14"/>
      <c r="W173" s="15"/>
      <c r="X173" s="15"/>
      <c r="Y173" s="18"/>
      <c r="Z173" s="18"/>
      <c r="AA173" s="18"/>
      <c r="AB173" s="18"/>
      <c r="AC173" s="18"/>
      <c r="AD173" s="18"/>
      <c r="AE173" s="18"/>
      <c r="AF173" s="18"/>
      <c r="AG173" s="12"/>
      <c r="AH173" s="51"/>
      <c r="AI173" s="51"/>
      <c r="AJ173" s="51"/>
      <c r="AK173" s="51"/>
      <c r="AL173" s="14"/>
      <c r="AM173" s="15"/>
      <c r="AN173" s="15"/>
      <c r="AO173" s="18"/>
      <c r="AP173" s="18"/>
      <c r="AQ173" s="18"/>
      <c r="AR173" s="18"/>
      <c r="AS173" s="18"/>
      <c r="AT173" s="18"/>
      <c r="AU173" s="18"/>
      <c r="AV173" s="18"/>
      <c r="AW173" s="12"/>
      <c r="AX173" s="51"/>
      <c r="AY173" s="51"/>
      <c r="AZ173" s="51"/>
      <c r="BA173" s="51"/>
      <c r="BB173" s="14"/>
      <c r="BC173" s="15"/>
      <c r="BD173" s="15"/>
      <c r="BE173" s="18"/>
      <c r="BF173" s="18"/>
      <c r="BG173" s="18"/>
      <c r="BH173" s="18"/>
      <c r="BI173" s="18"/>
      <c r="BJ173" s="18"/>
      <c r="BK173" s="18"/>
      <c r="BL173" s="18"/>
      <c r="BM173" s="12"/>
      <c r="BN173" s="51"/>
      <c r="BO173" s="51"/>
      <c r="BP173" s="51"/>
      <c r="BQ173" s="51"/>
      <c r="BR173" s="14"/>
      <c r="BS173" s="15"/>
      <c r="BT173" s="15"/>
      <c r="BU173" s="18"/>
      <c r="BV173" s="18"/>
      <c r="BW173" s="18"/>
      <c r="BX173" s="18"/>
      <c r="BY173" s="18"/>
      <c r="BZ173" s="18"/>
      <c r="CA173" s="18"/>
      <c r="CB173" s="18"/>
      <c r="CC173" s="12"/>
      <c r="CD173" s="51"/>
      <c r="CE173" s="51"/>
      <c r="CF173" s="51"/>
      <c r="CG173" s="51"/>
      <c r="CH173" s="14"/>
      <c r="CI173" s="15"/>
      <c r="CJ173" s="15"/>
      <c r="CK173" s="18"/>
      <c r="CL173" s="18"/>
      <c r="CM173" s="18"/>
      <c r="CN173" s="18"/>
      <c r="CO173" s="18"/>
      <c r="CP173" s="18"/>
      <c r="CQ173" s="18"/>
      <c r="CR173" s="18"/>
      <c r="CS173" s="12"/>
      <c r="CT173" s="51"/>
      <c r="CU173" s="51"/>
      <c r="CV173" s="51"/>
      <c r="CW173" s="51"/>
      <c r="CX173" s="14"/>
      <c r="CY173" s="15"/>
      <c r="CZ173" s="15"/>
      <c r="DA173" s="18"/>
      <c r="DB173" s="18"/>
      <c r="DC173" s="18"/>
      <c r="DD173" s="18"/>
      <c r="DE173" s="18"/>
      <c r="DF173" s="18"/>
      <c r="DG173" s="18"/>
      <c r="DH173" s="18"/>
      <c r="DI173" s="12"/>
      <c r="DJ173" s="51"/>
      <c r="DK173" s="51"/>
      <c r="DL173" s="51"/>
      <c r="DM173" s="51"/>
      <c r="DN173" s="14"/>
      <c r="DO173" s="15"/>
      <c r="DP173" s="15"/>
      <c r="DQ173" s="18"/>
      <c r="DR173" s="18"/>
      <c r="DS173" s="18"/>
      <c r="DT173" s="18"/>
      <c r="DU173" s="18"/>
      <c r="DV173" s="18"/>
      <c r="DW173" s="18"/>
      <c r="DX173" s="18"/>
      <c r="DY173" s="12"/>
      <c r="DZ173" s="51"/>
      <c r="EA173" s="51"/>
      <c r="EB173" s="51"/>
      <c r="EC173" s="51"/>
      <c r="ED173" s="14"/>
      <c r="EE173" s="15"/>
      <c r="EF173" s="15"/>
      <c r="EG173" s="18"/>
      <c r="EH173" s="18"/>
      <c r="EI173" s="18"/>
      <c r="EJ173" s="18"/>
      <c r="EK173" s="18"/>
      <c r="EL173" s="18"/>
      <c r="EM173" s="18"/>
      <c r="EN173" s="18"/>
      <c r="EO173" s="12"/>
      <c r="EP173" s="51"/>
      <c r="EQ173" s="51"/>
      <c r="ER173" s="51"/>
      <c r="ES173" s="51"/>
      <c r="ET173" s="14"/>
      <c r="EU173" s="15"/>
      <c r="EV173" s="15"/>
      <c r="EW173" s="18"/>
      <c r="EX173" s="18"/>
      <c r="EY173" s="18"/>
      <c r="EZ173" s="18"/>
      <c r="FA173" s="18"/>
      <c r="FB173" s="18"/>
      <c r="FC173" s="18"/>
      <c r="FD173" s="18"/>
      <c r="FE173" s="12"/>
      <c r="FF173" s="51"/>
      <c r="FG173" s="51"/>
      <c r="FH173" s="51"/>
      <c r="FI173" s="51"/>
      <c r="FJ173" s="14"/>
      <c r="FK173" s="15"/>
      <c r="FL173" s="15"/>
      <c r="FM173" s="18"/>
      <c r="FN173" s="18"/>
      <c r="FO173" s="18"/>
      <c r="FP173" s="18"/>
      <c r="FQ173" s="18"/>
      <c r="FR173" s="18"/>
      <c r="FS173" s="18"/>
      <c r="FT173" s="18"/>
      <c r="FU173" s="12"/>
      <c r="FV173" s="51"/>
      <c r="FW173" s="51"/>
      <c r="FX173" s="51"/>
      <c r="FY173" s="51"/>
      <c r="FZ173" s="14"/>
      <c r="GA173" s="15"/>
      <c r="GB173" s="15"/>
      <c r="GC173" s="18"/>
      <c r="GD173" s="18"/>
      <c r="GE173" s="18"/>
      <c r="GF173" s="18"/>
      <c r="GG173" s="18"/>
      <c r="GH173" s="18"/>
      <c r="GI173" s="18"/>
      <c r="GJ173" s="18"/>
      <c r="GK173" s="12"/>
      <c r="GL173" s="51"/>
      <c r="GM173" s="51"/>
      <c r="GN173" s="51"/>
      <c r="GO173" s="51"/>
      <c r="GP173" s="14"/>
      <c r="GQ173" s="15"/>
      <c r="GR173" s="15"/>
      <c r="GS173" s="18"/>
      <c r="GT173" s="18"/>
      <c r="GU173" s="18"/>
      <c r="GV173" s="18"/>
      <c r="GW173" s="18"/>
      <c r="GX173" s="18"/>
      <c r="GY173" s="18"/>
      <c r="GZ173" s="18"/>
      <c r="HA173" s="12"/>
      <c r="HB173" s="51"/>
      <c r="HC173" s="51"/>
      <c r="HD173" s="51"/>
      <c r="HE173" s="51"/>
      <c r="HF173" s="14"/>
      <c r="HG173" s="15"/>
      <c r="HH173" s="15"/>
      <c r="HI173" s="18"/>
      <c r="HJ173" s="18"/>
      <c r="HK173" s="18"/>
      <c r="HL173" s="18"/>
      <c r="HM173" s="18"/>
      <c r="HN173" s="18"/>
      <c r="HO173" s="18"/>
      <c r="HP173" s="18"/>
      <c r="HQ173" s="12"/>
      <c r="HR173" s="51"/>
      <c r="HS173" s="51"/>
      <c r="HT173" s="51"/>
      <c r="HU173" s="51"/>
      <c r="HV173" s="14"/>
      <c r="HW173" s="15"/>
      <c r="HX173" s="15"/>
      <c r="HY173" s="18"/>
      <c r="HZ173" s="18"/>
      <c r="IA173" s="18"/>
      <c r="IB173" s="18"/>
      <c r="IC173" s="18"/>
      <c r="ID173" s="18"/>
      <c r="IE173" s="18"/>
      <c r="IF173" s="18"/>
      <c r="IG173" s="12"/>
      <c r="IH173" s="51"/>
      <c r="II173" s="51"/>
      <c r="IJ173" s="51"/>
      <c r="IK173" s="51"/>
      <c r="IL173" s="14"/>
      <c r="IM173" s="15"/>
      <c r="IN173" s="15"/>
      <c r="IO173" s="18"/>
      <c r="IP173" s="18"/>
      <c r="IQ173" s="18"/>
      <c r="IR173" s="18"/>
      <c r="IS173" s="18"/>
      <c r="IT173" s="18"/>
      <c r="IU173" s="18"/>
      <c r="IV173" s="18"/>
    </row>
    <row r="174" spans="1:256" s="13" customFormat="1" ht="18.75" customHeight="1">
      <c r="A174" s="117"/>
      <c r="B174" s="114"/>
      <c r="C174" s="115"/>
      <c r="D174" s="116"/>
      <c r="E174" s="99"/>
      <c r="F174" s="102">
        <v>2020</v>
      </c>
      <c r="G174" s="98">
        <f t="shared" si="88"/>
        <v>592848.4</v>
      </c>
      <c r="H174" s="98">
        <f t="shared" si="89"/>
        <v>100000</v>
      </c>
      <c r="I174" s="98">
        <f t="shared" si="90"/>
        <v>0</v>
      </c>
      <c r="J174" s="98">
        <f t="shared" si="90"/>
        <v>0</v>
      </c>
      <c r="K174" s="98">
        <f t="shared" si="90"/>
        <v>432848.4</v>
      </c>
      <c r="L174" s="98">
        <f t="shared" si="90"/>
        <v>0</v>
      </c>
      <c r="M174" s="98">
        <f t="shared" si="90"/>
        <v>160000</v>
      </c>
      <c r="N174" s="98">
        <f t="shared" si="90"/>
        <v>100000</v>
      </c>
      <c r="O174" s="98">
        <f t="shared" si="90"/>
        <v>0</v>
      </c>
      <c r="P174" s="98">
        <f t="shared" si="90"/>
        <v>0</v>
      </c>
      <c r="Q174" s="123"/>
      <c r="R174" s="9"/>
      <c r="S174" s="51"/>
      <c r="T174" s="51"/>
      <c r="U174" s="51"/>
      <c r="V174" s="14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2"/>
      <c r="AH174" s="51"/>
      <c r="AI174" s="51"/>
      <c r="AJ174" s="51"/>
      <c r="AK174" s="51"/>
      <c r="AL174" s="14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2"/>
      <c r="AX174" s="51"/>
      <c r="AY174" s="51"/>
      <c r="AZ174" s="51"/>
      <c r="BA174" s="51"/>
      <c r="BB174" s="14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2"/>
      <c r="BN174" s="51"/>
      <c r="BO174" s="51"/>
      <c r="BP174" s="51"/>
      <c r="BQ174" s="51"/>
      <c r="BR174" s="14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2"/>
      <c r="CD174" s="51"/>
      <c r="CE174" s="51"/>
      <c r="CF174" s="51"/>
      <c r="CG174" s="51"/>
      <c r="CH174" s="14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2"/>
      <c r="CT174" s="51"/>
      <c r="CU174" s="51"/>
      <c r="CV174" s="51"/>
      <c r="CW174" s="51"/>
      <c r="CX174" s="14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2"/>
      <c r="DJ174" s="51"/>
      <c r="DK174" s="51"/>
      <c r="DL174" s="51"/>
      <c r="DM174" s="51"/>
      <c r="DN174" s="14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2"/>
      <c r="DZ174" s="51"/>
      <c r="EA174" s="51"/>
      <c r="EB174" s="51"/>
      <c r="EC174" s="51"/>
      <c r="ED174" s="14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2"/>
      <c r="EP174" s="51"/>
      <c r="EQ174" s="51"/>
      <c r="ER174" s="51"/>
      <c r="ES174" s="51"/>
      <c r="ET174" s="14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2"/>
      <c r="FF174" s="51"/>
      <c r="FG174" s="51"/>
      <c r="FH174" s="51"/>
      <c r="FI174" s="51"/>
      <c r="FJ174" s="14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2"/>
      <c r="FV174" s="51"/>
      <c r="FW174" s="51"/>
      <c r="FX174" s="51"/>
      <c r="FY174" s="51"/>
      <c r="FZ174" s="14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2"/>
      <c r="GL174" s="51"/>
      <c r="GM174" s="51"/>
      <c r="GN174" s="51"/>
      <c r="GO174" s="51"/>
      <c r="GP174" s="14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2"/>
      <c r="HB174" s="51"/>
      <c r="HC174" s="51"/>
      <c r="HD174" s="51"/>
      <c r="HE174" s="51"/>
      <c r="HF174" s="14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2"/>
      <c r="HR174" s="51"/>
      <c r="HS174" s="51"/>
      <c r="HT174" s="51"/>
      <c r="HU174" s="51"/>
      <c r="HV174" s="14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2"/>
      <c r="IH174" s="51"/>
      <c r="II174" s="51"/>
      <c r="IJ174" s="51"/>
      <c r="IK174" s="51"/>
      <c r="IL174" s="14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42" ht="21.75" customHeight="1">
      <c r="A175" s="117"/>
      <c r="B175" s="114"/>
      <c r="C175" s="115"/>
      <c r="D175" s="116"/>
      <c r="E175" s="99"/>
      <c r="F175" s="102">
        <v>2021</v>
      </c>
      <c r="G175" s="98">
        <f t="shared" si="88"/>
        <v>1910459.2000000002</v>
      </c>
      <c r="H175" s="98">
        <f t="shared" si="89"/>
        <v>400000</v>
      </c>
      <c r="I175" s="98">
        <f t="shared" si="90"/>
        <v>0</v>
      </c>
      <c r="J175" s="98">
        <f t="shared" si="90"/>
        <v>0</v>
      </c>
      <c r="K175" s="98">
        <f t="shared" si="90"/>
        <v>1418557.2000000002</v>
      </c>
      <c r="L175" s="98">
        <f t="shared" si="90"/>
        <v>0</v>
      </c>
      <c r="M175" s="98">
        <f t="shared" si="90"/>
        <v>491902</v>
      </c>
      <c r="N175" s="98">
        <f t="shared" si="90"/>
        <v>400000</v>
      </c>
      <c r="O175" s="98">
        <f t="shared" si="90"/>
        <v>0</v>
      </c>
      <c r="P175" s="98">
        <f t="shared" si="90"/>
        <v>0</v>
      </c>
      <c r="Q175" s="123"/>
      <c r="R175" s="9"/>
      <c r="AH175" s="43"/>
      <c r="AX175" s="43"/>
      <c r="BN175" s="43"/>
      <c r="CD175" s="43"/>
      <c r="CT175" s="43"/>
      <c r="DJ175" s="43"/>
      <c r="DZ175" s="43"/>
      <c r="EP175" s="43"/>
      <c r="FF175" s="43"/>
      <c r="FV175" s="43"/>
      <c r="GL175" s="43"/>
      <c r="HB175" s="43"/>
      <c r="HR175" s="43"/>
      <c r="IH175" s="43"/>
    </row>
    <row r="176" spans="1:242" ht="21.75" customHeight="1">
      <c r="A176" s="117"/>
      <c r="B176" s="114"/>
      <c r="C176" s="115"/>
      <c r="D176" s="116"/>
      <c r="E176" s="99"/>
      <c r="F176" s="102">
        <v>2022</v>
      </c>
      <c r="G176" s="98">
        <f t="shared" si="88"/>
        <v>715621.4</v>
      </c>
      <c r="H176" s="98">
        <f t="shared" si="89"/>
        <v>0</v>
      </c>
      <c r="I176" s="98">
        <f t="shared" si="90"/>
        <v>0</v>
      </c>
      <c r="J176" s="98">
        <f t="shared" si="90"/>
        <v>0</v>
      </c>
      <c r="K176" s="98">
        <f t="shared" si="90"/>
        <v>715621.4</v>
      </c>
      <c r="L176" s="98">
        <f t="shared" si="90"/>
        <v>0</v>
      </c>
      <c r="M176" s="98">
        <f t="shared" si="90"/>
        <v>0</v>
      </c>
      <c r="N176" s="98">
        <f t="shared" si="90"/>
        <v>0</v>
      </c>
      <c r="O176" s="98">
        <f t="shared" si="90"/>
        <v>0</v>
      </c>
      <c r="P176" s="98">
        <f t="shared" si="90"/>
        <v>0</v>
      </c>
      <c r="Q176" s="123"/>
      <c r="R176" s="9"/>
      <c r="AH176" s="43"/>
      <c r="AX176" s="43"/>
      <c r="BN176" s="43"/>
      <c r="CD176" s="43"/>
      <c r="CT176" s="43"/>
      <c r="DJ176" s="43"/>
      <c r="DZ176" s="43"/>
      <c r="EP176" s="43"/>
      <c r="FF176" s="43"/>
      <c r="FV176" s="43"/>
      <c r="GL176" s="43"/>
      <c r="HB176" s="43"/>
      <c r="HR176" s="43"/>
      <c r="IH176" s="43"/>
    </row>
    <row r="177" spans="1:242" ht="21.75" customHeight="1">
      <c r="A177" s="117"/>
      <c r="B177" s="114"/>
      <c r="C177" s="115"/>
      <c r="D177" s="116"/>
      <c r="E177" s="99"/>
      <c r="F177" s="102">
        <v>2023</v>
      </c>
      <c r="G177" s="98">
        <f t="shared" si="88"/>
        <v>834310.8</v>
      </c>
      <c r="H177" s="98">
        <f t="shared" si="89"/>
        <v>0</v>
      </c>
      <c r="I177" s="98">
        <f t="shared" si="90"/>
        <v>0</v>
      </c>
      <c r="J177" s="98">
        <f t="shared" si="90"/>
        <v>0</v>
      </c>
      <c r="K177" s="98">
        <f t="shared" si="90"/>
        <v>834310.8</v>
      </c>
      <c r="L177" s="98">
        <f t="shared" si="90"/>
        <v>0</v>
      </c>
      <c r="M177" s="98">
        <f t="shared" si="90"/>
        <v>0</v>
      </c>
      <c r="N177" s="98">
        <f t="shared" si="90"/>
        <v>0</v>
      </c>
      <c r="O177" s="98">
        <f t="shared" si="90"/>
        <v>0</v>
      </c>
      <c r="P177" s="98">
        <f t="shared" si="90"/>
        <v>0</v>
      </c>
      <c r="Q177" s="123"/>
      <c r="R177" s="9"/>
      <c r="AH177" s="43"/>
      <c r="AX177" s="43"/>
      <c r="BN177" s="43"/>
      <c r="CD177" s="43"/>
      <c r="CT177" s="43"/>
      <c r="DJ177" s="43"/>
      <c r="DZ177" s="43"/>
      <c r="EP177" s="43"/>
      <c r="FF177" s="43"/>
      <c r="FV177" s="43"/>
      <c r="GL177" s="43"/>
      <c r="HB177" s="43"/>
      <c r="HR177" s="43"/>
      <c r="IH177" s="43"/>
    </row>
    <row r="178" spans="1:242" ht="21.75" customHeight="1">
      <c r="A178" s="117"/>
      <c r="B178" s="114"/>
      <c r="C178" s="115"/>
      <c r="D178" s="116"/>
      <c r="E178" s="99"/>
      <c r="F178" s="102">
        <v>2024</v>
      </c>
      <c r="G178" s="98">
        <f t="shared" si="88"/>
        <v>0</v>
      </c>
      <c r="H178" s="98">
        <f t="shared" si="89"/>
        <v>0</v>
      </c>
      <c r="I178" s="98">
        <f t="shared" si="90"/>
        <v>0</v>
      </c>
      <c r="J178" s="98">
        <f t="shared" si="90"/>
        <v>0</v>
      </c>
      <c r="K178" s="98">
        <f t="shared" si="90"/>
        <v>0</v>
      </c>
      <c r="L178" s="98">
        <f t="shared" si="90"/>
        <v>0</v>
      </c>
      <c r="M178" s="98">
        <f t="shared" si="90"/>
        <v>0</v>
      </c>
      <c r="N178" s="98">
        <f t="shared" si="90"/>
        <v>0</v>
      </c>
      <c r="O178" s="98">
        <f t="shared" si="90"/>
        <v>0</v>
      </c>
      <c r="P178" s="98">
        <f t="shared" si="90"/>
        <v>0</v>
      </c>
      <c r="Q178" s="123"/>
      <c r="R178" s="9"/>
      <c r="AH178" s="43"/>
      <c r="AX178" s="43"/>
      <c r="BN178" s="43"/>
      <c r="CD178" s="43"/>
      <c r="CT178" s="43"/>
      <c r="DJ178" s="43"/>
      <c r="DZ178" s="43"/>
      <c r="EP178" s="43"/>
      <c r="FF178" s="43"/>
      <c r="FV178" s="43"/>
      <c r="GL178" s="43"/>
      <c r="HB178" s="43"/>
      <c r="HR178" s="43"/>
      <c r="IH178" s="43"/>
    </row>
    <row r="179" spans="1:242" ht="21.75" customHeight="1">
      <c r="A179" s="117"/>
      <c r="B179" s="119"/>
      <c r="C179" s="120"/>
      <c r="D179" s="121"/>
      <c r="E179" s="99"/>
      <c r="F179" s="102">
        <v>2025</v>
      </c>
      <c r="G179" s="98">
        <f t="shared" si="88"/>
        <v>0</v>
      </c>
      <c r="H179" s="98">
        <f t="shared" si="89"/>
        <v>0</v>
      </c>
      <c r="I179" s="98">
        <f t="shared" si="90"/>
        <v>0</v>
      </c>
      <c r="J179" s="98">
        <f t="shared" si="90"/>
        <v>0</v>
      </c>
      <c r="K179" s="98">
        <f t="shared" si="90"/>
        <v>0</v>
      </c>
      <c r="L179" s="98">
        <f t="shared" si="90"/>
        <v>0</v>
      </c>
      <c r="M179" s="98">
        <f t="shared" si="90"/>
        <v>0</v>
      </c>
      <c r="N179" s="98">
        <f t="shared" si="90"/>
        <v>0</v>
      </c>
      <c r="O179" s="98">
        <f t="shared" si="90"/>
        <v>0</v>
      </c>
      <c r="P179" s="98">
        <f t="shared" si="90"/>
        <v>0</v>
      </c>
      <c r="Q179" s="123"/>
      <c r="R179" s="9"/>
      <c r="AH179" s="43"/>
      <c r="AX179" s="43"/>
      <c r="BN179" s="43"/>
      <c r="CD179" s="43"/>
      <c r="CT179" s="43"/>
      <c r="DJ179" s="43"/>
      <c r="DZ179" s="43"/>
      <c r="EP179" s="43"/>
      <c r="FF179" s="43"/>
      <c r="FV179" s="43"/>
      <c r="GL179" s="43"/>
      <c r="HB179" s="43"/>
      <c r="HR179" s="43"/>
      <c r="IH179" s="43"/>
    </row>
    <row r="180" spans="1:18" ht="18" customHeight="1">
      <c r="A180" s="117"/>
      <c r="B180" s="109" t="s">
        <v>219</v>
      </c>
      <c r="C180" s="110"/>
      <c r="D180" s="111"/>
      <c r="E180" s="99"/>
      <c r="F180" s="100" t="s">
        <v>59</v>
      </c>
      <c r="G180" s="101">
        <f>I180+K180+M180+O180</f>
        <v>9859.6</v>
      </c>
      <c r="H180" s="101">
        <f>J180+L180+N180+P180</f>
        <v>9859.6</v>
      </c>
      <c r="I180" s="101">
        <f>SUM(I181:I191)</f>
        <v>9859.6</v>
      </c>
      <c r="J180" s="101">
        <f aca="true" t="shared" si="91" ref="J180:P180">SUM(J181:J191)</f>
        <v>9859.6</v>
      </c>
      <c r="K180" s="101">
        <f t="shared" si="91"/>
        <v>0</v>
      </c>
      <c r="L180" s="101">
        <f t="shared" si="91"/>
        <v>0</v>
      </c>
      <c r="M180" s="101">
        <f t="shared" si="91"/>
        <v>0</v>
      </c>
      <c r="N180" s="101">
        <f t="shared" si="91"/>
        <v>0</v>
      </c>
      <c r="O180" s="101">
        <f t="shared" si="91"/>
        <v>0</v>
      </c>
      <c r="P180" s="101">
        <f t="shared" si="91"/>
        <v>0</v>
      </c>
      <c r="Q180" s="123"/>
      <c r="R180" s="9"/>
    </row>
    <row r="181" spans="1:18" ht="21.75" customHeight="1">
      <c r="A181" s="117"/>
      <c r="B181" s="114"/>
      <c r="C181" s="115"/>
      <c r="D181" s="116"/>
      <c r="E181" s="99"/>
      <c r="F181" s="102">
        <v>2015</v>
      </c>
      <c r="G181" s="98">
        <f aca="true" t="shared" si="92" ref="G181:G186">I181+K181+M181+O181</f>
        <v>0</v>
      </c>
      <c r="H181" s="98">
        <f aca="true" t="shared" si="93" ref="H181:H186">J181+L181+N181+P181</f>
        <v>0</v>
      </c>
      <c r="I181" s="98">
        <f>I132</f>
        <v>0</v>
      </c>
      <c r="J181" s="98">
        <f aca="true" t="shared" si="94" ref="J181:P181">J132</f>
        <v>0</v>
      </c>
      <c r="K181" s="98">
        <f t="shared" si="94"/>
        <v>0</v>
      </c>
      <c r="L181" s="98">
        <f t="shared" si="94"/>
        <v>0</v>
      </c>
      <c r="M181" s="98">
        <f t="shared" si="94"/>
        <v>0</v>
      </c>
      <c r="N181" s="98">
        <f t="shared" si="94"/>
        <v>0</v>
      </c>
      <c r="O181" s="98">
        <f t="shared" si="94"/>
        <v>0</v>
      </c>
      <c r="P181" s="98">
        <f t="shared" si="94"/>
        <v>0</v>
      </c>
      <c r="Q181" s="123"/>
      <c r="R181" s="9"/>
    </row>
    <row r="182" spans="1:18" ht="19.5" customHeight="1">
      <c r="A182" s="117"/>
      <c r="B182" s="114"/>
      <c r="C182" s="115"/>
      <c r="D182" s="116"/>
      <c r="E182" s="99"/>
      <c r="F182" s="102">
        <v>2016</v>
      </c>
      <c r="G182" s="98">
        <f t="shared" si="92"/>
        <v>0</v>
      </c>
      <c r="H182" s="98">
        <f t="shared" si="93"/>
        <v>0</v>
      </c>
      <c r="I182" s="98">
        <f aca="true" t="shared" si="95" ref="I182:P185">I133</f>
        <v>0</v>
      </c>
      <c r="J182" s="98">
        <f t="shared" si="95"/>
        <v>0</v>
      </c>
      <c r="K182" s="98">
        <f t="shared" si="95"/>
        <v>0</v>
      </c>
      <c r="L182" s="98">
        <f t="shared" si="95"/>
        <v>0</v>
      </c>
      <c r="M182" s="98">
        <f t="shared" si="95"/>
        <v>0</v>
      </c>
      <c r="N182" s="98">
        <f t="shared" si="95"/>
        <v>0</v>
      </c>
      <c r="O182" s="98">
        <f t="shared" si="95"/>
        <v>0</v>
      </c>
      <c r="P182" s="98">
        <f t="shared" si="95"/>
        <v>0</v>
      </c>
      <c r="Q182" s="123"/>
      <c r="R182" s="9"/>
    </row>
    <row r="183" spans="1:18" ht="18.75" customHeight="1">
      <c r="A183" s="117"/>
      <c r="B183" s="114"/>
      <c r="C183" s="115"/>
      <c r="D183" s="116"/>
      <c r="E183" s="99"/>
      <c r="F183" s="102">
        <v>2017</v>
      </c>
      <c r="G183" s="98">
        <f t="shared" si="92"/>
        <v>9859.6</v>
      </c>
      <c r="H183" s="98">
        <f t="shared" si="93"/>
        <v>9859.6</v>
      </c>
      <c r="I183" s="98">
        <f t="shared" si="95"/>
        <v>9859.6</v>
      </c>
      <c r="J183" s="98">
        <f t="shared" si="95"/>
        <v>9859.6</v>
      </c>
      <c r="K183" s="98">
        <f t="shared" si="95"/>
        <v>0</v>
      </c>
      <c r="L183" s="98">
        <f t="shared" si="95"/>
        <v>0</v>
      </c>
      <c r="M183" s="98">
        <f t="shared" si="95"/>
        <v>0</v>
      </c>
      <c r="N183" s="98">
        <f t="shared" si="95"/>
        <v>0</v>
      </c>
      <c r="O183" s="98">
        <f t="shared" si="95"/>
        <v>0</v>
      </c>
      <c r="P183" s="98">
        <f t="shared" si="95"/>
        <v>0</v>
      </c>
      <c r="Q183" s="123"/>
      <c r="R183" s="9"/>
    </row>
    <row r="184" spans="1:18" ht="17.25" customHeight="1">
      <c r="A184" s="117"/>
      <c r="B184" s="114"/>
      <c r="C184" s="115"/>
      <c r="D184" s="116"/>
      <c r="E184" s="99"/>
      <c r="F184" s="102">
        <v>2018</v>
      </c>
      <c r="G184" s="98">
        <f t="shared" si="92"/>
        <v>0</v>
      </c>
      <c r="H184" s="98">
        <f t="shared" si="93"/>
        <v>0</v>
      </c>
      <c r="I184" s="98">
        <f t="shared" si="95"/>
        <v>0</v>
      </c>
      <c r="J184" s="98">
        <f t="shared" si="95"/>
        <v>0</v>
      </c>
      <c r="K184" s="98">
        <f t="shared" si="95"/>
        <v>0</v>
      </c>
      <c r="L184" s="98">
        <f t="shared" si="95"/>
        <v>0</v>
      </c>
      <c r="M184" s="98">
        <f t="shared" si="95"/>
        <v>0</v>
      </c>
      <c r="N184" s="98">
        <f t="shared" si="95"/>
        <v>0</v>
      </c>
      <c r="O184" s="98">
        <f t="shared" si="95"/>
        <v>0</v>
      </c>
      <c r="P184" s="98">
        <f t="shared" si="95"/>
        <v>0</v>
      </c>
      <c r="Q184" s="123"/>
      <c r="R184" s="9"/>
    </row>
    <row r="185" spans="1:18" ht="19.5" customHeight="1">
      <c r="A185" s="117"/>
      <c r="B185" s="114"/>
      <c r="C185" s="115"/>
      <c r="D185" s="116"/>
      <c r="E185" s="99"/>
      <c r="F185" s="102">
        <v>2019</v>
      </c>
      <c r="G185" s="98">
        <f t="shared" si="92"/>
        <v>0</v>
      </c>
      <c r="H185" s="98">
        <f t="shared" si="93"/>
        <v>0</v>
      </c>
      <c r="I185" s="98">
        <f t="shared" si="95"/>
        <v>0</v>
      </c>
      <c r="J185" s="98">
        <f t="shared" si="95"/>
        <v>0</v>
      </c>
      <c r="K185" s="98">
        <f t="shared" si="95"/>
        <v>0</v>
      </c>
      <c r="L185" s="98">
        <f t="shared" si="95"/>
        <v>0</v>
      </c>
      <c r="M185" s="98">
        <f t="shared" si="95"/>
        <v>0</v>
      </c>
      <c r="N185" s="98">
        <f t="shared" si="95"/>
        <v>0</v>
      </c>
      <c r="O185" s="98">
        <f t="shared" si="95"/>
        <v>0</v>
      </c>
      <c r="P185" s="98">
        <f t="shared" si="95"/>
        <v>0</v>
      </c>
      <c r="Q185" s="123"/>
      <c r="R185" s="9"/>
    </row>
    <row r="186" spans="1:18" ht="18" customHeight="1">
      <c r="A186" s="117"/>
      <c r="B186" s="114"/>
      <c r="C186" s="115"/>
      <c r="D186" s="116"/>
      <c r="E186" s="99"/>
      <c r="F186" s="102">
        <v>2020</v>
      </c>
      <c r="G186" s="98">
        <f t="shared" si="92"/>
        <v>0</v>
      </c>
      <c r="H186" s="98">
        <f t="shared" si="93"/>
        <v>0</v>
      </c>
      <c r="I186" s="98">
        <f>I137</f>
        <v>0</v>
      </c>
      <c r="J186" s="98">
        <f aca="true" t="shared" si="96" ref="J186:P186">J137</f>
        <v>0</v>
      </c>
      <c r="K186" s="98">
        <f t="shared" si="96"/>
        <v>0</v>
      </c>
      <c r="L186" s="98">
        <f t="shared" si="96"/>
        <v>0</v>
      </c>
      <c r="M186" s="98">
        <f t="shared" si="96"/>
        <v>0</v>
      </c>
      <c r="N186" s="98">
        <f t="shared" si="96"/>
        <v>0</v>
      </c>
      <c r="O186" s="98">
        <f t="shared" si="96"/>
        <v>0</v>
      </c>
      <c r="P186" s="98">
        <f t="shared" si="96"/>
        <v>0</v>
      </c>
      <c r="Q186" s="123"/>
      <c r="R186" s="9"/>
    </row>
    <row r="187" spans="1:242" ht="21.75" customHeight="1">
      <c r="A187" s="117"/>
      <c r="B187" s="114"/>
      <c r="C187" s="115"/>
      <c r="D187" s="116"/>
      <c r="E187" s="99"/>
      <c r="F187" s="102">
        <v>2021</v>
      </c>
      <c r="G187" s="98">
        <f aca="true" t="shared" si="97" ref="G187:H191">I187+K187+M187+O187</f>
        <v>0</v>
      </c>
      <c r="H187" s="98">
        <f t="shared" si="97"/>
        <v>0</v>
      </c>
      <c r="I187" s="98">
        <f aca="true" t="shared" si="98" ref="I187:P191">I138</f>
        <v>0</v>
      </c>
      <c r="J187" s="98">
        <f t="shared" si="98"/>
        <v>0</v>
      </c>
      <c r="K187" s="98">
        <f t="shared" si="98"/>
        <v>0</v>
      </c>
      <c r="L187" s="98">
        <f t="shared" si="98"/>
        <v>0</v>
      </c>
      <c r="M187" s="98">
        <f t="shared" si="98"/>
        <v>0</v>
      </c>
      <c r="N187" s="98">
        <f t="shared" si="98"/>
        <v>0</v>
      </c>
      <c r="O187" s="98">
        <f t="shared" si="98"/>
        <v>0</v>
      </c>
      <c r="P187" s="98">
        <f t="shared" si="98"/>
        <v>0</v>
      </c>
      <c r="Q187" s="123"/>
      <c r="R187" s="9"/>
      <c r="AH187" s="43"/>
      <c r="AX187" s="43"/>
      <c r="BN187" s="43"/>
      <c r="CD187" s="43"/>
      <c r="CT187" s="43"/>
      <c r="DJ187" s="43"/>
      <c r="DZ187" s="43"/>
      <c r="EP187" s="43"/>
      <c r="FF187" s="43"/>
      <c r="FV187" s="43"/>
      <c r="GL187" s="43"/>
      <c r="HB187" s="43"/>
      <c r="HR187" s="43"/>
      <c r="IH187" s="43"/>
    </row>
    <row r="188" spans="1:242" ht="21.75" customHeight="1">
      <c r="A188" s="117"/>
      <c r="B188" s="114"/>
      <c r="C188" s="115"/>
      <c r="D188" s="116"/>
      <c r="E188" s="99"/>
      <c r="F188" s="102">
        <v>2022</v>
      </c>
      <c r="G188" s="98">
        <f t="shared" si="97"/>
        <v>0</v>
      </c>
      <c r="H188" s="98">
        <f t="shared" si="97"/>
        <v>0</v>
      </c>
      <c r="I188" s="98">
        <f t="shared" si="98"/>
        <v>0</v>
      </c>
      <c r="J188" s="98">
        <f t="shared" si="98"/>
        <v>0</v>
      </c>
      <c r="K188" s="98">
        <f t="shared" si="98"/>
        <v>0</v>
      </c>
      <c r="L188" s="98">
        <f t="shared" si="98"/>
        <v>0</v>
      </c>
      <c r="M188" s="98">
        <f t="shared" si="98"/>
        <v>0</v>
      </c>
      <c r="N188" s="98">
        <f t="shared" si="98"/>
        <v>0</v>
      </c>
      <c r="O188" s="98">
        <f t="shared" si="98"/>
        <v>0</v>
      </c>
      <c r="P188" s="98">
        <f t="shared" si="98"/>
        <v>0</v>
      </c>
      <c r="Q188" s="123"/>
      <c r="R188" s="9"/>
      <c r="AH188" s="43"/>
      <c r="AX188" s="43"/>
      <c r="BN188" s="43"/>
      <c r="CD188" s="43"/>
      <c r="CT188" s="43"/>
      <c r="DJ188" s="43"/>
      <c r="DZ188" s="43"/>
      <c r="EP188" s="43"/>
      <c r="FF188" s="43"/>
      <c r="FV188" s="43"/>
      <c r="GL188" s="43"/>
      <c r="HB188" s="43"/>
      <c r="HR188" s="43"/>
      <c r="IH188" s="43"/>
    </row>
    <row r="189" spans="1:242" ht="21.75" customHeight="1">
      <c r="A189" s="117"/>
      <c r="B189" s="114"/>
      <c r="C189" s="115"/>
      <c r="D189" s="116"/>
      <c r="E189" s="99"/>
      <c r="F189" s="102">
        <v>2023</v>
      </c>
      <c r="G189" s="98">
        <f t="shared" si="97"/>
        <v>0</v>
      </c>
      <c r="H189" s="98">
        <f t="shared" si="97"/>
        <v>0</v>
      </c>
      <c r="I189" s="98">
        <f t="shared" si="98"/>
        <v>0</v>
      </c>
      <c r="J189" s="98">
        <f t="shared" si="98"/>
        <v>0</v>
      </c>
      <c r="K189" s="98">
        <f t="shared" si="98"/>
        <v>0</v>
      </c>
      <c r="L189" s="98">
        <f t="shared" si="98"/>
        <v>0</v>
      </c>
      <c r="M189" s="98">
        <f t="shared" si="98"/>
        <v>0</v>
      </c>
      <c r="N189" s="98">
        <f t="shared" si="98"/>
        <v>0</v>
      </c>
      <c r="O189" s="98">
        <f t="shared" si="98"/>
        <v>0</v>
      </c>
      <c r="P189" s="98">
        <f t="shared" si="98"/>
        <v>0</v>
      </c>
      <c r="Q189" s="123"/>
      <c r="R189" s="9"/>
      <c r="AH189" s="43"/>
      <c r="AX189" s="43"/>
      <c r="BN189" s="43"/>
      <c r="CD189" s="43"/>
      <c r="CT189" s="43"/>
      <c r="DJ189" s="43"/>
      <c r="DZ189" s="43"/>
      <c r="EP189" s="43"/>
      <c r="FF189" s="43"/>
      <c r="FV189" s="43"/>
      <c r="GL189" s="43"/>
      <c r="HB189" s="43"/>
      <c r="HR189" s="43"/>
      <c r="IH189" s="43"/>
    </row>
    <row r="190" spans="1:242" ht="21.75" customHeight="1">
      <c r="A190" s="117"/>
      <c r="B190" s="114"/>
      <c r="C190" s="115"/>
      <c r="D190" s="116"/>
      <c r="E190" s="99"/>
      <c r="F190" s="102">
        <v>2024</v>
      </c>
      <c r="G190" s="98">
        <f t="shared" si="97"/>
        <v>0</v>
      </c>
      <c r="H190" s="98">
        <f t="shared" si="97"/>
        <v>0</v>
      </c>
      <c r="I190" s="98">
        <f t="shared" si="98"/>
        <v>0</v>
      </c>
      <c r="J190" s="98">
        <f t="shared" si="98"/>
        <v>0</v>
      </c>
      <c r="K190" s="98">
        <f t="shared" si="98"/>
        <v>0</v>
      </c>
      <c r="L190" s="98">
        <f t="shared" si="98"/>
        <v>0</v>
      </c>
      <c r="M190" s="98">
        <f t="shared" si="98"/>
        <v>0</v>
      </c>
      <c r="N190" s="98">
        <f t="shared" si="98"/>
        <v>0</v>
      </c>
      <c r="O190" s="98">
        <f t="shared" si="98"/>
        <v>0</v>
      </c>
      <c r="P190" s="98">
        <f t="shared" si="98"/>
        <v>0</v>
      </c>
      <c r="Q190" s="123"/>
      <c r="R190" s="9"/>
      <c r="AH190" s="43"/>
      <c r="AX190" s="43"/>
      <c r="BN190" s="43"/>
      <c r="CD190" s="43"/>
      <c r="CT190" s="43"/>
      <c r="DJ190" s="43"/>
      <c r="DZ190" s="43"/>
      <c r="EP190" s="43"/>
      <c r="FF190" s="43"/>
      <c r="FV190" s="43"/>
      <c r="GL190" s="43"/>
      <c r="HB190" s="43"/>
      <c r="HR190" s="43"/>
      <c r="IH190" s="43"/>
    </row>
    <row r="191" spans="1:242" ht="21.75" customHeight="1">
      <c r="A191" s="122"/>
      <c r="B191" s="119"/>
      <c r="C191" s="120"/>
      <c r="D191" s="121"/>
      <c r="E191" s="99"/>
      <c r="F191" s="102">
        <v>2025</v>
      </c>
      <c r="G191" s="98">
        <f t="shared" si="97"/>
        <v>0</v>
      </c>
      <c r="H191" s="98">
        <f t="shared" si="97"/>
        <v>0</v>
      </c>
      <c r="I191" s="98">
        <f t="shared" si="98"/>
        <v>0</v>
      </c>
      <c r="J191" s="98">
        <f t="shared" si="98"/>
        <v>0</v>
      </c>
      <c r="K191" s="98">
        <f t="shared" si="98"/>
        <v>0</v>
      </c>
      <c r="L191" s="98">
        <f t="shared" si="98"/>
        <v>0</v>
      </c>
      <c r="M191" s="98">
        <f t="shared" si="98"/>
        <v>0</v>
      </c>
      <c r="N191" s="98">
        <f t="shared" si="98"/>
        <v>0</v>
      </c>
      <c r="O191" s="98">
        <f t="shared" si="98"/>
        <v>0</v>
      </c>
      <c r="P191" s="98">
        <f t="shared" si="98"/>
        <v>0</v>
      </c>
      <c r="Q191" s="123"/>
      <c r="R191" s="9"/>
      <c r="AH191" s="43"/>
      <c r="AX191" s="43"/>
      <c r="BN191" s="43"/>
      <c r="CD191" s="43"/>
      <c r="CT191" s="43"/>
      <c r="DJ191" s="43"/>
      <c r="DZ191" s="43"/>
      <c r="EP191" s="43"/>
      <c r="FF191" s="43"/>
      <c r="FV191" s="43"/>
      <c r="GL191" s="43"/>
      <c r="HB191" s="43"/>
      <c r="HR191" s="43"/>
      <c r="IH191" s="43"/>
    </row>
    <row r="192" spans="1:18" s="19" customFormat="1" ht="66" customHeight="1">
      <c r="A192" s="124" t="s">
        <v>86</v>
      </c>
      <c r="B192" s="124"/>
      <c r="C192" s="124"/>
      <c r="D192" s="124"/>
      <c r="E192" s="124"/>
      <c r="F192" s="124"/>
      <c r="G192" s="125"/>
      <c r="H192" s="125"/>
      <c r="I192" s="99"/>
      <c r="J192" s="99"/>
      <c r="K192" s="99"/>
      <c r="L192" s="99"/>
      <c r="M192" s="99"/>
      <c r="N192" s="99"/>
      <c r="O192" s="99"/>
      <c r="P192" s="99"/>
      <c r="Q192" s="135"/>
      <c r="R192" s="9"/>
    </row>
    <row r="193" spans="1:18" s="13" customFormat="1" ht="29.25" customHeight="1">
      <c r="A193" s="150" t="s">
        <v>165</v>
      </c>
      <c r="B193" s="109" t="s">
        <v>71</v>
      </c>
      <c r="C193" s="110"/>
      <c r="D193" s="111"/>
      <c r="E193" s="99"/>
      <c r="F193" s="100" t="s">
        <v>59</v>
      </c>
      <c r="G193" s="101">
        <f aca="true" t="shared" si="99" ref="G193:P193">G205+G217</f>
        <v>2010079.2</v>
      </c>
      <c r="H193" s="101">
        <f t="shared" si="99"/>
        <v>300424.4</v>
      </c>
      <c r="I193" s="101">
        <f>I205+I217</f>
        <v>1496944</v>
      </c>
      <c r="J193" s="101">
        <f t="shared" si="99"/>
        <v>289546.4</v>
      </c>
      <c r="K193" s="101">
        <f t="shared" si="99"/>
        <v>0</v>
      </c>
      <c r="L193" s="101">
        <f t="shared" si="99"/>
        <v>0</v>
      </c>
      <c r="M193" s="101">
        <f t="shared" si="99"/>
        <v>513135.2</v>
      </c>
      <c r="N193" s="101">
        <f t="shared" si="99"/>
        <v>10878</v>
      </c>
      <c r="O193" s="101">
        <f t="shared" si="99"/>
        <v>0</v>
      </c>
      <c r="P193" s="101">
        <f t="shared" si="99"/>
        <v>0</v>
      </c>
      <c r="Q193" s="123"/>
      <c r="R193" s="9"/>
    </row>
    <row r="194" spans="1:18" s="13" customFormat="1" ht="22.5" customHeight="1">
      <c r="A194" s="151"/>
      <c r="B194" s="114"/>
      <c r="C194" s="115"/>
      <c r="D194" s="116"/>
      <c r="E194" s="99"/>
      <c r="F194" s="102">
        <v>2015</v>
      </c>
      <c r="G194" s="98">
        <f aca="true" t="shared" si="100" ref="G194:P194">G206+G218</f>
        <v>49965.1</v>
      </c>
      <c r="H194" s="98">
        <f t="shared" si="100"/>
        <v>49965.1</v>
      </c>
      <c r="I194" s="98">
        <f>I206+I218</f>
        <v>49965.1</v>
      </c>
      <c r="J194" s="98">
        <f t="shared" si="100"/>
        <v>49965.1</v>
      </c>
      <c r="K194" s="98">
        <f t="shared" si="100"/>
        <v>0</v>
      </c>
      <c r="L194" s="98">
        <f t="shared" si="100"/>
        <v>0</v>
      </c>
      <c r="M194" s="98">
        <f t="shared" si="100"/>
        <v>0</v>
      </c>
      <c r="N194" s="98">
        <f t="shared" si="100"/>
        <v>0</v>
      </c>
      <c r="O194" s="98">
        <f t="shared" si="100"/>
        <v>0</v>
      </c>
      <c r="P194" s="98">
        <f t="shared" si="100"/>
        <v>0</v>
      </c>
      <c r="Q194" s="123"/>
      <c r="R194" s="9"/>
    </row>
    <row r="195" spans="1:18" s="13" customFormat="1" ht="20.25" customHeight="1">
      <c r="A195" s="151"/>
      <c r="B195" s="114"/>
      <c r="C195" s="115"/>
      <c r="D195" s="116"/>
      <c r="E195" s="99"/>
      <c r="F195" s="102">
        <v>2016</v>
      </c>
      <c r="G195" s="98">
        <f aca="true" t="shared" si="101" ref="G195:P195">G207+G219</f>
        <v>11729.099999999999</v>
      </c>
      <c r="H195" s="98">
        <f t="shared" si="101"/>
        <v>11729.099999999999</v>
      </c>
      <c r="I195" s="98">
        <f>I207+I219</f>
        <v>7529.1</v>
      </c>
      <c r="J195" s="98">
        <f>J207+J219</f>
        <v>7529.1</v>
      </c>
      <c r="K195" s="98">
        <f t="shared" si="101"/>
        <v>0</v>
      </c>
      <c r="L195" s="98">
        <f t="shared" si="101"/>
        <v>0</v>
      </c>
      <c r="M195" s="98">
        <f t="shared" si="101"/>
        <v>4200</v>
      </c>
      <c r="N195" s="98">
        <f t="shared" si="101"/>
        <v>4200</v>
      </c>
      <c r="O195" s="98">
        <f t="shared" si="101"/>
        <v>0</v>
      </c>
      <c r="P195" s="98">
        <f t="shared" si="101"/>
        <v>0</v>
      </c>
      <c r="Q195" s="123"/>
      <c r="R195" s="9"/>
    </row>
    <row r="196" spans="1:18" s="13" customFormat="1" ht="21.75" customHeight="1">
      <c r="A196" s="151"/>
      <c r="B196" s="114"/>
      <c r="C196" s="115"/>
      <c r="D196" s="116"/>
      <c r="E196" s="99"/>
      <c r="F196" s="102">
        <v>2017</v>
      </c>
      <c r="G196" s="98">
        <f aca="true" t="shared" si="102" ref="G196:I204">G208+G220</f>
        <v>128943.09999999999</v>
      </c>
      <c r="H196" s="98">
        <f t="shared" si="102"/>
        <v>128943.09999999999</v>
      </c>
      <c r="I196" s="98">
        <f>I208+I220</f>
        <v>125604.09999999999</v>
      </c>
      <c r="J196" s="98">
        <f aca="true" t="shared" si="103" ref="J196:P196">J208+J220</f>
        <v>125604.09999999999</v>
      </c>
      <c r="K196" s="98">
        <f t="shared" si="103"/>
        <v>0</v>
      </c>
      <c r="L196" s="98">
        <f t="shared" si="103"/>
        <v>0</v>
      </c>
      <c r="M196" s="98">
        <f t="shared" si="103"/>
        <v>3339</v>
      </c>
      <c r="N196" s="98">
        <f t="shared" si="103"/>
        <v>3339</v>
      </c>
      <c r="O196" s="98">
        <f t="shared" si="103"/>
        <v>0</v>
      </c>
      <c r="P196" s="98">
        <f t="shared" si="103"/>
        <v>0</v>
      </c>
      <c r="Q196" s="123"/>
      <c r="R196" s="9"/>
    </row>
    <row r="197" spans="1:18" ht="24" customHeight="1">
      <c r="A197" s="151"/>
      <c r="B197" s="114"/>
      <c r="C197" s="115"/>
      <c r="D197" s="116"/>
      <c r="E197" s="99"/>
      <c r="F197" s="102">
        <v>2018</v>
      </c>
      <c r="G197" s="98">
        <f t="shared" si="102"/>
        <v>3696.8</v>
      </c>
      <c r="H197" s="98">
        <f t="shared" si="102"/>
        <v>3696.8</v>
      </c>
      <c r="I197" s="98">
        <f>I209+I221</f>
        <v>357.8</v>
      </c>
      <c r="J197" s="98">
        <f aca="true" t="shared" si="104" ref="J197:P197">J209+J221</f>
        <v>357.8</v>
      </c>
      <c r="K197" s="98">
        <f t="shared" si="104"/>
        <v>0</v>
      </c>
      <c r="L197" s="98">
        <f t="shared" si="104"/>
        <v>0</v>
      </c>
      <c r="M197" s="98">
        <f t="shared" si="104"/>
        <v>3339</v>
      </c>
      <c r="N197" s="98">
        <f t="shared" si="104"/>
        <v>3339</v>
      </c>
      <c r="O197" s="98">
        <f t="shared" si="104"/>
        <v>0</v>
      </c>
      <c r="P197" s="98">
        <f t="shared" si="104"/>
        <v>0</v>
      </c>
      <c r="Q197" s="123"/>
      <c r="R197" s="9"/>
    </row>
    <row r="198" spans="1:18" ht="18" customHeight="1">
      <c r="A198" s="151"/>
      <c r="B198" s="114"/>
      <c r="C198" s="115"/>
      <c r="D198" s="116"/>
      <c r="E198" s="99"/>
      <c r="F198" s="102">
        <v>2019</v>
      </c>
      <c r="G198" s="98">
        <f t="shared" si="102"/>
        <v>439546.19999999995</v>
      </c>
      <c r="H198" s="98">
        <f t="shared" si="102"/>
        <v>21426.7</v>
      </c>
      <c r="I198" s="98">
        <f t="shared" si="102"/>
        <v>295091.19999999995</v>
      </c>
      <c r="J198" s="98">
        <f aca="true" t="shared" si="105" ref="J198:P198">J210+J222</f>
        <v>21426.7</v>
      </c>
      <c r="K198" s="98">
        <f t="shared" si="105"/>
        <v>0</v>
      </c>
      <c r="L198" s="98">
        <f t="shared" si="105"/>
        <v>0</v>
      </c>
      <c r="M198" s="98">
        <f t="shared" si="105"/>
        <v>144455</v>
      </c>
      <c r="N198" s="98">
        <f t="shared" si="105"/>
        <v>0</v>
      </c>
      <c r="O198" s="98">
        <f t="shared" si="105"/>
        <v>0</v>
      </c>
      <c r="P198" s="98">
        <f t="shared" si="105"/>
        <v>0</v>
      </c>
      <c r="Q198" s="123"/>
      <c r="R198" s="9"/>
    </row>
    <row r="199" spans="1:18" ht="21.75" customHeight="1">
      <c r="A199" s="151"/>
      <c r="B199" s="114"/>
      <c r="C199" s="115"/>
      <c r="D199" s="116"/>
      <c r="E199" s="99"/>
      <c r="F199" s="102">
        <v>2020</v>
      </c>
      <c r="G199" s="98">
        <f t="shared" si="102"/>
        <v>578567.7</v>
      </c>
      <c r="H199" s="98">
        <f t="shared" si="102"/>
        <v>21511.899999999998</v>
      </c>
      <c r="I199" s="98">
        <f t="shared" si="102"/>
        <v>428030.29999999993</v>
      </c>
      <c r="J199" s="98">
        <f aca="true" t="shared" si="106" ref="J199:P199">J211+J223</f>
        <v>21511.899999999998</v>
      </c>
      <c r="K199" s="98">
        <f t="shared" si="106"/>
        <v>0</v>
      </c>
      <c r="L199" s="98">
        <f t="shared" si="106"/>
        <v>0</v>
      </c>
      <c r="M199" s="98">
        <f t="shared" si="106"/>
        <v>150537.4</v>
      </c>
      <c r="N199" s="98">
        <f t="shared" si="106"/>
        <v>0</v>
      </c>
      <c r="O199" s="98">
        <f t="shared" si="106"/>
        <v>0</v>
      </c>
      <c r="P199" s="98">
        <f t="shared" si="106"/>
        <v>0</v>
      </c>
      <c r="Q199" s="123"/>
      <c r="R199" s="9"/>
    </row>
    <row r="200" spans="1:242" ht="21.75" customHeight="1">
      <c r="A200" s="151"/>
      <c r="B200" s="114"/>
      <c r="C200" s="115"/>
      <c r="D200" s="116"/>
      <c r="E200" s="99"/>
      <c r="F200" s="102">
        <v>2021</v>
      </c>
      <c r="G200" s="98">
        <f t="shared" si="102"/>
        <v>270416.5</v>
      </c>
      <c r="H200" s="98">
        <f t="shared" si="102"/>
        <v>63151.7</v>
      </c>
      <c r="I200" s="98">
        <f t="shared" si="102"/>
        <v>63151.7</v>
      </c>
      <c r="J200" s="98">
        <f aca="true" t="shared" si="107" ref="J200:P200">J212+J224</f>
        <v>63151.7</v>
      </c>
      <c r="K200" s="98">
        <f t="shared" si="107"/>
        <v>0</v>
      </c>
      <c r="L200" s="98">
        <f t="shared" si="107"/>
        <v>0</v>
      </c>
      <c r="M200" s="98">
        <f t="shared" si="107"/>
        <v>207264.8</v>
      </c>
      <c r="N200" s="98">
        <f t="shared" si="107"/>
        <v>0</v>
      </c>
      <c r="O200" s="98">
        <f t="shared" si="107"/>
        <v>0</v>
      </c>
      <c r="P200" s="98">
        <f t="shared" si="107"/>
        <v>0</v>
      </c>
      <c r="Q200" s="123"/>
      <c r="R200" s="9"/>
      <c r="AH200" s="43"/>
      <c r="AX200" s="43"/>
      <c r="BN200" s="43"/>
      <c r="CD200" s="43"/>
      <c r="CT200" s="43"/>
      <c r="DJ200" s="43"/>
      <c r="DZ200" s="43"/>
      <c r="EP200" s="43"/>
      <c r="FF200" s="43"/>
      <c r="FV200" s="43"/>
      <c r="GL200" s="43"/>
      <c r="HB200" s="43"/>
      <c r="HR200" s="43"/>
      <c r="IH200" s="43"/>
    </row>
    <row r="201" spans="1:242" ht="21.75" customHeight="1">
      <c r="A201" s="151"/>
      <c r="B201" s="114"/>
      <c r="C201" s="115"/>
      <c r="D201" s="116"/>
      <c r="E201" s="99"/>
      <c r="F201" s="102">
        <v>2022</v>
      </c>
      <c r="G201" s="98">
        <f t="shared" si="102"/>
        <v>85679.70000000001</v>
      </c>
      <c r="H201" s="98">
        <f t="shared" si="102"/>
        <v>0</v>
      </c>
      <c r="I201" s="98">
        <f t="shared" si="102"/>
        <v>85679.70000000001</v>
      </c>
      <c r="J201" s="98">
        <f aca="true" t="shared" si="108" ref="J201:P201">J213+J225</f>
        <v>0</v>
      </c>
      <c r="K201" s="98">
        <f t="shared" si="108"/>
        <v>0</v>
      </c>
      <c r="L201" s="98">
        <f t="shared" si="108"/>
        <v>0</v>
      </c>
      <c r="M201" s="98">
        <f t="shared" si="108"/>
        <v>0</v>
      </c>
      <c r="N201" s="98">
        <f t="shared" si="108"/>
        <v>0</v>
      </c>
      <c r="O201" s="98">
        <f t="shared" si="108"/>
        <v>0</v>
      </c>
      <c r="P201" s="98">
        <f t="shared" si="108"/>
        <v>0</v>
      </c>
      <c r="Q201" s="123"/>
      <c r="R201" s="9"/>
      <c r="AH201" s="43"/>
      <c r="AX201" s="43"/>
      <c r="BN201" s="43"/>
      <c r="CD201" s="43"/>
      <c r="CT201" s="43"/>
      <c r="DJ201" s="43"/>
      <c r="DZ201" s="43"/>
      <c r="EP201" s="43"/>
      <c r="FF201" s="43"/>
      <c r="FV201" s="43"/>
      <c r="GL201" s="43"/>
      <c r="HB201" s="43"/>
      <c r="HR201" s="43"/>
      <c r="IH201" s="43"/>
    </row>
    <row r="202" spans="1:242" ht="21.75" customHeight="1">
      <c r="A202" s="151"/>
      <c r="B202" s="114"/>
      <c r="C202" s="115"/>
      <c r="D202" s="116"/>
      <c r="E202" s="99"/>
      <c r="F202" s="102">
        <v>2023</v>
      </c>
      <c r="G202" s="98">
        <f t="shared" si="102"/>
        <v>202576.80000000002</v>
      </c>
      <c r="H202" s="98">
        <f t="shared" si="102"/>
        <v>0</v>
      </c>
      <c r="I202" s="98">
        <f t="shared" si="102"/>
        <v>202576.80000000002</v>
      </c>
      <c r="J202" s="98">
        <f aca="true" t="shared" si="109" ref="J202:P202">J214+J226</f>
        <v>0</v>
      </c>
      <c r="K202" s="98">
        <f t="shared" si="109"/>
        <v>0</v>
      </c>
      <c r="L202" s="98">
        <f t="shared" si="109"/>
        <v>0</v>
      </c>
      <c r="M202" s="98">
        <f t="shared" si="109"/>
        <v>0</v>
      </c>
      <c r="N202" s="98">
        <f t="shared" si="109"/>
        <v>0</v>
      </c>
      <c r="O202" s="98">
        <f t="shared" si="109"/>
        <v>0</v>
      </c>
      <c r="P202" s="98">
        <f t="shared" si="109"/>
        <v>0</v>
      </c>
      <c r="Q202" s="123"/>
      <c r="R202" s="9"/>
      <c r="AH202" s="43"/>
      <c r="AX202" s="43"/>
      <c r="BN202" s="43"/>
      <c r="CD202" s="43"/>
      <c r="CT202" s="43"/>
      <c r="DJ202" s="43"/>
      <c r="DZ202" s="43"/>
      <c r="EP202" s="43"/>
      <c r="FF202" s="43"/>
      <c r="FV202" s="43"/>
      <c r="GL202" s="43"/>
      <c r="HB202" s="43"/>
      <c r="HR202" s="43"/>
      <c r="IH202" s="43"/>
    </row>
    <row r="203" spans="1:242" ht="21.75" customHeight="1">
      <c r="A203" s="151"/>
      <c r="B203" s="114"/>
      <c r="C203" s="115"/>
      <c r="D203" s="116"/>
      <c r="E203" s="99"/>
      <c r="F203" s="102">
        <v>2024</v>
      </c>
      <c r="G203" s="98">
        <f t="shared" si="102"/>
        <v>18031.6</v>
      </c>
      <c r="H203" s="98">
        <f t="shared" si="102"/>
        <v>0</v>
      </c>
      <c r="I203" s="98">
        <f t="shared" si="102"/>
        <v>18031.6</v>
      </c>
      <c r="J203" s="98">
        <f aca="true" t="shared" si="110" ref="J203:P203">J215+J227</f>
        <v>0</v>
      </c>
      <c r="K203" s="98">
        <f t="shared" si="110"/>
        <v>0</v>
      </c>
      <c r="L203" s="98">
        <f t="shared" si="110"/>
        <v>0</v>
      </c>
      <c r="M203" s="98">
        <f t="shared" si="110"/>
        <v>0</v>
      </c>
      <c r="N203" s="98">
        <f t="shared" si="110"/>
        <v>0</v>
      </c>
      <c r="O203" s="98">
        <f t="shared" si="110"/>
        <v>0</v>
      </c>
      <c r="P203" s="98">
        <f t="shared" si="110"/>
        <v>0</v>
      </c>
      <c r="Q203" s="123"/>
      <c r="R203" s="9"/>
      <c r="AH203" s="43"/>
      <c r="AX203" s="43"/>
      <c r="BN203" s="43"/>
      <c r="CD203" s="43"/>
      <c r="CT203" s="43"/>
      <c r="DJ203" s="43"/>
      <c r="DZ203" s="43"/>
      <c r="EP203" s="43"/>
      <c r="FF203" s="43"/>
      <c r="FV203" s="43"/>
      <c r="GL203" s="43"/>
      <c r="HB203" s="43"/>
      <c r="HR203" s="43"/>
      <c r="IH203" s="43"/>
    </row>
    <row r="204" spans="1:242" ht="21.75" customHeight="1">
      <c r="A204" s="151"/>
      <c r="B204" s="119"/>
      <c r="C204" s="120"/>
      <c r="D204" s="121"/>
      <c r="E204" s="99"/>
      <c r="F204" s="102">
        <v>2025</v>
      </c>
      <c r="G204" s="98">
        <f t="shared" si="102"/>
        <v>220926.6</v>
      </c>
      <c r="H204" s="98">
        <f t="shared" si="102"/>
        <v>0</v>
      </c>
      <c r="I204" s="98">
        <f t="shared" si="102"/>
        <v>220926.6</v>
      </c>
      <c r="J204" s="98">
        <f aca="true" t="shared" si="111" ref="J204:P204">J216+J228</f>
        <v>0</v>
      </c>
      <c r="K204" s="98">
        <f t="shared" si="111"/>
        <v>0</v>
      </c>
      <c r="L204" s="98">
        <f t="shared" si="111"/>
        <v>0</v>
      </c>
      <c r="M204" s="98">
        <f t="shared" si="111"/>
        <v>0</v>
      </c>
      <c r="N204" s="98">
        <f t="shared" si="111"/>
        <v>0</v>
      </c>
      <c r="O204" s="98">
        <f t="shared" si="111"/>
        <v>0</v>
      </c>
      <c r="P204" s="98">
        <f t="shared" si="111"/>
        <v>0</v>
      </c>
      <c r="Q204" s="123"/>
      <c r="R204" s="9"/>
      <c r="AH204" s="43"/>
      <c r="AX204" s="43"/>
      <c r="BN204" s="43"/>
      <c r="CD204" s="43"/>
      <c r="CT204" s="43"/>
      <c r="DJ204" s="43"/>
      <c r="DZ204" s="43"/>
      <c r="EP204" s="43"/>
      <c r="FF204" s="43"/>
      <c r="FV204" s="43"/>
      <c r="GL204" s="43"/>
      <c r="HB204" s="43"/>
      <c r="HR204" s="43"/>
      <c r="IH204" s="43"/>
    </row>
    <row r="205" spans="1:18" ht="19.5" customHeight="1">
      <c r="A205" s="151"/>
      <c r="B205" s="109" t="s">
        <v>124</v>
      </c>
      <c r="C205" s="110"/>
      <c r="D205" s="111"/>
      <c r="E205" s="99"/>
      <c r="F205" s="100" t="s">
        <v>59</v>
      </c>
      <c r="G205" s="101">
        <f aca="true" t="shared" si="112" ref="G205:G229">I205+K205+M205+O205</f>
        <v>309774.80000000005</v>
      </c>
      <c r="H205" s="101">
        <f aca="true" t="shared" si="113" ref="H205:H229">J205+L205+N205+P205</f>
        <v>23823.199999999997</v>
      </c>
      <c r="I205" s="101">
        <f>SUM(I206:I216)</f>
        <v>298896.80000000005</v>
      </c>
      <c r="J205" s="101">
        <f aca="true" t="shared" si="114" ref="J205:P205">SUM(J206:J216)</f>
        <v>12945.199999999999</v>
      </c>
      <c r="K205" s="101">
        <f t="shared" si="114"/>
        <v>0</v>
      </c>
      <c r="L205" s="101">
        <f t="shared" si="114"/>
        <v>0</v>
      </c>
      <c r="M205" s="101">
        <f t="shared" si="114"/>
        <v>10878</v>
      </c>
      <c r="N205" s="101">
        <f t="shared" si="114"/>
        <v>10878</v>
      </c>
      <c r="O205" s="101">
        <f t="shared" si="114"/>
        <v>0</v>
      </c>
      <c r="P205" s="101">
        <f t="shared" si="114"/>
        <v>0</v>
      </c>
      <c r="Q205" s="123"/>
      <c r="R205" s="9"/>
    </row>
    <row r="206" spans="1:18" ht="20.25" customHeight="1">
      <c r="A206" s="151"/>
      <c r="B206" s="114"/>
      <c r="C206" s="115"/>
      <c r="D206" s="116"/>
      <c r="E206" s="99"/>
      <c r="F206" s="102">
        <v>2015</v>
      </c>
      <c r="G206" s="98">
        <f t="shared" si="112"/>
        <v>446.20000000000005</v>
      </c>
      <c r="H206" s="98">
        <f t="shared" si="113"/>
        <v>446.20000000000005</v>
      </c>
      <c r="I206" s="98">
        <f aca="true" t="shared" si="115" ref="I206:P206">I234+I244</f>
        <v>446.20000000000005</v>
      </c>
      <c r="J206" s="98">
        <f t="shared" si="115"/>
        <v>446.20000000000005</v>
      </c>
      <c r="K206" s="98">
        <f t="shared" si="115"/>
        <v>0</v>
      </c>
      <c r="L206" s="98">
        <f t="shared" si="115"/>
        <v>0</v>
      </c>
      <c r="M206" s="98">
        <f t="shared" si="115"/>
        <v>0</v>
      </c>
      <c r="N206" s="98">
        <f t="shared" si="115"/>
        <v>0</v>
      </c>
      <c r="O206" s="98">
        <f t="shared" si="115"/>
        <v>0</v>
      </c>
      <c r="P206" s="98">
        <f t="shared" si="115"/>
        <v>0</v>
      </c>
      <c r="Q206" s="123"/>
      <c r="R206" s="9"/>
    </row>
    <row r="207" spans="1:18" ht="19.5" customHeight="1">
      <c r="A207" s="151"/>
      <c r="B207" s="114"/>
      <c r="C207" s="115"/>
      <c r="D207" s="116"/>
      <c r="E207" s="99"/>
      <c r="F207" s="102">
        <v>2016</v>
      </c>
      <c r="G207" s="98">
        <f t="shared" si="112"/>
        <v>9039.8</v>
      </c>
      <c r="H207" s="98">
        <f t="shared" si="113"/>
        <v>9039.8</v>
      </c>
      <c r="I207" s="98">
        <f aca="true" t="shared" si="116" ref="I207:P207">I235+I229+I239+I240</f>
        <v>4839.8</v>
      </c>
      <c r="J207" s="98">
        <f t="shared" si="116"/>
        <v>4839.8</v>
      </c>
      <c r="K207" s="98">
        <f t="shared" si="116"/>
        <v>0</v>
      </c>
      <c r="L207" s="98">
        <f t="shared" si="116"/>
        <v>0</v>
      </c>
      <c r="M207" s="98">
        <f t="shared" si="116"/>
        <v>4200</v>
      </c>
      <c r="N207" s="98">
        <f t="shared" si="116"/>
        <v>4200</v>
      </c>
      <c r="O207" s="98">
        <f t="shared" si="116"/>
        <v>0</v>
      </c>
      <c r="P207" s="98">
        <f t="shared" si="116"/>
        <v>0</v>
      </c>
      <c r="Q207" s="123"/>
      <c r="R207" s="9"/>
    </row>
    <row r="208" spans="1:18" ht="21.75" customHeight="1">
      <c r="A208" s="151"/>
      <c r="B208" s="114"/>
      <c r="C208" s="115"/>
      <c r="D208" s="116"/>
      <c r="E208" s="99"/>
      <c r="F208" s="102">
        <v>2017</v>
      </c>
      <c r="G208" s="98">
        <f t="shared" si="112"/>
        <v>7365.4</v>
      </c>
      <c r="H208" s="98">
        <f t="shared" si="113"/>
        <v>7365.4</v>
      </c>
      <c r="I208" s="98">
        <f aca="true" t="shared" si="117" ref="I208:P208">I230+I241</f>
        <v>4026.4</v>
      </c>
      <c r="J208" s="98">
        <f t="shared" si="117"/>
        <v>4026.4</v>
      </c>
      <c r="K208" s="98">
        <f t="shared" si="117"/>
        <v>0</v>
      </c>
      <c r="L208" s="98">
        <f t="shared" si="117"/>
        <v>0</v>
      </c>
      <c r="M208" s="98">
        <f t="shared" si="117"/>
        <v>3339</v>
      </c>
      <c r="N208" s="98">
        <f t="shared" si="117"/>
        <v>3339</v>
      </c>
      <c r="O208" s="98">
        <f t="shared" si="117"/>
        <v>0</v>
      </c>
      <c r="P208" s="98">
        <f t="shared" si="117"/>
        <v>0</v>
      </c>
      <c r="Q208" s="123"/>
      <c r="R208" s="9"/>
    </row>
    <row r="209" spans="1:18" ht="21.75" customHeight="1">
      <c r="A209" s="151"/>
      <c r="B209" s="114"/>
      <c r="C209" s="115"/>
      <c r="D209" s="116"/>
      <c r="E209" s="99"/>
      <c r="F209" s="102">
        <v>2018</v>
      </c>
      <c r="G209" s="98">
        <f t="shared" si="112"/>
        <v>3696.8</v>
      </c>
      <c r="H209" s="98">
        <f t="shared" si="113"/>
        <v>3696.8</v>
      </c>
      <c r="I209" s="98">
        <f>I242</f>
        <v>357.8</v>
      </c>
      <c r="J209" s="98">
        <f aca="true" t="shared" si="118" ref="J209:P209">J242</f>
        <v>357.8</v>
      </c>
      <c r="K209" s="98">
        <f t="shared" si="118"/>
        <v>0</v>
      </c>
      <c r="L209" s="98">
        <f t="shared" si="118"/>
        <v>0</v>
      </c>
      <c r="M209" s="98">
        <f t="shared" si="118"/>
        <v>3339</v>
      </c>
      <c r="N209" s="98">
        <f t="shared" si="118"/>
        <v>3339</v>
      </c>
      <c r="O209" s="98">
        <f t="shared" si="118"/>
        <v>0</v>
      </c>
      <c r="P209" s="98">
        <f t="shared" si="118"/>
        <v>0</v>
      </c>
      <c r="Q209" s="123"/>
      <c r="R209" s="9"/>
    </row>
    <row r="210" spans="1:18" ht="18.75" customHeight="1">
      <c r="A210" s="151"/>
      <c r="B210" s="114"/>
      <c r="C210" s="115"/>
      <c r="D210" s="116"/>
      <c r="E210" s="99"/>
      <c r="F210" s="102">
        <v>2019</v>
      </c>
      <c r="G210" s="98">
        <f t="shared" si="112"/>
        <v>53278.1</v>
      </c>
      <c r="H210" s="98">
        <f t="shared" si="113"/>
        <v>3275</v>
      </c>
      <c r="I210" s="98">
        <f>I246+I248+I250+I243+I247</f>
        <v>53278.1</v>
      </c>
      <c r="J210" s="98">
        <f aca="true" t="shared" si="119" ref="J210:P210">J246+J248+J250+J243+J247</f>
        <v>3275</v>
      </c>
      <c r="K210" s="98">
        <f t="shared" si="119"/>
        <v>0</v>
      </c>
      <c r="L210" s="98">
        <f t="shared" si="119"/>
        <v>0</v>
      </c>
      <c r="M210" s="98">
        <f t="shared" si="119"/>
        <v>0</v>
      </c>
      <c r="N210" s="98">
        <f t="shared" si="119"/>
        <v>0</v>
      </c>
      <c r="O210" s="98">
        <f t="shared" si="119"/>
        <v>0</v>
      </c>
      <c r="P210" s="98">
        <f t="shared" si="119"/>
        <v>0</v>
      </c>
      <c r="Q210" s="123"/>
      <c r="R210" s="9"/>
    </row>
    <row r="211" spans="1:18" ht="20.25" customHeight="1">
      <c r="A211" s="151"/>
      <c r="B211" s="114"/>
      <c r="C211" s="115"/>
      <c r="D211" s="116"/>
      <c r="E211" s="99"/>
      <c r="F211" s="102">
        <v>2020</v>
      </c>
      <c r="G211" s="98">
        <f t="shared" si="112"/>
        <v>73355.6</v>
      </c>
      <c r="H211" s="98">
        <f t="shared" si="113"/>
        <v>0</v>
      </c>
      <c r="I211" s="98">
        <f>I253+I254+I255+I256+I257+I258</f>
        <v>73355.6</v>
      </c>
      <c r="J211" s="98">
        <f aca="true" t="shared" si="120" ref="J211:P211">J253+J254+J255+J256+J257+J258</f>
        <v>0</v>
      </c>
      <c r="K211" s="98">
        <f t="shared" si="120"/>
        <v>0</v>
      </c>
      <c r="L211" s="98">
        <f t="shared" si="120"/>
        <v>0</v>
      </c>
      <c r="M211" s="98">
        <f t="shared" si="120"/>
        <v>0</v>
      </c>
      <c r="N211" s="98">
        <f t="shared" si="120"/>
        <v>0</v>
      </c>
      <c r="O211" s="98">
        <f t="shared" si="120"/>
        <v>0</v>
      </c>
      <c r="P211" s="98">
        <f t="shared" si="120"/>
        <v>0</v>
      </c>
      <c r="Q211" s="123"/>
      <c r="R211" s="9"/>
    </row>
    <row r="212" spans="1:242" ht="21.75" customHeight="1">
      <c r="A212" s="151"/>
      <c r="B212" s="114"/>
      <c r="C212" s="115"/>
      <c r="D212" s="116"/>
      <c r="E212" s="99"/>
      <c r="F212" s="102">
        <v>2021</v>
      </c>
      <c r="G212" s="98">
        <f t="shared" si="112"/>
        <v>0</v>
      </c>
      <c r="H212" s="98">
        <f t="shared" si="113"/>
        <v>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>
        <v>0</v>
      </c>
      <c r="Q212" s="123"/>
      <c r="R212" s="9"/>
      <c r="AH212" s="43"/>
      <c r="AX212" s="43"/>
      <c r="BN212" s="43"/>
      <c r="CD212" s="43"/>
      <c r="CT212" s="43"/>
      <c r="DJ212" s="43"/>
      <c r="DZ212" s="43"/>
      <c r="EP212" s="43"/>
      <c r="FF212" s="43"/>
      <c r="FV212" s="43"/>
      <c r="GL212" s="43"/>
      <c r="HB212" s="43"/>
      <c r="HR212" s="43"/>
      <c r="IH212" s="43"/>
    </row>
    <row r="213" spans="1:242" ht="21.75" customHeight="1">
      <c r="A213" s="151"/>
      <c r="B213" s="114"/>
      <c r="C213" s="115"/>
      <c r="D213" s="116"/>
      <c r="E213" s="99"/>
      <c r="F213" s="102">
        <v>2022</v>
      </c>
      <c r="G213" s="98">
        <f t="shared" si="112"/>
        <v>85679.70000000001</v>
      </c>
      <c r="H213" s="98">
        <f t="shared" si="113"/>
        <v>0</v>
      </c>
      <c r="I213" s="98">
        <f>I259+I260+I261+I262+I263+I265+I264</f>
        <v>85679.70000000001</v>
      </c>
      <c r="J213" s="98">
        <f aca="true" t="shared" si="121" ref="J213:P213">J259+J260+J261+J262+J263+J265+J264</f>
        <v>0</v>
      </c>
      <c r="K213" s="98">
        <f t="shared" si="121"/>
        <v>0</v>
      </c>
      <c r="L213" s="98">
        <f t="shared" si="121"/>
        <v>0</v>
      </c>
      <c r="M213" s="98">
        <f t="shared" si="121"/>
        <v>0</v>
      </c>
      <c r="N213" s="98">
        <f t="shared" si="121"/>
        <v>0</v>
      </c>
      <c r="O213" s="98">
        <f t="shared" si="121"/>
        <v>0</v>
      </c>
      <c r="P213" s="98">
        <f t="shared" si="121"/>
        <v>0</v>
      </c>
      <c r="Q213" s="123"/>
      <c r="R213" s="9"/>
      <c r="AH213" s="43"/>
      <c r="AX213" s="43"/>
      <c r="BN213" s="43"/>
      <c r="CD213" s="43"/>
      <c r="CT213" s="43"/>
      <c r="DJ213" s="43"/>
      <c r="DZ213" s="43"/>
      <c r="EP213" s="43"/>
      <c r="FF213" s="43"/>
      <c r="FV213" s="43"/>
      <c r="GL213" s="43"/>
      <c r="HB213" s="43"/>
      <c r="HR213" s="43"/>
      <c r="IH213" s="43"/>
    </row>
    <row r="214" spans="1:242" ht="21.75" customHeight="1">
      <c r="A214" s="151"/>
      <c r="B214" s="114"/>
      <c r="C214" s="115"/>
      <c r="D214" s="116"/>
      <c r="E214" s="99"/>
      <c r="F214" s="102">
        <v>2023</v>
      </c>
      <c r="G214" s="98">
        <f t="shared" si="112"/>
        <v>20365.7</v>
      </c>
      <c r="H214" s="98">
        <f t="shared" si="113"/>
        <v>0</v>
      </c>
      <c r="I214" s="98">
        <f>I267</f>
        <v>20365.7</v>
      </c>
      <c r="J214" s="98">
        <f aca="true" t="shared" si="122" ref="J214:P214">J267</f>
        <v>0</v>
      </c>
      <c r="K214" s="98">
        <f t="shared" si="122"/>
        <v>0</v>
      </c>
      <c r="L214" s="98">
        <f t="shared" si="122"/>
        <v>0</v>
      </c>
      <c r="M214" s="98">
        <f t="shared" si="122"/>
        <v>0</v>
      </c>
      <c r="N214" s="98">
        <f t="shared" si="122"/>
        <v>0</v>
      </c>
      <c r="O214" s="98">
        <f t="shared" si="122"/>
        <v>0</v>
      </c>
      <c r="P214" s="98">
        <f t="shared" si="122"/>
        <v>0</v>
      </c>
      <c r="Q214" s="123"/>
      <c r="R214" s="9"/>
      <c r="AH214" s="43"/>
      <c r="AX214" s="43"/>
      <c r="BN214" s="43"/>
      <c r="CD214" s="43"/>
      <c r="CT214" s="43"/>
      <c r="DJ214" s="43"/>
      <c r="DZ214" s="43"/>
      <c r="EP214" s="43"/>
      <c r="FF214" s="43"/>
      <c r="FV214" s="43"/>
      <c r="GL214" s="43"/>
      <c r="HB214" s="43"/>
      <c r="HR214" s="43"/>
      <c r="IH214" s="43"/>
    </row>
    <row r="215" spans="1:242" ht="21.75" customHeight="1">
      <c r="A215" s="151"/>
      <c r="B215" s="114"/>
      <c r="C215" s="115"/>
      <c r="D215" s="116"/>
      <c r="E215" s="99"/>
      <c r="F215" s="102">
        <v>2024</v>
      </c>
      <c r="G215" s="98">
        <f t="shared" si="112"/>
        <v>18031.6</v>
      </c>
      <c r="H215" s="98">
        <f t="shared" si="113"/>
        <v>0</v>
      </c>
      <c r="I215" s="98">
        <f>I268+I269</f>
        <v>18031.6</v>
      </c>
      <c r="J215" s="98">
        <f aca="true" t="shared" si="123" ref="J215:P215">J268+J269</f>
        <v>0</v>
      </c>
      <c r="K215" s="98">
        <f t="shared" si="123"/>
        <v>0</v>
      </c>
      <c r="L215" s="98">
        <f t="shared" si="123"/>
        <v>0</v>
      </c>
      <c r="M215" s="98">
        <f t="shared" si="123"/>
        <v>0</v>
      </c>
      <c r="N215" s="98">
        <f t="shared" si="123"/>
        <v>0</v>
      </c>
      <c r="O215" s="98">
        <f t="shared" si="123"/>
        <v>0</v>
      </c>
      <c r="P215" s="98">
        <f t="shared" si="123"/>
        <v>0</v>
      </c>
      <c r="Q215" s="123"/>
      <c r="R215" s="9"/>
      <c r="AH215" s="43"/>
      <c r="AX215" s="43"/>
      <c r="BN215" s="43"/>
      <c r="CD215" s="43"/>
      <c r="CT215" s="43"/>
      <c r="DJ215" s="43"/>
      <c r="DZ215" s="43"/>
      <c r="EP215" s="43"/>
      <c r="FF215" s="43"/>
      <c r="FV215" s="43"/>
      <c r="GL215" s="43"/>
      <c r="HB215" s="43"/>
      <c r="HR215" s="43"/>
      <c r="IH215" s="43"/>
    </row>
    <row r="216" spans="1:242" ht="21.75" customHeight="1">
      <c r="A216" s="151"/>
      <c r="B216" s="119"/>
      <c r="C216" s="120"/>
      <c r="D216" s="121"/>
      <c r="E216" s="99"/>
      <c r="F216" s="102">
        <v>2025</v>
      </c>
      <c r="G216" s="98">
        <f t="shared" si="112"/>
        <v>38515.9</v>
      </c>
      <c r="H216" s="98">
        <f t="shared" si="113"/>
        <v>0</v>
      </c>
      <c r="I216" s="98">
        <f aca="true" t="shared" si="124" ref="I216:P216">I245+I271+I272</f>
        <v>38515.9</v>
      </c>
      <c r="J216" s="98">
        <f t="shared" si="124"/>
        <v>0</v>
      </c>
      <c r="K216" s="98">
        <f t="shared" si="124"/>
        <v>0</v>
      </c>
      <c r="L216" s="98">
        <f t="shared" si="124"/>
        <v>0</v>
      </c>
      <c r="M216" s="98">
        <f t="shared" si="124"/>
        <v>0</v>
      </c>
      <c r="N216" s="98">
        <f t="shared" si="124"/>
        <v>0</v>
      </c>
      <c r="O216" s="98">
        <f t="shared" si="124"/>
        <v>0</v>
      </c>
      <c r="P216" s="98">
        <f t="shared" si="124"/>
        <v>0</v>
      </c>
      <c r="Q216" s="123"/>
      <c r="R216" s="9"/>
      <c r="AH216" s="43"/>
      <c r="AX216" s="43"/>
      <c r="BN216" s="43"/>
      <c r="CD216" s="43"/>
      <c r="CT216" s="43"/>
      <c r="DJ216" s="43"/>
      <c r="DZ216" s="43"/>
      <c r="EP216" s="43"/>
      <c r="FF216" s="43"/>
      <c r="FV216" s="43"/>
      <c r="GL216" s="43"/>
      <c r="HB216" s="43"/>
      <c r="HR216" s="43"/>
      <c r="IH216" s="43"/>
    </row>
    <row r="217" spans="1:18" ht="18" customHeight="1">
      <c r="A217" s="151"/>
      <c r="B217" s="109" t="s">
        <v>77</v>
      </c>
      <c r="C217" s="110"/>
      <c r="D217" s="111"/>
      <c r="E217" s="99"/>
      <c r="F217" s="100" t="s">
        <v>59</v>
      </c>
      <c r="G217" s="101">
        <f t="shared" si="112"/>
        <v>1700304.4</v>
      </c>
      <c r="H217" s="101">
        <f t="shared" si="113"/>
        <v>276601.2</v>
      </c>
      <c r="I217" s="101">
        <f>SUM(I218:I228)</f>
        <v>1198047.2</v>
      </c>
      <c r="J217" s="101">
        <f aca="true" t="shared" si="125" ref="J217:P217">SUM(J218:J228)</f>
        <v>276601.2</v>
      </c>
      <c r="K217" s="101">
        <f t="shared" si="125"/>
        <v>0</v>
      </c>
      <c r="L217" s="101">
        <f t="shared" si="125"/>
        <v>0</v>
      </c>
      <c r="M217" s="101">
        <f t="shared" si="125"/>
        <v>502257.2</v>
      </c>
      <c r="N217" s="101">
        <f t="shared" si="125"/>
        <v>0</v>
      </c>
      <c r="O217" s="101">
        <f t="shared" si="125"/>
        <v>0</v>
      </c>
      <c r="P217" s="101">
        <f t="shared" si="125"/>
        <v>0</v>
      </c>
      <c r="Q217" s="123"/>
      <c r="R217" s="9"/>
    </row>
    <row r="218" spans="1:18" ht="21.75" customHeight="1">
      <c r="A218" s="151"/>
      <c r="B218" s="114"/>
      <c r="C218" s="115"/>
      <c r="D218" s="116"/>
      <c r="E218" s="99"/>
      <c r="F218" s="102">
        <v>2015</v>
      </c>
      <c r="G218" s="98">
        <f t="shared" si="112"/>
        <v>49518.9</v>
      </c>
      <c r="H218" s="98">
        <f t="shared" si="113"/>
        <v>49518.9</v>
      </c>
      <c r="I218" s="98">
        <f>I236</f>
        <v>49518.9</v>
      </c>
      <c r="J218" s="98">
        <f aca="true" t="shared" si="126" ref="J218:P218">J236</f>
        <v>49518.9</v>
      </c>
      <c r="K218" s="98">
        <f t="shared" si="126"/>
        <v>0</v>
      </c>
      <c r="L218" s="98">
        <f t="shared" si="126"/>
        <v>0</v>
      </c>
      <c r="M218" s="98">
        <f t="shared" si="126"/>
        <v>0</v>
      </c>
      <c r="N218" s="98">
        <f t="shared" si="126"/>
        <v>0</v>
      </c>
      <c r="O218" s="98">
        <f t="shared" si="126"/>
        <v>0</v>
      </c>
      <c r="P218" s="98">
        <f t="shared" si="126"/>
        <v>0</v>
      </c>
      <c r="Q218" s="123"/>
      <c r="R218" s="9"/>
    </row>
    <row r="219" spans="1:18" ht="19.5" customHeight="1">
      <c r="A219" s="151"/>
      <c r="B219" s="114"/>
      <c r="C219" s="115"/>
      <c r="D219" s="116"/>
      <c r="E219" s="99"/>
      <c r="F219" s="102">
        <v>2016</v>
      </c>
      <c r="G219" s="98">
        <f t="shared" si="112"/>
        <v>2689.3</v>
      </c>
      <c r="H219" s="98">
        <f t="shared" si="113"/>
        <v>2689.3</v>
      </c>
      <c r="I219" s="98">
        <f>I237</f>
        <v>2689.3</v>
      </c>
      <c r="J219" s="98">
        <f aca="true" t="shared" si="127" ref="J219:P219">J237</f>
        <v>2689.3</v>
      </c>
      <c r="K219" s="98">
        <f t="shared" si="127"/>
        <v>0</v>
      </c>
      <c r="L219" s="98">
        <f t="shared" si="127"/>
        <v>0</v>
      </c>
      <c r="M219" s="98">
        <f t="shared" si="127"/>
        <v>0</v>
      </c>
      <c r="N219" s="98">
        <f t="shared" si="127"/>
        <v>0</v>
      </c>
      <c r="O219" s="98">
        <f t="shared" si="127"/>
        <v>0</v>
      </c>
      <c r="P219" s="98">
        <f t="shared" si="127"/>
        <v>0</v>
      </c>
      <c r="Q219" s="123"/>
      <c r="R219" s="9"/>
    </row>
    <row r="220" spans="1:18" ht="18.75" customHeight="1">
      <c r="A220" s="151"/>
      <c r="B220" s="114"/>
      <c r="C220" s="115"/>
      <c r="D220" s="116"/>
      <c r="E220" s="99"/>
      <c r="F220" s="102">
        <v>2017</v>
      </c>
      <c r="G220" s="98">
        <f t="shared" si="112"/>
        <v>121577.7</v>
      </c>
      <c r="H220" s="98">
        <f t="shared" si="113"/>
        <v>121577.7</v>
      </c>
      <c r="I220" s="98">
        <f>I238</f>
        <v>121577.7</v>
      </c>
      <c r="J220" s="98">
        <f aca="true" t="shared" si="128" ref="J220:P220">J238</f>
        <v>121577.7</v>
      </c>
      <c r="K220" s="98">
        <f t="shared" si="128"/>
        <v>0</v>
      </c>
      <c r="L220" s="98">
        <f t="shared" si="128"/>
        <v>0</v>
      </c>
      <c r="M220" s="98">
        <f t="shared" si="128"/>
        <v>0</v>
      </c>
      <c r="N220" s="98">
        <f t="shared" si="128"/>
        <v>0</v>
      </c>
      <c r="O220" s="98">
        <f t="shared" si="128"/>
        <v>0</v>
      </c>
      <c r="P220" s="98">
        <f t="shared" si="128"/>
        <v>0</v>
      </c>
      <c r="Q220" s="123"/>
      <c r="R220" s="9"/>
    </row>
    <row r="221" spans="1:18" ht="17.25" customHeight="1">
      <c r="A221" s="151"/>
      <c r="B221" s="114"/>
      <c r="C221" s="115"/>
      <c r="D221" s="116"/>
      <c r="E221" s="99"/>
      <c r="F221" s="102">
        <v>2018</v>
      </c>
      <c r="G221" s="98">
        <f t="shared" si="112"/>
        <v>0</v>
      </c>
      <c r="H221" s="98">
        <f t="shared" si="113"/>
        <v>0</v>
      </c>
      <c r="I221" s="98">
        <f>0</f>
        <v>0</v>
      </c>
      <c r="J221" s="98">
        <f>0</f>
        <v>0</v>
      </c>
      <c r="K221" s="98">
        <f>0</f>
        <v>0</v>
      </c>
      <c r="L221" s="98">
        <f>0</f>
        <v>0</v>
      </c>
      <c r="M221" s="98">
        <f>0</f>
        <v>0</v>
      </c>
      <c r="N221" s="98">
        <f>0</f>
        <v>0</v>
      </c>
      <c r="O221" s="98">
        <f>0</f>
        <v>0</v>
      </c>
      <c r="P221" s="98">
        <f>0</f>
        <v>0</v>
      </c>
      <c r="Q221" s="123"/>
      <c r="R221" s="9"/>
    </row>
    <row r="222" spans="1:18" ht="19.5" customHeight="1">
      <c r="A222" s="151"/>
      <c r="B222" s="114"/>
      <c r="C222" s="115"/>
      <c r="D222" s="116"/>
      <c r="E222" s="99"/>
      <c r="F222" s="102">
        <v>2019</v>
      </c>
      <c r="G222" s="98">
        <f t="shared" si="112"/>
        <v>386268.1</v>
      </c>
      <c r="H222" s="98">
        <f t="shared" si="113"/>
        <v>18151.7</v>
      </c>
      <c r="I222" s="98">
        <f>I231+I252</f>
        <v>241813.09999999998</v>
      </c>
      <c r="J222" s="98">
        <f aca="true" t="shared" si="129" ref="J222:P222">J231+J252</f>
        <v>18151.7</v>
      </c>
      <c r="K222" s="98">
        <f t="shared" si="129"/>
        <v>0</v>
      </c>
      <c r="L222" s="98">
        <f t="shared" si="129"/>
        <v>0</v>
      </c>
      <c r="M222" s="98">
        <f t="shared" si="129"/>
        <v>144455</v>
      </c>
      <c r="N222" s="98">
        <f t="shared" si="129"/>
        <v>0</v>
      </c>
      <c r="O222" s="98">
        <f t="shared" si="129"/>
        <v>0</v>
      </c>
      <c r="P222" s="98">
        <f t="shared" si="129"/>
        <v>0</v>
      </c>
      <c r="Q222" s="123"/>
      <c r="R222" s="9"/>
    </row>
    <row r="223" spans="1:18" ht="18" customHeight="1">
      <c r="A223" s="151"/>
      <c r="B223" s="114"/>
      <c r="C223" s="115"/>
      <c r="D223" s="116"/>
      <c r="E223" s="99"/>
      <c r="F223" s="102">
        <v>2020</v>
      </c>
      <c r="G223" s="98">
        <f t="shared" si="112"/>
        <v>505212.1</v>
      </c>
      <c r="H223" s="98">
        <f t="shared" si="113"/>
        <v>21511.899999999998</v>
      </c>
      <c r="I223" s="98">
        <f>I232+I249+I251</f>
        <v>354674.69999999995</v>
      </c>
      <c r="J223" s="98">
        <f aca="true" t="shared" si="130" ref="J223:P223">J232+J249+J251</f>
        <v>21511.899999999998</v>
      </c>
      <c r="K223" s="98">
        <f t="shared" si="130"/>
        <v>0</v>
      </c>
      <c r="L223" s="98">
        <f t="shared" si="130"/>
        <v>0</v>
      </c>
      <c r="M223" s="98">
        <f t="shared" si="130"/>
        <v>150537.4</v>
      </c>
      <c r="N223" s="98">
        <f t="shared" si="130"/>
        <v>0</v>
      </c>
      <c r="O223" s="98">
        <f t="shared" si="130"/>
        <v>0</v>
      </c>
      <c r="P223" s="98">
        <f t="shared" si="130"/>
        <v>0</v>
      </c>
      <c r="Q223" s="123"/>
      <c r="R223" s="9"/>
    </row>
    <row r="224" spans="1:242" ht="21.75" customHeight="1">
      <c r="A224" s="151"/>
      <c r="B224" s="114"/>
      <c r="C224" s="115"/>
      <c r="D224" s="116"/>
      <c r="E224" s="99"/>
      <c r="F224" s="102">
        <v>2021</v>
      </c>
      <c r="G224" s="98">
        <f t="shared" si="112"/>
        <v>270416.5</v>
      </c>
      <c r="H224" s="98">
        <f t="shared" si="113"/>
        <v>63151.7</v>
      </c>
      <c r="I224" s="98">
        <f>I233</f>
        <v>63151.7</v>
      </c>
      <c r="J224" s="98">
        <f aca="true" t="shared" si="131" ref="J224:P224">J233</f>
        <v>63151.7</v>
      </c>
      <c r="K224" s="98">
        <f t="shared" si="131"/>
        <v>0</v>
      </c>
      <c r="L224" s="98">
        <f t="shared" si="131"/>
        <v>0</v>
      </c>
      <c r="M224" s="98">
        <f t="shared" si="131"/>
        <v>207264.8</v>
      </c>
      <c r="N224" s="98">
        <f t="shared" si="131"/>
        <v>0</v>
      </c>
      <c r="O224" s="98">
        <f t="shared" si="131"/>
        <v>0</v>
      </c>
      <c r="P224" s="98">
        <f t="shared" si="131"/>
        <v>0</v>
      </c>
      <c r="Q224" s="123"/>
      <c r="R224" s="9"/>
      <c r="AH224" s="43"/>
      <c r="AX224" s="43"/>
      <c r="BN224" s="43"/>
      <c r="CD224" s="43"/>
      <c r="CT224" s="43"/>
      <c r="DJ224" s="43"/>
      <c r="DZ224" s="43"/>
      <c r="EP224" s="43"/>
      <c r="FF224" s="43"/>
      <c r="FV224" s="43"/>
      <c r="GL224" s="43"/>
      <c r="HB224" s="43"/>
      <c r="HR224" s="43"/>
      <c r="IH224" s="43"/>
    </row>
    <row r="225" spans="1:242" ht="21.75" customHeight="1">
      <c r="A225" s="151"/>
      <c r="B225" s="114"/>
      <c r="C225" s="115"/>
      <c r="D225" s="116"/>
      <c r="E225" s="99"/>
      <c r="F225" s="102">
        <v>2022</v>
      </c>
      <c r="G225" s="98">
        <f t="shared" si="112"/>
        <v>0</v>
      </c>
      <c r="H225" s="98">
        <f t="shared" si="113"/>
        <v>0</v>
      </c>
      <c r="I225" s="98">
        <v>0</v>
      </c>
      <c r="J225" s="98">
        <v>0</v>
      </c>
      <c r="K225" s="98">
        <v>0</v>
      </c>
      <c r="L225" s="98">
        <v>0</v>
      </c>
      <c r="M225" s="98">
        <v>0</v>
      </c>
      <c r="N225" s="98">
        <v>0</v>
      </c>
      <c r="O225" s="98">
        <v>0</v>
      </c>
      <c r="P225" s="98">
        <v>0</v>
      </c>
      <c r="Q225" s="123"/>
      <c r="R225" s="9"/>
      <c r="AH225" s="43"/>
      <c r="AX225" s="43"/>
      <c r="BN225" s="43"/>
      <c r="CD225" s="43"/>
      <c r="CT225" s="43"/>
      <c r="DJ225" s="43"/>
      <c r="DZ225" s="43"/>
      <c r="EP225" s="43"/>
      <c r="FF225" s="43"/>
      <c r="FV225" s="43"/>
      <c r="GL225" s="43"/>
      <c r="HB225" s="43"/>
      <c r="HR225" s="43"/>
      <c r="IH225" s="43"/>
    </row>
    <row r="226" spans="1:242" ht="21.75" customHeight="1">
      <c r="A226" s="151"/>
      <c r="B226" s="114"/>
      <c r="C226" s="115"/>
      <c r="D226" s="116"/>
      <c r="E226" s="99"/>
      <c r="F226" s="102">
        <v>2023</v>
      </c>
      <c r="G226" s="98">
        <f t="shared" si="112"/>
        <v>182211.1</v>
      </c>
      <c r="H226" s="98">
        <f t="shared" si="113"/>
        <v>0</v>
      </c>
      <c r="I226" s="98">
        <f>I266</f>
        <v>182211.1</v>
      </c>
      <c r="J226" s="98">
        <f aca="true" t="shared" si="132" ref="J226:P226">J266</f>
        <v>0</v>
      </c>
      <c r="K226" s="98">
        <f t="shared" si="132"/>
        <v>0</v>
      </c>
      <c r="L226" s="98">
        <f t="shared" si="132"/>
        <v>0</v>
      </c>
      <c r="M226" s="98">
        <f t="shared" si="132"/>
        <v>0</v>
      </c>
      <c r="N226" s="98">
        <f t="shared" si="132"/>
        <v>0</v>
      </c>
      <c r="O226" s="98">
        <f t="shared" si="132"/>
        <v>0</v>
      </c>
      <c r="P226" s="98">
        <f t="shared" si="132"/>
        <v>0</v>
      </c>
      <c r="Q226" s="123"/>
      <c r="R226" s="9"/>
      <c r="AH226" s="43"/>
      <c r="AX226" s="43"/>
      <c r="BN226" s="43"/>
      <c r="CD226" s="43"/>
      <c r="CT226" s="43"/>
      <c r="DJ226" s="43"/>
      <c r="DZ226" s="43"/>
      <c r="EP226" s="43"/>
      <c r="FF226" s="43"/>
      <c r="FV226" s="43"/>
      <c r="GL226" s="43"/>
      <c r="HB226" s="43"/>
      <c r="HR226" s="43"/>
      <c r="IH226" s="43"/>
    </row>
    <row r="227" spans="1:242" ht="21.75" customHeight="1">
      <c r="A227" s="151"/>
      <c r="B227" s="114"/>
      <c r="C227" s="115"/>
      <c r="D227" s="116"/>
      <c r="E227" s="99"/>
      <c r="F227" s="102">
        <v>2024</v>
      </c>
      <c r="G227" s="98">
        <f t="shared" si="112"/>
        <v>0</v>
      </c>
      <c r="H227" s="98">
        <f t="shared" si="113"/>
        <v>0</v>
      </c>
      <c r="I227" s="98">
        <v>0</v>
      </c>
      <c r="J227" s="98">
        <v>0</v>
      </c>
      <c r="K227" s="98">
        <v>0</v>
      </c>
      <c r="L227" s="98">
        <v>0</v>
      </c>
      <c r="M227" s="98">
        <v>0</v>
      </c>
      <c r="N227" s="98">
        <v>0</v>
      </c>
      <c r="O227" s="98">
        <v>0</v>
      </c>
      <c r="P227" s="98">
        <v>0</v>
      </c>
      <c r="Q227" s="123"/>
      <c r="R227" s="9"/>
      <c r="AH227" s="43"/>
      <c r="AX227" s="43"/>
      <c r="BN227" s="43"/>
      <c r="CD227" s="43"/>
      <c r="CT227" s="43"/>
      <c r="DJ227" s="43"/>
      <c r="DZ227" s="43"/>
      <c r="EP227" s="43"/>
      <c r="FF227" s="43"/>
      <c r="FV227" s="43"/>
      <c r="GL227" s="43"/>
      <c r="HB227" s="43"/>
      <c r="HR227" s="43"/>
      <c r="IH227" s="43"/>
    </row>
    <row r="228" spans="1:242" ht="21.75" customHeight="1">
      <c r="A228" s="152"/>
      <c r="B228" s="119"/>
      <c r="C228" s="120"/>
      <c r="D228" s="121"/>
      <c r="E228" s="99"/>
      <c r="F228" s="102">
        <v>2025</v>
      </c>
      <c r="G228" s="98">
        <f t="shared" si="112"/>
        <v>182410.7</v>
      </c>
      <c r="H228" s="98">
        <f t="shared" si="113"/>
        <v>0</v>
      </c>
      <c r="I228" s="98">
        <f>I270</f>
        <v>182410.7</v>
      </c>
      <c r="J228" s="98">
        <f aca="true" t="shared" si="133" ref="J228:P228">J270</f>
        <v>0</v>
      </c>
      <c r="K228" s="98">
        <f t="shared" si="133"/>
        <v>0</v>
      </c>
      <c r="L228" s="98">
        <f t="shared" si="133"/>
        <v>0</v>
      </c>
      <c r="M228" s="98">
        <f t="shared" si="133"/>
        <v>0</v>
      </c>
      <c r="N228" s="98">
        <f t="shared" si="133"/>
        <v>0</v>
      </c>
      <c r="O228" s="98">
        <f t="shared" si="133"/>
        <v>0</v>
      </c>
      <c r="P228" s="98">
        <f t="shared" si="133"/>
        <v>0</v>
      </c>
      <c r="Q228" s="123"/>
      <c r="R228" s="9"/>
      <c r="AH228" s="43"/>
      <c r="AX228" s="43"/>
      <c r="BN228" s="43"/>
      <c r="CD228" s="43"/>
      <c r="CT228" s="43"/>
      <c r="DJ228" s="43"/>
      <c r="DZ228" s="43"/>
      <c r="EP228" s="43"/>
      <c r="FF228" s="43"/>
      <c r="FV228" s="43"/>
      <c r="GL228" s="43"/>
      <c r="HB228" s="43"/>
      <c r="HR228" s="43"/>
      <c r="IH228" s="43"/>
    </row>
    <row r="229" spans="1:18" ht="49.5" customHeight="1">
      <c r="A229" s="108" t="s">
        <v>166</v>
      </c>
      <c r="B229" s="129" t="s">
        <v>268</v>
      </c>
      <c r="C229" s="129">
        <v>2.015</v>
      </c>
      <c r="D229" s="129" t="s">
        <v>2</v>
      </c>
      <c r="E229" s="96" t="s">
        <v>159</v>
      </c>
      <c r="F229" s="96">
        <v>2016</v>
      </c>
      <c r="G229" s="98">
        <f t="shared" si="112"/>
        <v>353.9000000000001</v>
      </c>
      <c r="H229" s="98">
        <f t="shared" si="113"/>
        <v>353.9000000000001</v>
      </c>
      <c r="I229" s="97">
        <f>8087.2-4064.7-3668.6</f>
        <v>353.9000000000001</v>
      </c>
      <c r="J229" s="97">
        <f>8087.2-4064.7-3668.6</f>
        <v>353.9000000000001</v>
      </c>
      <c r="K229" s="97">
        <v>0</v>
      </c>
      <c r="L229" s="97">
        <v>0</v>
      </c>
      <c r="M229" s="97">
        <v>0</v>
      </c>
      <c r="N229" s="97">
        <v>0</v>
      </c>
      <c r="O229" s="97">
        <v>0</v>
      </c>
      <c r="P229" s="97">
        <v>0</v>
      </c>
      <c r="Q229" s="137"/>
      <c r="R229" s="9"/>
    </row>
    <row r="230" spans="1:18" ht="49.5" customHeight="1">
      <c r="A230" s="113"/>
      <c r="B230" s="131"/>
      <c r="C230" s="131"/>
      <c r="D230" s="134"/>
      <c r="E230" s="96" t="s">
        <v>159</v>
      </c>
      <c r="F230" s="96">
        <v>2017</v>
      </c>
      <c r="G230" s="98">
        <f>I230+K230+M230+O230</f>
        <v>3668.6</v>
      </c>
      <c r="H230" s="98">
        <f>J230+L230+N230+P230</f>
        <v>3668.6</v>
      </c>
      <c r="I230" s="97">
        <v>3668.6</v>
      </c>
      <c r="J230" s="97">
        <v>3668.6</v>
      </c>
      <c r="K230" s="97">
        <v>0</v>
      </c>
      <c r="L230" s="97">
        <v>0</v>
      </c>
      <c r="M230" s="97">
        <v>0</v>
      </c>
      <c r="N230" s="97">
        <v>0</v>
      </c>
      <c r="O230" s="97">
        <v>0</v>
      </c>
      <c r="P230" s="97">
        <v>0</v>
      </c>
      <c r="Q230" s="137"/>
      <c r="R230" s="9"/>
    </row>
    <row r="231" spans="1:18" ht="49.5" customHeight="1">
      <c r="A231" s="113"/>
      <c r="B231" s="131"/>
      <c r="C231" s="131"/>
      <c r="D231" s="147" t="s">
        <v>3</v>
      </c>
      <c r="E231" s="96" t="s">
        <v>159</v>
      </c>
      <c r="F231" s="96">
        <v>2019</v>
      </c>
      <c r="G231" s="98">
        <f>I231+K231+M231+O231</f>
        <v>192606.7</v>
      </c>
      <c r="H231" s="98">
        <f>J231+L231+N231+P231</f>
        <v>18151.7</v>
      </c>
      <c r="I231" s="97">
        <v>48151.7</v>
      </c>
      <c r="J231" s="97">
        <v>18151.7</v>
      </c>
      <c r="K231" s="97">
        <v>0</v>
      </c>
      <c r="L231" s="97">
        <v>0</v>
      </c>
      <c r="M231" s="97">
        <v>144455</v>
      </c>
      <c r="N231" s="97">
        <v>0</v>
      </c>
      <c r="O231" s="97">
        <v>0</v>
      </c>
      <c r="P231" s="97">
        <v>0</v>
      </c>
      <c r="Q231" s="139" t="s">
        <v>356</v>
      </c>
      <c r="R231" s="9"/>
    </row>
    <row r="232" spans="1:18" ht="49.5" customHeight="1">
      <c r="A232" s="113"/>
      <c r="B232" s="131"/>
      <c r="C232" s="131"/>
      <c r="D232" s="147" t="s">
        <v>3</v>
      </c>
      <c r="E232" s="96" t="s">
        <v>159</v>
      </c>
      <c r="F232" s="96">
        <v>2020</v>
      </c>
      <c r="G232" s="98">
        <f aca="true" t="shared" si="134" ref="G232:H234">I232+K232+M232+O232</f>
        <v>172049.3</v>
      </c>
      <c r="H232" s="98">
        <f t="shared" si="134"/>
        <v>21511.899999999998</v>
      </c>
      <c r="I232" s="97">
        <f>63151.7-20000-21639.8</f>
        <v>21511.899999999998</v>
      </c>
      <c r="J232" s="97">
        <f>63151.7-20000-21639.8</f>
        <v>21511.899999999998</v>
      </c>
      <c r="K232" s="97">
        <v>0</v>
      </c>
      <c r="L232" s="97">
        <v>0</v>
      </c>
      <c r="M232" s="97">
        <v>150537.4</v>
      </c>
      <c r="N232" s="97">
        <v>0</v>
      </c>
      <c r="O232" s="97">
        <v>0</v>
      </c>
      <c r="P232" s="97">
        <v>0</v>
      </c>
      <c r="Q232" s="140"/>
      <c r="R232" s="9"/>
    </row>
    <row r="233" spans="1:18" ht="49.5" customHeight="1">
      <c r="A233" s="118"/>
      <c r="B233" s="134"/>
      <c r="C233" s="134"/>
      <c r="D233" s="147" t="s">
        <v>3</v>
      </c>
      <c r="E233" s="96" t="s">
        <v>159</v>
      </c>
      <c r="F233" s="96">
        <v>2021</v>
      </c>
      <c r="G233" s="98">
        <f t="shared" si="134"/>
        <v>270416.5</v>
      </c>
      <c r="H233" s="98">
        <f t="shared" si="134"/>
        <v>63151.7</v>
      </c>
      <c r="I233" s="97">
        <v>63151.7</v>
      </c>
      <c r="J233" s="97">
        <v>63151.7</v>
      </c>
      <c r="K233" s="97">
        <v>0</v>
      </c>
      <c r="L233" s="97">
        <v>0</v>
      </c>
      <c r="M233" s="97">
        <v>207264.8</v>
      </c>
      <c r="N233" s="97">
        <v>0</v>
      </c>
      <c r="O233" s="97">
        <v>0</v>
      </c>
      <c r="P233" s="97">
        <v>0</v>
      </c>
      <c r="Q233" s="141"/>
      <c r="R233" s="9"/>
    </row>
    <row r="234" spans="1:18" ht="48" customHeight="1">
      <c r="A234" s="108" t="s">
        <v>156</v>
      </c>
      <c r="B234" s="129" t="s">
        <v>5</v>
      </c>
      <c r="C234" s="129">
        <v>1.3</v>
      </c>
      <c r="D234" s="102" t="s">
        <v>2</v>
      </c>
      <c r="E234" s="102"/>
      <c r="F234" s="102">
        <v>2015</v>
      </c>
      <c r="G234" s="98">
        <f t="shared" si="134"/>
        <v>348.00000000000006</v>
      </c>
      <c r="H234" s="98">
        <f t="shared" si="134"/>
        <v>348.00000000000006</v>
      </c>
      <c r="I234" s="97">
        <f>727.2-379.2</f>
        <v>348.00000000000006</v>
      </c>
      <c r="J234" s="97">
        <f>727.2-379.2</f>
        <v>348.00000000000006</v>
      </c>
      <c r="K234" s="97">
        <v>0</v>
      </c>
      <c r="L234" s="97">
        <v>0</v>
      </c>
      <c r="M234" s="97">
        <v>0</v>
      </c>
      <c r="N234" s="97">
        <v>0</v>
      </c>
      <c r="O234" s="97">
        <v>0</v>
      </c>
      <c r="P234" s="97">
        <v>0</v>
      </c>
      <c r="Q234" s="137" t="s">
        <v>83</v>
      </c>
      <c r="R234" s="9"/>
    </row>
    <row r="235" spans="1:18" ht="37.5" customHeight="1">
      <c r="A235" s="113"/>
      <c r="B235" s="131"/>
      <c r="C235" s="131"/>
      <c r="D235" s="102" t="s">
        <v>2</v>
      </c>
      <c r="E235" s="102" t="s">
        <v>159</v>
      </c>
      <c r="F235" s="102">
        <v>2016</v>
      </c>
      <c r="G235" s="98">
        <f aca="true" t="shared" si="135" ref="G235:H237">I235+K235+M235+O235</f>
        <v>4005.9</v>
      </c>
      <c r="H235" s="98">
        <f t="shared" si="135"/>
        <v>4005.9</v>
      </c>
      <c r="I235" s="97">
        <v>4005.9</v>
      </c>
      <c r="J235" s="97">
        <v>4005.9</v>
      </c>
      <c r="K235" s="97">
        <v>0</v>
      </c>
      <c r="L235" s="97">
        <v>0</v>
      </c>
      <c r="M235" s="97">
        <v>0</v>
      </c>
      <c r="N235" s="97">
        <v>0</v>
      </c>
      <c r="O235" s="97">
        <v>0</v>
      </c>
      <c r="P235" s="97">
        <v>0</v>
      </c>
      <c r="Q235" s="137" t="s">
        <v>109</v>
      </c>
      <c r="R235" s="9"/>
    </row>
    <row r="236" spans="1:18" ht="35.25" customHeight="1">
      <c r="A236" s="113"/>
      <c r="B236" s="131"/>
      <c r="C236" s="131"/>
      <c r="D236" s="96" t="s">
        <v>3</v>
      </c>
      <c r="E236" s="96"/>
      <c r="F236" s="96">
        <v>2015</v>
      </c>
      <c r="G236" s="98">
        <f t="shared" si="135"/>
        <v>49518.9</v>
      </c>
      <c r="H236" s="98">
        <f t="shared" si="135"/>
        <v>49518.9</v>
      </c>
      <c r="I236" s="97">
        <v>49518.9</v>
      </c>
      <c r="J236" s="97">
        <v>49518.9</v>
      </c>
      <c r="K236" s="97">
        <v>0</v>
      </c>
      <c r="L236" s="97">
        <v>0</v>
      </c>
      <c r="M236" s="97">
        <v>0</v>
      </c>
      <c r="N236" s="97">
        <v>0</v>
      </c>
      <c r="O236" s="97">
        <v>0</v>
      </c>
      <c r="P236" s="97">
        <v>0</v>
      </c>
      <c r="Q236" s="139" t="s">
        <v>306</v>
      </c>
      <c r="R236" s="9"/>
    </row>
    <row r="237" spans="1:18" ht="35.25" customHeight="1">
      <c r="A237" s="113"/>
      <c r="B237" s="131"/>
      <c r="C237" s="131"/>
      <c r="D237" s="96" t="s">
        <v>3</v>
      </c>
      <c r="E237" s="96" t="s">
        <v>159</v>
      </c>
      <c r="F237" s="96">
        <v>2016</v>
      </c>
      <c r="G237" s="98">
        <f t="shared" si="135"/>
        <v>2689.3</v>
      </c>
      <c r="H237" s="98">
        <f t="shared" si="135"/>
        <v>2689.3</v>
      </c>
      <c r="I237" s="97">
        <v>2689.3</v>
      </c>
      <c r="J237" s="97">
        <v>2689.3</v>
      </c>
      <c r="K237" s="97">
        <v>0</v>
      </c>
      <c r="L237" s="97">
        <v>0</v>
      </c>
      <c r="M237" s="97">
        <v>0</v>
      </c>
      <c r="N237" s="97">
        <v>0</v>
      </c>
      <c r="O237" s="97">
        <v>0</v>
      </c>
      <c r="P237" s="97">
        <v>0</v>
      </c>
      <c r="Q237" s="140"/>
      <c r="R237" s="9"/>
    </row>
    <row r="238" spans="1:18" ht="34.5" customHeight="1">
      <c r="A238" s="118"/>
      <c r="B238" s="134"/>
      <c r="C238" s="134"/>
      <c r="D238" s="96" t="s">
        <v>3</v>
      </c>
      <c r="E238" s="96" t="s">
        <v>159</v>
      </c>
      <c r="F238" s="96">
        <v>2017</v>
      </c>
      <c r="G238" s="98">
        <f aca="true" t="shared" si="136" ref="G238:H241">I238+K238+M238+O238</f>
        <v>121577.7</v>
      </c>
      <c r="H238" s="98">
        <f t="shared" si="136"/>
        <v>121577.7</v>
      </c>
      <c r="I238" s="97">
        <v>121577.7</v>
      </c>
      <c r="J238" s="97">
        <v>121577.7</v>
      </c>
      <c r="K238" s="97">
        <v>0</v>
      </c>
      <c r="L238" s="97">
        <v>0</v>
      </c>
      <c r="M238" s="97">
        <v>0</v>
      </c>
      <c r="N238" s="97">
        <v>0</v>
      </c>
      <c r="O238" s="97">
        <v>0</v>
      </c>
      <c r="P238" s="97">
        <v>0</v>
      </c>
      <c r="Q238" s="141"/>
      <c r="R238" s="9"/>
    </row>
    <row r="239" spans="1:18" ht="66.75" customHeight="1">
      <c r="A239" s="95" t="s">
        <v>167</v>
      </c>
      <c r="B239" s="145" t="s">
        <v>148</v>
      </c>
      <c r="C239" s="145"/>
      <c r="D239" s="96" t="s">
        <v>152</v>
      </c>
      <c r="E239" s="96" t="s">
        <v>159</v>
      </c>
      <c r="F239" s="96">
        <v>2016</v>
      </c>
      <c r="G239" s="98">
        <f>I239+K239+M239+O239</f>
        <v>30</v>
      </c>
      <c r="H239" s="98">
        <f>J239+L239+N239+P239</f>
        <v>30</v>
      </c>
      <c r="I239" s="97">
        <v>30</v>
      </c>
      <c r="J239" s="97">
        <v>30</v>
      </c>
      <c r="K239" s="97">
        <v>0</v>
      </c>
      <c r="L239" s="97">
        <v>0</v>
      </c>
      <c r="M239" s="97">
        <v>0</v>
      </c>
      <c r="N239" s="97">
        <v>0</v>
      </c>
      <c r="O239" s="97">
        <v>0</v>
      </c>
      <c r="P239" s="97">
        <v>0</v>
      </c>
      <c r="Q239" s="137" t="s">
        <v>318</v>
      </c>
      <c r="R239" s="9"/>
    </row>
    <row r="240" spans="1:18" ht="34.5" customHeight="1">
      <c r="A240" s="108" t="s">
        <v>243</v>
      </c>
      <c r="B240" s="129" t="s">
        <v>232</v>
      </c>
      <c r="C240" s="129">
        <v>1</v>
      </c>
      <c r="D240" s="129" t="s">
        <v>2</v>
      </c>
      <c r="E240" s="96" t="s">
        <v>158</v>
      </c>
      <c r="F240" s="96">
        <v>2016</v>
      </c>
      <c r="G240" s="98">
        <f t="shared" si="136"/>
        <v>4650</v>
      </c>
      <c r="H240" s="98">
        <f t="shared" si="136"/>
        <v>4650</v>
      </c>
      <c r="I240" s="97">
        <v>450</v>
      </c>
      <c r="J240" s="97">
        <v>450</v>
      </c>
      <c r="K240" s="97">
        <v>0</v>
      </c>
      <c r="L240" s="97">
        <v>0</v>
      </c>
      <c r="M240" s="97">
        <v>4200</v>
      </c>
      <c r="N240" s="97">
        <v>4200</v>
      </c>
      <c r="O240" s="97">
        <v>0</v>
      </c>
      <c r="P240" s="97">
        <v>0</v>
      </c>
      <c r="Q240" s="139" t="s">
        <v>9</v>
      </c>
      <c r="R240" s="9"/>
    </row>
    <row r="241" spans="1:18" ht="42.75" customHeight="1">
      <c r="A241" s="113"/>
      <c r="B241" s="131"/>
      <c r="C241" s="131"/>
      <c r="D241" s="131"/>
      <c r="E241" s="96" t="s">
        <v>231</v>
      </c>
      <c r="F241" s="96">
        <v>2017</v>
      </c>
      <c r="G241" s="98">
        <f t="shared" si="136"/>
        <v>3696.8</v>
      </c>
      <c r="H241" s="98">
        <f t="shared" si="136"/>
        <v>3696.8</v>
      </c>
      <c r="I241" s="97">
        <v>357.8</v>
      </c>
      <c r="J241" s="97">
        <v>357.8</v>
      </c>
      <c r="K241" s="97">
        <v>0</v>
      </c>
      <c r="L241" s="97">
        <v>0</v>
      </c>
      <c r="M241" s="97">
        <v>3339</v>
      </c>
      <c r="N241" s="97">
        <v>3339</v>
      </c>
      <c r="O241" s="97">
        <v>0</v>
      </c>
      <c r="P241" s="97">
        <v>0</v>
      </c>
      <c r="Q241" s="140"/>
      <c r="R241" s="9"/>
    </row>
    <row r="242" spans="1:18" ht="42.75" customHeight="1">
      <c r="A242" s="118"/>
      <c r="B242" s="134"/>
      <c r="C242" s="134"/>
      <c r="D242" s="134"/>
      <c r="E242" s="96" t="s">
        <v>342</v>
      </c>
      <c r="F242" s="96">
        <v>2018</v>
      </c>
      <c r="G242" s="98">
        <f aca="true" t="shared" si="137" ref="G242:G272">I242+K242+M242+O242</f>
        <v>3696.8</v>
      </c>
      <c r="H242" s="98">
        <f aca="true" t="shared" si="138" ref="H242:H272">J242+L242+N242+P242</f>
        <v>3696.8</v>
      </c>
      <c r="I242" s="97">
        <v>357.8</v>
      </c>
      <c r="J242" s="97">
        <v>357.8</v>
      </c>
      <c r="K242" s="97">
        <v>0</v>
      </c>
      <c r="L242" s="97">
        <v>0</v>
      </c>
      <c r="M242" s="97">
        <v>3339</v>
      </c>
      <c r="N242" s="97">
        <v>3339</v>
      </c>
      <c r="O242" s="97">
        <v>0</v>
      </c>
      <c r="P242" s="97">
        <v>0</v>
      </c>
      <c r="Q242" s="141"/>
      <c r="R242" s="9"/>
    </row>
    <row r="243" spans="1:18" ht="65.25" customHeight="1">
      <c r="A243" s="95" t="s">
        <v>168</v>
      </c>
      <c r="B243" s="96" t="s">
        <v>413</v>
      </c>
      <c r="C243" s="96">
        <v>0.438</v>
      </c>
      <c r="D243" s="96" t="s">
        <v>2</v>
      </c>
      <c r="E243" s="96" t="s">
        <v>159</v>
      </c>
      <c r="F243" s="96">
        <v>2019</v>
      </c>
      <c r="G243" s="98">
        <f t="shared" si="137"/>
        <v>3275</v>
      </c>
      <c r="H243" s="98">
        <f t="shared" si="138"/>
        <v>3275</v>
      </c>
      <c r="I243" s="97">
        <v>3275</v>
      </c>
      <c r="J243" s="97">
        <v>3275</v>
      </c>
      <c r="K243" s="97">
        <v>0</v>
      </c>
      <c r="L243" s="97">
        <v>0</v>
      </c>
      <c r="M243" s="97">
        <v>0</v>
      </c>
      <c r="N243" s="97">
        <v>0</v>
      </c>
      <c r="O243" s="97">
        <v>0</v>
      </c>
      <c r="P243" s="97">
        <v>0</v>
      </c>
      <c r="Q243" s="137" t="s">
        <v>9</v>
      </c>
      <c r="R243" s="9"/>
    </row>
    <row r="244" spans="1:18" ht="37.5" customHeight="1">
      <c r="A244" s="108" t="s">
        <v>323</v>
      </c>
      <c r="B244" s="128" t="s">
        <v>10</v>
      </c>
      <c r="C244" s="128">
        <v>2.5</v>
      </c>
      <c r="D244" s="96" t="s">
        <v>2</v>
      </c>
      <c r="E244" s="96"/>
      <c r="F244" s="96">
        <v>2015</v>
      </c>
      <c r="G244" s="98">
        <f t="shared" si="137"/>
        <v>98.2</v>
      </c>
      <c r="H244" s="98">
        <f t="shared" si="138"/>
        <v>98.2</v>
      </c>
      <c r="I244" s="97">
        <f>98.5-0.3</f>
        <v>98.2</v>
      </c>
      <c r="J244" s="97">
        <f>98.5-0.3</f>
        <v>98.2</v>
      </c>
      <c r="K244" s="97">
        <v>0</v>
      </c>
      <c r="L244" s="97">
        <v>0</v>
      </c>
      <c r="M244" s="97">
        <v>0</v>
      </c>
      <c r="N244" s="97">
        <v>0</v>
      </c>
      <c r="O244" s="97">
        <v>0</v>
      </c>
      <c r="P244" s="97">
        <v>0</v>
      </c>
      <c r="Q244" s="137" t="s">
        <v>120</v>
      </c>
      <c r="R244" s="9"/>
    </row>
    <row r="245" spans="1:18" ht="72.75" customHeight="1">
      <c r="A245" s="118"/>
      <c r="B245" s="128"/>
      <c r="C245" s="128"/>
      <c r="D245" s="96" t="s">
        <v>2</v>
      </c>
      <c r="E245" s="96"/>
      <c r="F245" s="96">
        <v>2025</v>
      </c>
      <c r="G245" s="98">
        <f t="shared" si="137"/>
        <v>17481.5</v>
      </c>
      <c r="H245" s="98">
        <f t="shared" si="138"/>
        <v>0</v>
      </c>
      <c r="I245" s="97">
        <v>17481.5</v>
      </c>
      <c r="J245" s="97">
        <v>0</v>
      </c>
      <c r="K245" s="97">
        <v>0</v>
      </c>
      <c r="L245" s="97">
        <v>0</v>
      </c>
      <c r="M245" s="97">
        <v>0</v>
      </c>
      <c r="N245" s="97">
        <v>0</v>
      </c>
      <c r="O245" s="97">
        <v>0</v>
      </c>
      <c r="P245" s="97">
        <v>0</v>
      </c>
      <c r="Q245" s="137" t="s">
        <v>9</v>
      </c>
      <c r="R245" s="35"/>
    </row>
    <row r="246" spans="1:18" ht="84" customHeight="1">
      <c r="A246" s="95" t="s">
        <v>324</v>
      </c>
      <c r="B246" s="96" t="s">
        <v>134</v>
      </c>
      <c r="C246" s="96">
        <v>0.031</v>
      </c>
      <c r="D246" s="96" t="s">
        <v>2</v>
      </c>
      <c r="E246" s="96"/>
      <c r="F246" s="96">
        <v>2019</v>
      </c>
      <c r="G246" s="98">
        <f t="shared" si="137"/>
        <v>27908.5</v>
      </c>
      <c r="H246" s="98">
        <f t="shared" si="138"/>
        <v>0</v>
      </c>
      <c r="I246" s="97">
        <v>27908.5</v>
      </c>
      <c r="J246" s="97">
        <v>0</v>
      </c>
      <c r="K246" s="97">
        <v>0</v>
      </c>
      <c r="L246" s="97">
        <v>0</v>
      </c>
      <c r="M246" s="97">
        <v>0</v>
      </c>
      <c r="N246" s="97">
        <v>0</v>
      </c>
      <c r="O246" s="97">
        <v>0</v>
      </c>
      <c r="P246" s="97">
        <v>0</v>
      </c>
      <c r="Q246" s="137" t="s">
        <v>9</v>
      </c>
      <c r="R246" s="9"/>
    </row>
    <row r="247" spans="1:18" ht="96" customHeight="1">
      <c r="A247" s="95" t="s">
        <v>325</v>
      </c>
      <c r="B247" s="96" t="s">
        <v>308</v>
      </c>
      <c r="C247" s="96">
        <v>0.36</v>
      </c>
      <c r="D247" s="96" t="s">
        <v>2</v>
      </c>
      <c r="E247" s="96"/>
      <c r="F247" s="96">
        <v>2019</v>
      </c>
      <c r="G247" s="98">
        <f>I247+K247+M247+O247</f>
        <v>6107.9</v>
      </c>
      <c r="H247" s="98">
        <f>J247+L247+N247+P247</f>
        <v>0</v>
      </c>
      <c r="I247" s="97">
        <v>6107.9</v>
      </c>
      <c r="J247" s="97">
        <v>0</v>
      </c>
      <c r="K247" s="97">
        <v>0</v>
      </c>
      <c r="L247" s="97">
        <v>0</v>
      </c>
      <c r="M247" s="97">
        <v>0</v>
      </c>
      <c r="N247" s="97">
        <v>0</v>
      </c>
      <c r="O247" s="97">
        <v>0</v>
      </c>
      <c r="P247" s="97">
        <v>0</v>
      </c>
      <c r="Q247" s="137" t="s">
        <v>410</v>
      </c>
      <c r="R247" s="9"/>
    </row>
    <row r="248" spans="1:18" ht="74.25" customHeight="1">
      <c r="A248" s="108" t="s">
        <v>169</v>
      </c>
      <c r="B248" s="129" t="s">
        <v>346</v>
      </c>
      <c r="C248" s="129">
        <v>0.39</v>
      </c>
      <c r="D248" s="96" t="s">
        <v>2</v>
      </c>
      <c r="E248" s="96"/>
      <c r="F248" s="96">
        <v>2019</v>
      </c>
      <c r="G248" s="98">
        <f t="shared" si="137"/>
        <v>7478.5</v>
      </c>
      <c r="H248" s="98">
        <f t="shared" si="138"/>
        <v>0</v>
      </c>
      <c r="I248" s="97">
        <v>7478.5</v>
      </c>
      <c r="J248" s="97">
        <v>0</v>
      </c>
      <c r="K248" s="97">
        <v>0</v>
      </c>
      <c r="L248" s="97">
        <v>0</v>
      </c>
      <c r="M248" s="97">
        <v>0</v>
      </c>
      <c r="N248" s="97">
        <v>0</v>
      </c>
      <c r="O248" s="97">
        <v>0</v>
      </c>
      <c r="P248" s="97">
        <v>0</v>
      </c>
      <c r="Q248" s="137"/>
      <c r="R248" s="35"/>
    </row>
    <row r="249" spans="1:18" ht="74.25" customHeight="1">
      <c r="A249" s="118"/>
      <c r="B249" s="134"/>
      <c r="C249" s="134"/>
      <c r="D249" s="96" t="s">
        <v>3</v>
      </c>
      <c r="E249" s="96"/>
      <c r="F249" s="96">
        <v>2020</v>
      </c>
      <c r="G249" s="98">
        <f t="shared" si="137"/>
        <v>155851.9</v>
      </c>
      <c r="H249" s="98">
        <f t="shared" si="138"/>
        <v>0</v>
      </c>
      <c r="I249" s="97">
        <v>155851.9</v>
      </c>
      <c r="J249" s="97">
        <v>0</v>
      </c>
      <c r="K249" s="97">
        <v>0</v>
      </c>
      <c r="L249" s="97">
        <v>0</v>
      </c>
      <c r="M249" s="97">
        <v>0</v>
      </c>
      <c r="N249" s="97">
        <v>0</v>
      </c>
      <c r="O249" s="97">
        <v>0</v>
      </c>
      <c r="P249" s="97">
        <v>0</v>
      </c>
      <c r="Q249" s="153"/>
      <c r="R249" s="35"/>
    </row>
    <row r="250" spans="1:18" ht="45.75" customHeight="1">
      <c r="A250" s="108" t="s">
        <v>170</v>
      </c>
      <c r="B250" s="129" t="s">
        <v>360</v>
      </c>
      <c r="C250" s="129">
        <v>1.34</v>
      </c>
      <c r="D250" s="96" t="s">
        <v>2</v>
      </c>
      <c r="E250" s="96"/>
      <c r="F250" s="96">
        <v>2019</v>
      </c>
      <c r="G250" s="98">
        <f t="shared" si="137"/>
        <v>8508.2</v>
      </c>
      <c r="H250" s="98">
        <f t="shared" si="138"/>
        <v>0</v>
      </c>
      <c r="I250" s="97">
        <v>8508.2</v>
      </c>
      <c r="J250" s="97">
        <v>0</v>
      </c>
      <c r="K250" s="97">
        <v>0</v>
      </c>
      <c r="L250" s="97">
        <v>0</v>
      </c>
      <c r="M250" s="97">
        <v>0</v>
      </c>
      <c r="N250" s="97">
        <v>0</v>
      </c>
      <c r="O250" s="97">
        <v>0</v>
      </c>
      <c r="P250" s="97">
        <v>0</v>
      </c>
      <c r="Q250" s="154"/>
      <c r="R250" s="35"/>
    </row>
    <row r="251" spans="1:18" ht="45.75" customHeight="1">
      <c r="A251" s="118"/>
      <c r="B251" s="134"/>
      <c r="C251" s="134"/>
      <c r="D251" s="96" t="s">
        <v>3</v>
      </c>
      <c r="E251" s="96"/>
      <c r="F251" s="96">
        <v>2020</v>
      </c>
      <c r="G251" s="98">
        <f t="shared" si="137"/>
        <v>177310.9</v>
      </c>
      <c r="H251" s="98">
        <f t="shared" si="138"/>
        <v>0</v>
      </c>
      <c r="I251" s="97">
        <v>177310.9</v>
      </c>
      <c r="J251" s="97">
        <v>0</v>
      </c>
      <c r="K251" s="97">
        <v>0</v>
      </c>
      <c r="L251" s="97">
        <v>0</v>
      </c>
      <c r="M251" s="97">
        <v>0</v>
      </c>
      <c r="N251" s="97">
        <v>0</v>
      </c>
      <c r="O251" s="97">
        <v>0</v>
      </c>
      <c r="P251" s="97">
        <v>0</v>
      </c>
      <c r="Q251" s="155"/>
      <c r="R251" s="35"/>
    </row>
    <row r="252" spans="1:18" ht="47.25" customHeight="1">
      <c r="A252" s="95" t="s">
        <v>265</v>
      </c>
      <c r="B252" s="145" t="s">
        <v>113</v>
      </c>
      <c r="C252" s="145">
        <v>0.436</v>
      </c>
      <c r="D252" s="96" t="s">
        <v>3</v>
      </c>
      <c r="E252" s="96"/>
      <c r="F252" s="96">
        <v>2019</v>
      </c>
      <c r="G252" s="98">
        <f t="shared" si="137"/>
        <v>193661.4</v>
      </c>
      <c r="H252" s="98">
        <f t="shared" si="138"/>
        <v>0</v>
      </c>
      <c r="I252" s="97">
        <v>193661.4</v>
      </c>
      <c r="J252" s="97">
        <v>0</v>
      </c>
      <c r="K252" s="97">
        <v>0</v>
      </c>
      <c r="L252" s="97">
        <v>0</v>
      </c>
      <c r="M252" s="97">
        <v>0</v>
      </c>
      <c r="N252" s="97">
        <v>0</v>
      </c>
      <c r="O252" s="97">
        <v>0</v>
      </c>
      <c r="P252" s="97">
        <v>0</v>
      </c>
      <c r="Q252" s="146" t="s">
        <v>228</v>
      </c>
      <c r="R252" s="9"/>
    </row>
    <row r="253" spans="1:18" ht="38.25" customHeight="1">
      <c r="A253" s="95" t="s">
        <v>242</v>
      </c>
      <c r="B253" s="96" t="s">
        <v>266</v>
      </c>
      <c r="C253" s="96">
        <v>0.067</v>
      </c>
      <c r="D253" s="96" t="s">
        <v>2</v>
      </c>
      <c r="E253" s="96"/>
      <c r="F253" s="96">
        <v>2020</v>
      </c>
      <c r="G253" s="97">
        <f t="shared" si="137"/>
        <v>29071.4</v>
      </c>
      <c r="H253" s="97">
        <f t="shared" si="138"/>
        <v>0</v>
      </c>
      <c r="I253" s="97">
        <v>29071.4</v>
      </c>
      <c r="J253" s="97">
        <v>0</v>
      </c>
      <c r="K253" s="97">
        <v>0</v>
      </c>
      <c r="L253" s="97">
        <v>0</v>
      </c>
      <c r="M253" s="97">
        <v>0</v>
      </c>
      <c r="N253" s="97">
        <v>0</v>
      </c>
      <c r="O253" s="97">
        <v>0</v>
      </c>
      <c r="P253" s="97">
        <v>0</v>
      </c>
      <c r="Q253" s="137" t="s">
        <v>9</v>
      </c>
      <c r="R253" s="9"/>
    </row>
    <row r="254" spans="1:18" ht="76.5">
      <c r="A254" s="95" t="s">
        <v>171</v>
      </c>
      <c r="B254" s="96" t="s">
        <v>411</v>
      </c>
      <c r="C254" s="96">
        <v>0.6</v>
      </c>
      <c r="D254" s="96" t="s">
        <v>2</v>
      </c>
      <c r="E254" s="96"/>
      <c r="F254" s="96">
        <v>2020</v>
      </c>
      <c r="G254" s="98">
        <f aca="true" t="shared" si="139" ref="G254:H258">I254+K254+M254+O254</f>
        <v>9068</v>
      </c>
      <c r="H254" s="98">
        <f t="shared" si="139"/>
        <v>0</v>
      </c>
      <c r="I254" s="97">
        <v>9068</v>
      </c>
      <c r="J254" s="97">
        <v>0</v>
      </c>
      <c r="K254" s="97">
        <v>0</v>
      </c>
      <c r="L254" s="97">
        <v>0</v>
      </c>
      <c r="M254" s="97">
        <v>0</v>
      </c>
      <c r="N254" s="97">
        <v>0</v>
      </c>
      <c r="O254" s="97">
        <v>0</v>
      </c>
      <c r="P254" s="97">
        <v>0</v>
      </c>
      <c r="Q254" s="137" t="s">
        <v>386</v>
      </c>
      <c r="R254" s="9"/>
    </row>
    <row r="255" spans="1:18" ht="63.75">
      <c r="A255" s="95" t="s">
        <v>172</v>
      </c>
      <c r="B255" s="96" t="s">
        <v>387</v>
      </c>
      <c r="C255" s="96">
        <v>0.22</v>
      </c>
      <c r="D255" s="96" t="s">
        <v>2</v>
      </c>
      <c r="E255" s="96"/>
      <c r="F255" s="96">
        <v>2020</v>
      </c>
      <c r="G255" s="98">
        <f t="shared" si="139"/>
        <v>7293</v>
      </c>
      <c r="H255" s="98">
        <f t="shared" si="139"/>
        <v>0</v>
      </c>
      <c r="I255" s="97">
        <v>7293</v>
      </c>
      <c r="J255" s="97">
        <v>0</v>
      </c>
      <c r="K255" s="97">
        <v>0</v>
      </c>
      <c r="L255" s="97">
        <v>0</v>
      </c>
      <c r="M255" s="97">
        <v>0</v>
      </c>
      <c r="N255" s="97">
        <v>0</v>
      </c>
      <c r="O255" s="97">
        <v>0</v>
      </c>
      <c r="P255" s="97">
        <v>0</v>
      </c>
      <c r="Q255" s="137" t="s">
        <v>389</v>
      </c>
      <c r="R255" s="9"/>
    </row>
    <row r="256" spans="1:18" ht="63.75">
      <c r="A256" s="95" t="s">
        <v>173</v>
      </c>
      <c r="B256" s="96" t="s">
        <v>388</v>
      </c>
      <c r="C256" s="96">
        <v>0.23</v>
      </c>
      <c r="D256" s="96" t="s">
        <v>2</v>
      </c>
      <c r="E256" s="96"/>
      <c r="F256" s="96">
        <v>2020</v>
      </c>
      <c r="G256" s="98">
        <f t="shared" si="139"/>
        <v>7264.5</v>
      </c>
      <c r="H256" s="98">
        <f t="shared" si="139"/>
        <v>0</v>
      </c>
      <c r="I256" s="97">
        <v>7264.5</v>
      </c>
      <c r="J256" s="97">
        <v>0</v>
      </c>
      <c r="K256" s="97">
        <v>0</v>
      </c>
      <c r="L256" s="97">
        <v>0</v>
      </c>
      <c r="M256" s="97">
        <v>0</v>
      </c>
      <c r="N256" s="97">
        <v>0</v>
      </c>
      <c r="O256" s="97">
        <v>0</v>
      </c>
      <c r="P256" s="97">
        <v>0</v>
      </c>
      <c r="Q256" s="137" t="s">
        <v>389</v>
      </c>
      <c r="R256" s="9"/>
    </row>
    <row r="257" spans="1:18" ht="63.75">
      <c r="A257" s="95" t="s">
        <v>267</v>
      </c>
      <c r="B257" s="96" t="s">
        <v>395</v>
      </c>
      <c r="C257" s="96">
        <v>0.3</v>
      </c>
      <c r="D257" s="96" t="s">
        <v>2</v>
      </c>
      <c r="E257" s="96"/>
      <c r="F257" s="96">
        <v>2020</v>
      </c>
      <c r="G257" s="98">
        <f t="shared" si="139"/>
        <v>8723.2</v>
      </c>
      <c r="H257" s="98">
        <f t="shared" si="139"/>
        <v>0</v>
      </c>
      <c r="I257" s="97">
        <v>8723.2</v>
      </c>
      <c r="J257" s="97">
        <v>0</v>
      </c>
      <c r="K257" s="97">
        <v>0</v>
      </c>
      <c r="L257" s="97">
        <v>0</v>
      </c>
      <c r="M257" s="97">
        <v>0</v>
      </c>
      <c r="N257" s="97">
        <v>0</v>
      </c>
      <c r="O257" s="97">
        <v>0</v>
      </c>
      <c r="P257" s="97">
        <v>0</v>
      </c>
      <c r="Q257" s="137" t="s">
        <v>396</v>
      </c>
      <c r="R257" s="9"/>
    </row>
    <row r="258" spans="1:18" ht="76.5">
      <c r="A258" s="95" t="s">
        <v>275</v>
      </c>
      <c r="B258" s="96" t="s">
        <v>400</v>
      </c>
      <c r="C258" s="96">
        <v>2</v>
      </c>
      <c r="D258" s="96" t="s">
        <v>2</v>
      </c>
      <c r="E258" s="96"/>
      <c r="F258" s="96">
        <v>2020</v>
      </c>
      <c r="G258" s="98">
        <f t="shared" si="139"/>
        <v>11935.5</v>
      </c>
      <c r="H258" s="98">
        <f t="shared" si="139"/>
        <v>0</v>
      </c>
      <c r="I258" s="97">
        <v>11935.5</v>
      </c>
      <c r="J258" s="97">
        <v>0</v>
      </c>
      <c r="K258" s="97">
        <v>0</v>
      </c>
      <c r="L258" s="97">
        <v>0</v>
      </c>
      <c r="M258" s="97">
        <v>0</v>
      </c>
      <c r="N258" s="97">
        <v>0</v>
      </c>
      <c r="O258" s="97">
        <v>0</v>
      </c>
      <c r="P258" s="97">
        <v>0</v>
      </c>
      <c r="Q258" s="137" t="s">
        <v>401</v>
      </c>
      <c r="R258" s="9"/>
    </row>
    <row r="259" spans="1:18" ht="46.5" customHeight="1">
      <c r="A259" s="95" t="s">
        <v>276</v>
      </c>
      <c r="B259" s="96" t="s">
        <v>239</v>
      </c>
      <c r="C259" s="96">
        <v>4</v>
      </c>
      <c r="D259" s="96" t="s">
        <v>2</v>
      </c>
      <c r="E259" s="96"/>
      <c r="F259" s="96">
        <v>2022</v>
      </c>
      <c r="G259" s="98">
        <f t="shared" si="137"/>
        <v>20762.7</v>
      </c>
      <c r="H259" s="98">
        <f t="shared" si="138"/>
        <v>0</v>
      </c>
      <c r="I259" s="97">
        <v>20762.7</v>
      </c>
      <c r="J259" s="97">
        <v>0</v>
      </c>
      <c r="K259" s="97">
        <v>0</v>
      </c>
      <c r="L259" s="97">
        <v>0</v>
      </c>
      <c r="M259" s="97">
        <v>0</v>
      </c>
      <c r="N259" s="97">
        <v>0</v>
      </c>
      <c r="O259" s="97">
        <v>0</v>
      </c>
      <c r="P259" s="97">
        <v>0</v>
      </c>
      <c r="Q259" s="137" t="s">
        <v>9</v>
      </c>
      <c r="R259" s="9"/>
    </row>
    <row r="260" spans="1:18" ht="74.25" customHeight="1">
      <c r="A260" s="95" t="s">
        <v>295</v>
      </c>
      <c r="B260" s="96" t="s">
        <v>291</v>
      </c>
      <c r="C260" s="96">
        <v>1.225</v>
      </c>
      <c r="D260" s="96" t="s">
        <v>2</v>
      </c>
      <c r="E260" s="96"/>
      <c r="F260" s="96">
        <v>2022</v>
      </c>
      <c r="G260" s="98">
        <f t="shared" si="137"/>
        <v>11335.2</v>
      </c>
      <c r="H260" s="98">
        <f t="shared" si="138"/>
        <v>0</v>
      </c>
      <c r="I260" s="97">
        <v>11335.2</v>
      </c>
      <c r="J260" s="97">
        <v>0</v>
      </c>
      <c r="K260" s="97">
        <v>0</v>
      </c>
      <c r="L260" s="97">
        <v>0</v>
      </c>
      <c r="M260" s="97">
        <v>0</v>
      </c>
      <c r="N260" s="97">
        <v>0</v>
      </c>
      <c r="O260" s="97">
        <v>0</v>
      </c>
      <c r="P260" s="97">
        <v>0</v>
      </c>
      <c r="Q260" s="137" t="s">
        <v>292</v>
      </c>
      <c r="R260" s="9"/>
    </row>
    <row r="261" spans="1:18" ht="74.25" customHeight="1">
      <c r="A261" s="95" t="s">
        <v>296</v>
      </c>
      <c r="B261" s="96" t="s">
        <v>293</v>
      </c>
      <c r="C261" s="96">
        <v>0.51</v>
      </c>
      <c r="D261" s="96" t="s">
        <v>2</v>
      </c>
      <c r="E261" s="96"/>
      <c r="F261" s="96">
        <v>2022</v>
      </c>
      <c r="G261" s="98">
        <f t="shared" si="137"/>
        <v>7795.9</v>
      </c>
      <c r="H261" s="98">
        <f t="shared" si="138"/>
        <v>0</v>
      </c>
      <c r="I261" s="97">
        <v>7795.9</v>
      </c>
      <c r="J261" s="97">
        <v>0</v>
      </c>
      <c r="K261" s="97">
        <v>0</v>
      </c>
      <c r="L261" s="97">
        <v>0</v>
      </c>
      <c r="M261" s="97">
        <v>0</v>
      </c>
      <c r="N261" s="97">
        <v>0</v>
      </c>
      <c r="O261" s="97">
        <v>0</v>
      </c>
      <c r="P261" s="97">
        <v>0</v>
      </c>
      <c r="Q261" s="137" t="s">
        <v>292</v>
      </c>
      <c r="R261" s="9"/>
    </row>
    <row r="262" spans="1:18" ht="74.25" customHeight="1">
      <c r="A262" s="95" t="s">
        <v>297</v>
      </c>
      <c r="B262" s="96" t="s">
        <v>294</v>
      </c>
      <c r="C262" s="96">
        <v>0.77</v>
      </c>
      <c r="D262" s="96" t="s">
        <v>2</v>
      </c>
      <c r="E262" s="96"/>
      <c r="F262" s="96">
        <v>2022</v>
      </c>
      <c r="G262" s="98">
        <f t="shared" si="137"/>
        <v>9329.9</v>
      </c>
      <c r="H262" s="98">
        <f t="shared" si="138"/>
        <v>0</v>
      </c>
      <c r="I262" s="97">
        <v>9329.9</v>
      </c>
      <c r="J262" s="97">
        <v>0</v>
      </c>
      <c r="K262" s="97">
        <v>0</v>
      </c>
      <c r="L262" s="97">
        <v>0</v>
      </c>
      <c r="M262" s="97">
        <v>0</v>
      </c>
      <c r="N262" s="97">
        <v>0</v>
      </c>
      <c r="O262" s="97">
        <v>0</v>
      </c>
      <c r="P262" s="97">
        <v>0</v>
      </c>
      <c r="Q262" s="137" t="s">
        <v>292</v>
      </c>
      <c r="R262" s="9"/>
    </row>
    <row r="263" spans="1:18" ht="74.25" customHeight="1">
      <c r="A263" s="95" t="s">
        <v>347</v>
      </c>
      <c r="B263" s="96" t="s">
        <v>336</v>
      </c>
      <c r="C263" s="96">
        <v>2.8</v>
      </c>
      <c r="D263" s="96" t="s">
        <v>2</v>
      </c>
      <c r="E263" s="96"/>
      <c r="F263" s="96">
        <v>2022</v>
      </c>
      <c r="G263" s="98">
        <f t="shared" si="137"/>
        <v>13521.5</v>
      </c>
      <c r="H263" s="98">
        <f t="shared" si="138"/>
        <v>0</v>
      </c>
      <c r="I263" s="97">
        <v>13521.5</v>
      </c>
      <c r="J263" s="97">
        <v>0</v>
      </c>
      <c r="K263" s="97">
        <v>0</v>
      </c>
      <c r="L263" s="97">
        <v>0</v>
      </c>
      <c r="M263" s="97">
        <v>0</v>
      </c>
      <c r="N263" s="97">
        <v>0</v>
      </c>
      <c r="O263" s="97">
        <v>0</v>
      </c>
      <c r="P263" s="97">
        <v>0</v>
      </c>
      <c r="Q263" s="137" t="s">
        <v>337</v>
      </c>
      <c r="R263" s="9"/>
    </row>
    <row r="264" spans="1:18" ht="74.25" customHeight="1">
      <c r="A264" s="95" t="s">
        <v>359</v>
      </c>
      <c r="B264" s="96" t="s">
        <v>382</v>
      </c>
      <c r="C264" s="96">
        <v>0.9</v>
      </c>
      <c r="D264" s="96" t="s">
        <v>2</v>
      </c>
      <c r="E264" s="96"/>
      <c r="F264" s="96">
        <v>2022</v>
      </c>
      <c r="G264" s="98">
        <f>I264+K264+M264+O264</f>
        <v>14478.8</v>
      </c>
      <c r="H264" s="98">
        <f>J264+L264+N264+P264</f>
        <v>0</v>
      </c>
      <c r="I264" s="97">
        <v>14478.8</v>
      </c>
      <c r="J264" s="97">
        <v>0</v>
      </c>
      <c r="K264" s="97">
        <v>0</v>
      </c>
      <c r="L264" s="97">
        <v>0</v>
      </c>
      <c r="M264" s="97">
        <v>0</v>
      </c>
      <c r="N264" s="97">
        <v>0</v>
      </c>
      <c r="O264" s="97">
        <v>0</v>
      </c>
      <c r="P264" s="97">
        <v>0</v>
      </c>
      <c r="Q264" s="137" t="s">
        <v>384</v>
      </c>
      <c r="R264" s="9"/>
    </row>
    <row r="265" spans="1:18" ht="45.75" customHeight="1">
      <c r="A265" s="108" t="s">
        <v>383</v>
      </c>
      <c r="B265" s="129" t="s">
        <v>362</v>
      </c>
      <c r="C265" s="129">
        <v>1.05</v>
      </c>
      <c r="D265" s="96" t="s">
        <v>2</v>
      </c>
      <c r="E265" s="96"/>
      <c r="F265" s="96">
        <v>2022</v>
      </c>
      <c r="G265" s="98">
        <f t="shared" si="137"/>
        <v>8455.7</v>
      </c>
      <c r="H265" s="98">
        <f t="shared" si="138"/>
        <v>0</v>
      </c>
      <c r="I265" s="97">
        <v>8455.7</v>
      </c>
      <c r="J265" s="97">
        <v>0</v>
      </c>
      <c r="K265" s="97">
        <v>0</v>
      </c>
      <c r="L265" s="97">
        <v>0</v>
      </c>
      <c r="M265" s="97">
        <v>0</v>
      </c>
      <c r="N265" s="97">
        <v>0</v>
      </c>
      <c r="O265" s="97">
        <v>0</v>
      </c>
      <c r="P265" s="97">
        <v>0</v>
      </c>
      <c r="Q265" s="154"/>
      <c r="R265" s="35"/>
    </row>
    <row r="266" spans="1:18" ht="45.75" customHeight="1">
      <c r="A266" s="118"/>
      <c r="B266" s="134"/>
      <c r="C266" s="134"/>
      <c r="D266" s="96" t="s">
        <v>3</v>
      </c>
      <c r="E266" s="96"/>
      <c r="F266" s="96">
        <v>2023</v>
      </c>
      <c r="G266" s="98">
        <f t="shared" si="137"/>
        <v>182211.1</v>
      </c>
      <c r="H266" s="98">
        <f t="shared" si="138"/>
        <v>0</v>
      </c>
      <c r="I266" s="97">
        <v>182211.1</v>
      </c>
      <c r="J266" s="97">
        <v>0</v>
      </c>
      <c r="K266" s="97">
        <v>0</v>
      </c>
      <c r="L266" s="97">
        <v>0</v>
      </c>
      <c r="M266" s="97">
        <v>0</v>
      </c>
      <c r="N266" s="97">
        <v>0</v>
      </c>
      <c r="O266" s="97">
        <v>0</v>
      </c>
      <c r="P266" s="97">
        <v>0</v>
      </c>
      <c r="Q266" s="155"/>
      <c r="R266" s="35"/>
    </row>
    <row r="267" spans="1:18" ht="73.5" customHeight="1">
      <c r="A267" s="95" t="s">
        <v>385</v>
      </c>
      <c r="B267" s="96" t="s">
        <v>313</v>
      </c>
      <c r="C267" s="96">
        <v>3.6</v>
      </c>
      <c r="D267" s="96" t="s">
        <v>2</v>
      </c>
      <c r="E267" s="96"/>
      <c r="F267" s="96">
        <v>2023</v>
      </c>
      <c r="G267" s="98">
        <f t="shared" si="137"/>
        <v>20365.7</v>
      </c>
      <c r="H267" s="98">
        <f t="shared" si="138"/>
        <v>0</v>
      </c>
      <c r="I267" s="97">
        <v>20365.7</v>
      </c>
      <c r="J267" s="97">
        <v>0</v>
      </c>
      <c r="K267" s="97">
        <v>0</v>
      </c>
      <c r="L267" s="97">
        <v>0</v>
      </c>
      <c r="M267" s="97">
        <v>0</v>
      </c>
      <c r="N267" s="97">
        <v>0</v>
      </c>
      <c r="O267" s="97">
        <v>0</v>
      </c>
      <c r="P267" s="97">
        <v>0</v>
      </c>
      <c r="Q267" s="137" t="s">
        <v>9</v>
      </c>
      <c r="R267" s="35"/>
    </row>
    <row r="268" spans="1:18" ht="74.25" customHeight="1">
      <c r="A268" s="95" t="s">
        <v>390</v>
      </c>
      <c r="B268" s="96" t="s">
        <v>311</v>
      </c>
      <c r="C268" s="96">
        <v>0.674</v>
      </c>
      <c r="D268" s="96" t="s">
        <v>2</v>
      </c>
      <c r="E268" s="96"/>
      <c r="F268" s="96">
        <v>2024</v>
      </c>
      <c r="G268" s="98">
        <f t="shared" si="137"/>
        <v>9202.4</v>
      </c>
      <c r="H268" s="98">
        <f t="shared" si="138"/>
        <v>0</v>
      </c>
      <c r="I268" s="97">
        <v>9202.4</v>
      </c>
      <c r="J268" s="97">
        <v>0</v>
      </c>
      <c r="K268" s="97">
        <v>0</v>
      </c>
      <c r="L268" s="97">
        <v>0</v>
      </c>
      <c r="M268" s="97">
        <v>0</v>
      </c>
      <c r="N268" s="97">
        <v>0</v>
      </c>
      <c r="O268" s="97">
        <v>0</v>
      </c>
      <c r="P268" s="97">
        <v>0</v>
      </c>
      <c r="Q268" s="137"/>
      <c r="R268" s="9"/>
    </row>
    <row r="269" spans="1:18" ht="45.75" customHeight="1">
      <c r="A269" s="108" t="s">
        <v>391</v>
      </c>
      <c r="B269" s="129" t="s">
        <v>361</v>
      </c>
      <c r="C269" s="129">
        <v>0.62</v>
      </c>
      <c r="D269" s="96" t="s">
        <v>2</v>
      </c>
      <c r="E269" s="96"/>
      <c r="F269" s="96">
        <v>2024</v>
      </c>
      <c r="G269" s="98">
        <f t="shared" si="137"/>
        <v>8829.2</v>
      </c>
      <c r="H269" s="98">
        <f t="shared" si="138"/>
        <v>0</v>
      </c>
      <c r="I269" s="97">
        <v>8829.2</v>
      </c>
      <c r="J269" s="97">
        <v>0</v>
      </c>
      <c r="K269" s="97">
        <v>0</v>
      </c>
      <c r="L269" s="97">
        <v>0</v>
      </c>
      <c r="M269" s="97">
        <v>0</v>
      </c>
      <c r="N269" s="97">
        <v>0</v>
      </c>
      <c r="O269" s="97">
        <v>0</v>
      </c>
      <c r="P269" s="97">
        <v>0</v>
      </c>
      <c r="Q269" s="154"/>
      <c r="R269" s="35"/>
    </row>
    <row r="270" spans="1:18" ht="45.75" customHeight="1">
      <c r="A270" s="118"/>
      <c r="B270" s="134"/>
      <c r="C270" s="134"/>
      <c r="D270" s="96" t="s">
        <v>3</v>
      </c>
      <c r="E270" s="96"/>
      <c r="F270" s="96">
        <v>2025</v>
      </c>
      <c r="G270" s="98">
        <f t="shared" si="137"/>
        <v>182410.7</v>
      </c>
      <c r="H270" s="98">
        <f t="shared" si="138"/>
        <v>0</v>
      </c>
      <c r="I270" s="97">
        <v>182410.7</v>
      </c>
      <c r="J270" s="97">
        <v>0</v>
      </c>
      <c r="K270" s="97">
        <v>0</v>
      </c>
      <c r="L270" s="97">
        <v>0</v>
      </c>
      <c r="M270" s="97">
        <v>0</v>
      </c>
      <c r="N270" s="97">
        <v>0</v>
      </c>
      <c r="O270" s="97">
        <v>0</v>
      </c>
      <c r="P270" s="97">
        <v>0</v>
      </c>
      <c r="Q270" s="155"/>
      <c r="R270" s="35"/>
    </row>
    <row r="271" spans="1:18" ht="60" customHeight="1">
      <c r="A271" s="95" t="s">
        <v>397</v>
      </c>
      <c r="B271" s="133" t="s">
        <v>15</v>
      </c>
      <c r="C271" s="97">
        <v>0.7</v>
      </c>
      <c r="D271" s="133" t="s">
        <v>2</v>
      </c>
      <c r="E271" s="133"/>
      <c r="F271" s="102">
        <v>2025</v>
      </c>
      <c r="G271" s="98">
        <f t="shared" si="137"/>
        <v>9586.5</v>
      </c>
      <c r="H271" s="98">
        <f t="shared" si="138"/>
        <v>0</v>
      </c>
      <c r="I271" s="97">
        <v>9586.5</v>
      </c>
      <c r="J271" s="97">
        <v>0</v>
      </c>
      <c r="K271" s="97">
        <v>0</v>
      </c>
      <c r="L271" s="97">
        <v>0</v>
      </c>
      <c r="M271" s="97">
        <v>0</v>
      </c>
      <c r="N271" s="97">
        <v>0</v>
      </c>
      <c r="O271" s="97">
        <v>0</v>
      </c>
      <c r="P271" s="97">
        <v>0</v>
      </c>
      <c r="Q271" s="137" t="s">
        <v>9</v>
      </c>
      <c r="R271" s="9"/>
    </row>
    <row r="272" spans="1:18" ht="74.25" customHeight="1">
      <c r="A272" s="95" t="s">
        <v>402</v>
      </c>
      <c r="B272" s="96" t="s">
        <v>274</v>
      </c>
      <c r="C272" s="96">
        <v>0.94</v>
      </c>
      <c r="D272" s="96" t="s">
        <v>2</v>
      </c>
      <c r="E272" s="96"/>
      <c r="F272" s="96">
        <v>2025</v>
      </c>
      <c r="G272" s="98">
        <f t="shared" si="137"/>
        <v>11447.9</v>
      </c>
      <c r="H272" s="98">
        <f t="shared" si="138"/>
        <v>0</v>
      </c>
      <c r="I272" s="97">
        <v>11447.9</v>
      </c>
      <c r="J272" s="97">
        <v>0</v>
      </c>
      <c r="K272" s="97">
        <v>0</v>
      </c>
      <c r="L272" s="97">
        <v>0</v>
      </c>
      <c r="M272" s="97">
        <v>0</v>
      </c>
      <c r="N272" s="97">
        <v>0</v>
      </c>
      <c r="O272" s="97">
        <v>0</v>
      </c>
      <c r="P272" s="97">
        <v>0</v>
      </c>
      <c r="Q272" s="137" t="s">
        <v>272</v>
      </c>
      <c r="R272" s="9"/>
    </row>
    <row r="273" spans="1:18" ht="29.25" customHeight="1">
      <c r="A273" s="150" t="s">
        <v>174</v>
      </c>
      <c r="B273" s="109" t="s">
        <v>72</v>
      </c>
      <c r="C273" s="110"/>
      <c r="D273" s="111"/>
      <c r="E273" s="99"/>
      <c r="F273" s="100" t="s">
        <v>59</v>
      </c>
      <c r="G273" s="101">
        <f aca="true" t="shared" si="140" ref="G273:P273">G285+G297</f>
        <v>3472946.5</v>
      </c>
      <c r="H273" s="101">
        <f t="shared" si="140"/>
        <v>105554.29999999999</v>
      </c>
      <c r="I273" s="101">
        <f>I285+I297</f>
        <v>3461207.6</v>
      </c>
      <c r="J273" s="101">
        <f t="shared" si="140"/>
        <v>93815.4</v>
      </c>
      <c r="K273" s="101">
        <f t="shared" si="140"/>
        <v>0</v>
      </c>
      <c r="L273" s="101">
        <f t="shared" si="140"/>
        <v>0</v>
      </c>
      <c r="M273" s="101">
        <f t="shared" si="140"/>
        <v>11738.900000000001</v>
      </c>
      <c r="N273" s="101">
        <f t="shared" si="140"/>
        <v>11738.900000000001</v>
      </c>
      <c r="O273" s="101">
        <f t="shared" si="140"/>
        <v>0</v>
      </c>
      <c r="P273" s="101">
        <f t="shared" si="140"/>
        <v>0</v>
      </c>
      <c r="Q273" s="123"/>
      <c r="R273" s="9"/>
    </row>
    <row r="274" spans="1:18" ht="22.5" customHeight="1">
      <c r="A274" s="151"/>
      <c r="B274" s="114"/>
      <c r="C274" s="115"/>
      <c r="D274" s="116"/>
      <c r="E274" s="99"/>
      <c r="F274" s="102">
        <v>2015</v>
      </c>
      <c r="G274" s="98">
        <f aca="true" t="shared" si="141" ref="G274:P274">G286+G298</f>
        <v>13453.8</v>
      </c>
      <c r="H274" s="98">
        <f t="shared" si="141"/>
        <v>13453.8</v>
      </c>
      <c r="I274" s="98">
        <f>I286+I298</f>
        <v>6986.7</v>
      </c>
      <c r="J274" s="98">
        <f t="shared" si="141"/>
        <v>6986.7</v>
      </c>
      <c r="K274" s="98">
        <f t="shared" si="141"/>
        <v>0</v>
      </c>
      <c r="L274" s="98">
        <f t="shared" si="141"/>
        <v>0</v>
      </c>
      <c r="M274" s="98">
        <f t="shared" si="141"/>
        <v>6467.1</v>
      </c>
      <c r="N274" s="98">
        <f t="shared" si="141"/>
        <v>6467.1</v>
      </c>
      <c r="O274" s="98">
        <f t="shared" si="141"/>
        <v>0</v>
      </c>
      <c r="P274" s="98">
        <f t="shared" si="141"/>
        <v>0</v>
      </c>
      <c r="Q274" s="123"/>
      <c r="R274" s="9"/>
    </row>
    <row r="275" spans="1:18" ht="20.25" customHeight="1">
      <c r="A275" s="151"/>
      <c r="B275" s="114"/>
      <c r="C275" s="115"/>
      <c r="D275" s="116"/>
      <c r="E275" s="99"/>
      <c r="F275" s="102">
        <v>2016</v>
      </c>
      <c r="G275" s="98">
        <f aca="true" t="shared" si="142" ref="G275:P275">G287+G299</f>
        <v>11535.2</v>
      </c>
      <c r="H275" s="98">
        <f t="shared" si="142"/>
        <v>11535.2</v>
      </c>
      <c r="I275" s="98">
        <f t="shared" si="142"/>
        <v>6263.4</v>
      </c>
      <c r="J275" s="98">
        <f t="shared" si="142"/>
        <v>6263.4</v>
      </c>
      <c r="K275" s="98">
        <f t="shared" si="142"/>
        <v>0</v>
      </c>
      <c r="L275" s="98">
        <f t="shared" si="142"/>
        <v>0</v>
      </c>
      <c r="M275" s="98">
        <f t="shared" si="142"/>
        <v>5271.8</v>
      </c>
      <c r="N275" s="98">
        <f t="shared" si="142"/>
        <v>5271.8</v>
      </c>
      <c r="O275" s="98">
        <f t="shared" si="142"/>
        <v>0</v>
      </c>
      <c r="P275" s="98">
        <f t="shared" si="142"/>
        <v>0</v>
      </c>
      <c r="Q275" s="123"/>
      <c r="R275" s="9"/>
    </row>
    <row r="276" spans="1:18" ht="21.75" customHeight="1">
      <c r="A276" s="151"/>
      <c r="B276" s="114"/>
      <c r="C276" s="115"/>
      <c r="D276" s="116"/>
      <c r="E276" s="99"/>
      <c r="F276" s="102">
        <v>2017</v>
      </c>
      <c r="G276" s="98">
        <f aca="true" t="shared" si="143" ref="G276:P276">G288+G300</f>
        <v>1628.9000000000003</v>
      </c>
      <c r="H276" s="98">
        <f t="shared" si="143"/>
        <v>1628.9000000000003</v>
      </c>
      <c r="I276" s="98">
        <f t="shared" si="143"/>
        <v>1628.9000000000003</v>
      </c>
      <c r="J276" s="98">
        <f t="shared" si="143"/>
        <v>1628.9000000000003</v>
      </c>
      <c r="K276" s="98">
        <f t="shared" si="143"/>
        <v>0</v>
      </c>
      <c r="L276" s="98">
        <f t="shared" si="143"/>
        <v>0</v>
      </c>
      <c r="M276" s="98">
        <f t="shared" si="143"/>
        <v>0</v>
      </c>
      <c r="N276" s="98">
        <f t="shared" si="143"/>
        <v>0</v>
      </c>
      <c r="O276" s="98">
        <f t="shared" si="143"/>
        <v>0</v>
      </c>
      <c r="P276" s="98">
        <f t="shared" si="143"/>
        <v>0</v>
      </c>
      <c r="Q276" s="123"/>
      <c r="R276" s="9"/>
    </row>
    <row r="277" spans="1:18" ht="24" customHeight="1">
      <c r="A277" s="151"/>
      <c r="B277" s="114"/>
      <c r="C277" s="115"/>
      <c r="D277" s="116"/>
      <c r="E277" s="99"/>
      <c r="F277" s="102">
        <v>2018</v>
      </c>
      <c r="G277" s="98">
        <f>G289+G301</f>
        <v>826.6</v>
      </c>
      <c r="H277" s="98">
        <f>H289+H301</f>
        <v>826.6</v>
      </c>
      <c r="I277" s="98">
        <f>I289+I301</f>
        <v>826.6</v>
      </c>
      <c r="J277" s="98">
        <f aca="true" t="shared" si="144" ref="J277:P277">J289+J301</f>
        <v>826.6</v>
      </c>
      <c r="K277" s="98">
        <f t="shared" si="144"/>
        <v>0</v>
      </c>
      <c r="L277" s="98">
        <f t="shared" si="144"/>
        <v>0</v>
      </c>
      <c r="M277" s="98">
        <f t="shared" si="144"/>
        <v>0</v>
      </c>
      <c r="N277" s="98">
        <f t="shared" si="144"/>
        <v>0</v>
      </c>
      <c r="O277" s="98">
        <f t="shared" si="144"/>
        <v>0</v>
      </c>
      <c r="P277" s="98">
        <f t="shared" si="144"/>
        <v>0</v>
      </c>
      <c r="Q277" s="123"/>
      <c r="R277" s="9"/>
    </row>
    <row r="278" spans="1:18" ht="18" customHeight="1">
      <c r="A278" s="151"/>
      <c r="B278" s="114"/>
      <c r="C278" s="115"/>
      <c r="D278" s="116"/>
      <c r="E278" s="99"/>
      <c r="F278" s="102">
        <v>2019</v>
      </c>
      <c r="G278" s="98">
        <f aca="true" t="shared" si="145" ref="G278:I284">G290+G302</f>
        <v>183202.30000000002</v>
      </c>
      <c r="H278" s="98">
        <f t="shared" si="145"/>
        <v>31953.1</v>
      </c>
      <c r="I278" s="98">
        <f t="shared" si="145"/>
        <v>183202.30000000002</v>
      </c>
      <c r="J278" s="98">
        <f aca="true" t="shared" si="146" ref="J278:P278">J290+J302</f>
        <v>31953.1</v>
      </c>
      <c r="K278" s="98">
        <f t="shared" si="146"/>
        <v>0</v>
      </c>
      <c r="L278" s="98">
        <f t="shared" si="146"/>
        <v>0</v>
      </c>
      <c r="M278" s="98">
        <f t="shared" si="146"/>
        <v>0</v>
      </c>
      <c r="N278" s="98">
        <f t="shared" si="146"/>
        <v>0</v>
      </c>
      <c r="O278" s="98">
        <f t="shared" si="146"/>
        <v>0</v>
      </c>
      <c r="P278" s="98">
        <f t="shared" si="146"/>
        <v>0</v>
      </c>
      <c r="Q278" s="123"/>
      <c r="R278" s="9"/>
    </row>
    <row r="279" spans="1:18" ht="21.75" customHeight="1">
      <c r="A279" s="151"/>
      <c r="B279" s="114"/>
      <c r="C279" s="115"/>
      <c r="D279" s="116"/>
      <c r="E279" s="99"/>
      <c r="F279" s="102">
        <v>2020</v>
      </c>
      <c r="G279" s="98">
        <f t="shared" si="145"/>
        <v>1628614.5</v>
      </c>
      <c r="H279" s="98">
        <f t="shared" si="145"/>
        <v>46156.7</v>
      </c>
      <c r="I279" s="98">
        <f t="shared" si="145"/>
        <v>1628614.5</v>
      </c>
      <c r="J279" s="98">
        <f aca="true" t="shared" si="147" ref="J279:P279">J291+J303</f>
        <v>46156.7</v>
      </c>
      <c r="K279" s="98">
        <f t="shared" si="147"/>
        <v>0</v>
      </c>
      <c r="L279" s="98">
        <f t="shared" si="147"/>
        <v>0</v>
      </c>
      <c r="M279" s="98">
        <f t="shared" si="147"/>
        <v>0</v>
      </c>
      <c r="N279" s="98">
        <f t="shared" si="147"/>
        <v>0</v>
      </c>
      <c r="O279" s="98">
        <f t="shared" si="147"/>
        <v>0</v>
      </c>
      <c r="P279" s="98">
        <f t="shared" si="147"/>
        <v>0</v>
      </c>
      <c r="Q279" s="123"/>
      <c r="R279" s="9"/>
    </row>
    <row r="280" spans="1:242" ht="21.75" customHeight="1">
      <c r="A280" s="151"/>
      <c r="B280" s="114"/>
      <c r="C280" s="115"/>
      <c r="D280" s="116"/>
      <c r="E280" s="99"/>
      <c r="F280" s="102">
        <v>2021</v>
      </c>
      <c r="G280" s="98">
        <f t="shared" si="145"/>
        <v>159804.90000000002</v>
      </c>
      <c r="H280" s="98">
        <f t="shared" si="145"/>
        <v>0</v>
      </c>
      <c r="I280" s="98">
        <f t="shared" si="145"/>
        <v>159804.90000000002</v>
      </c>
      <c r="J280" s="98">
        <f aca="true" t="shared" si="148" ref="J280:P280">J292+J304</f>
        <v>0</v>
      </c>
      <c r="K280" s="98">
        <f t="shared" si="148"/>
        <v>0</v>
      </c>
      <c r="L280" s="98">
        <f t="shared" si="148"/>
        <v>0</v>
      </c>
      <c r="M280" s="98">
        <f t="shared" si="148"/>
        <v>0</v>
      </c>
      <c r="N280" s="98">
        <f t="shared" si="148"/>
        <v>0</v>
      </c>
      <c r="O280" s="98">
        <f t="shared" si="148"/>
        <v>0</v>
      </c>
      <c r="P280" s="98">
        <f t="shared" si="148"/>
        <v>0</v>
      </c>
      <c r="Q280" s="123"/>
      <c r="R280" s="9"/>
      <c r="AH280" s="43"/>
      <c r="AX280" s="43"/>
      <c r="BN280" s="43"/>
      <c r="CD280" s="43"/>
      <c r="CT280" s="43"/>
      <c r="DJ280" s="43"/>
      <c r="DZ280" s="43"/>
      <c r="EP280" s="43"/>
      <c r="FF280" s="43"/>
      <c r="FV280" s="43"/>
      <c r="GL280" s="43"/>
      <c r="HB280" s="43"/>
      <c r="HR280" s="43"/>
      <c r="IH280" s="43"/>
    </row>
    <row r="281" spans="1:242" ht="21.75" customHeight="1">
      <c r="A281" s="151"/>
      <c r="B281" s="114"/>
      <c r="C281" s="115"/>
      <c r="D281" s="116"/>
      <c r="E281" s="99"/>
      <c r="F281" s="102">
        <v>2022</v>
      </c>
      <c r="G281" s="98">
        <f t="shared" si="145"/>
        <v>18614.2</v>
      </c>
      <c r="H281" s="98">
        <f t="shared" si="145"/>
        <v>0</v>
      </c>
      <c r="I281" s="98">
        <f t="shared" si="145"/>
        <v>18614.2</v>
      </c>
      <c r="J281" s="98">
        <f aca="true" t="shared" si="149" ref="J281:P281">J293+J305</f>
        <v>0</v>
      </c>
      <c r="K281" s="98">
        <f t="shared" si="149"/>
        <v>0</v>
      </c>
      <c r="L281" s="98">
        <f t="shared" si="149"/>
        <v>0</v>
      </c>
      <c r="M281" s="98">
        <f t="shared" si="149"/>
        <v>0</v>
      </c>
      <c r="N281" s="98">
        <f t="shared" si="149"/>
        <v>0</v>
      </c>
      <c r="O281" s="98">
        <f t="shared" si="149"/>
        <v>0</v>
      </c>
      <c r="P281" s="98">
        <f t="shared" si="149"/>
        <v>0</v>
      </c>
      <c r="Q281" s="123"/>
      <c r="R281" s="9"/>
      <c r="AH281" s="43"/>
      <c r="AX281" s="43"/>
      <c r="BN281" s="43"/>
      <c r="CD281" s="43"/>
      <c r="CT281" s="43"/>
      <c r="DJ281" s="43"/>
      <c r="DZ281" s="43"/>
      <c r="EP281" s="43"/>
      <c r="FF281" s="43"/>
      <c r="FV281" s="43"/>
      <c r="GL281" s="43"/>
      <c r="HB281" s="43"/>
      <c r="HR281" s="43"/>
      <c r="IH281" s="43"/>
    </row>
    <row r="282" spans="1:242" ht="21.75" customHeight="1">
      <c r="A282" s="151"/>
      <c r="B282" s="114"/>
      <c r="C282" s="115"/>
      <c r="D282" s="116"/>
      <c r="E282" s="99"/>
      <c r="F282" s="102">
        <v>2023</v>
      </c>
      <c r="G282" s="98">
        <f t="shared" si="145"/>
        <v>225733.9</v>
      </c>
      <c r="H282" s="98">
        <f t="shared" si="145"/>
        <v>0</v>
      </c>
      <c r="I282" s="98">
        <f t="shared" si="145"/>
        <v>225733.9</v>
      </c>
      <c r="J282" s="98">
        <f aca="true" t="shared" si="150" ref="J282:P282">J294+J306</f>
        <v>0</v>
      </c>
      <c r="K282" s="98">
        <f t="shared" si="150"/>
        <v>0</v>
      </c>
      <c r="L282" s="98">
        <f t="shared" si="150"/>
        <v>0</v>
      </c>
      <c r="M282" s="98">
        <f t="shared" si="150"/>
        <v>0</v>
      </c>
      <c r="N282" s="98">
        <f t="shared" si="150"/>
        <v>0</v>
      </c>
      <c r="O282" s="98">
        <f t="shared" si="150"/>
        <v>0</v>
      </c>
      <c r="P282" s="98">
        <f t="shared" si="150"/>
        <v>0</v>
      </c>
      <c r="Q282" s="123"/>
      <c r="R282" s="9"/>
      <c r="AH282" s="43"/>
      <c r="AX282" s="43"/>
      <c r="BN282" s="43"/>
      <c r="CD282" s="43"/>
      <c r="CT282" s="43"/>
      <c r="DJ282" s="43"/>
      <c r="DZ282" s="43"/>
      <c r="EP282" s="43"/>
      <c r="FF282" s="43"/>
      <c r="FV282" s="43"/>
      <c r="GL282" s="43"/>
      <c r="HB282" s="43"/>
      <c r="HR282" s="43"/>
      <c r="IH282" s="43"/>
    </row>
    <row r="283" spans="1:242" ht="21.75" customHeight="1">
      <c r="A283" s="151"/>
      <c r="B283" s="114"/>
      <c r="C283" s="115"/>
      <c r="D283" s="116"/>
      <c r="E283" s="99"/>
      <c r="F283" s="102">
        <v>2024</v>
      </c>
      <c r="G283" s="98">
        <f t="shared" si="145"/>
        <v>407145.5</v>
      </c>
      <c r="H283" s="98">
        <f t="shared" si="145"/>
        <v>0</v>
      </c>
      <c r="I283" s="98">
        <f t="shared" si="145"/>
        <v>407145.5</v>
      </c>
      <c r="J283" s="98">
        <f aca="true" t="shared" si="151" ref="J283:P283">J295+J307</f>
        <v>0</v>
      </c>
      <c r="K283" s="98">
        <f t="shared" si="151"/>
        <v>0</v>
      </c>
      <c r="L283" s="98">
        <f t="shared" si="151"/>
        <v>0</v>
      </c>
      <c r="M283" s="98">
        <f t="shared" si="151"/>
        <v>0</v>
      </c>
      <c r="N283" s="98">
        <f t="shared" si="151"/>
        <v>0</v>
      </c>
      <c r="O283" s="98">
        <f t="shared" si="151"/>
        <v>0</v>
      </c>
      <c r="P283" s="98">
        <f t="shared" si="151"/>
        <v>0</v>
      </c>
      <c r="Q283" s="123"/>
      <c r="R283" s="9"/>
      <c r="AH283" s="43"/>
      <c r="AX283" s="43"/>
      <c r="BN283" s="43"/>
      <c r="CD283" s="43"/>
      <c r="CT283" s="43"/>
      <c r="DJ283" s="43"/>
      <c r="DZ283" s="43"/>
      <c r="EP283" s="43"/>
      <c r="FF283" s="43"/>
      <c r="FV283" s="43"/>
      <c r="GL283" s="43"/>
      <c r="HB283" s="43"/>
      <c r="HR283" s="43"/>
      <c r="IH283" s="43"/>
    </row>
    <row r="284" spans="1:242" ht="21.75" customHeight="1">
      <c r="A284" s="151"/>
      <c r="B284" s="119"/>
      <c r="C284" s="120"/>
      <c r="D284" s="121"/>
      <c r="E284" s="99"/>
      <c r="F284" s="102">
        <v>2025</v>
      </c>
      <c r="G284" s="98">
        <f t="shared" si="145"/>
        <v>822386.7</v>
      </c>
      <c r="H284" s="98">
        <f t="shared" si="145"/>
        <v>0</v>
      </c>
      <c r="I284" s="98">
        <f t="shared" si="145"/>
        <v>822386.7</v>
      </c>
      <c r="J284" s="98">
        <f aca="true" t="shared" si="152" ref="J284:P284">J296+J308</f>
        <v>0</v>
      </c>
      <c r="K284" s="98">
        <f t="shared" si="152"/>
        <v>0</v>
      </c>
      <c r="L284" s="98">
        <f t="shared" si="152"/>
        <v>0</v>
      </c>
      <c r="M284" s="98">
        <f t="shared" si="152"/>
        <v>0</v>
      </c>
      <c r="N284" s="98">
        <f t="shared" si="152"/>
        <v>0</v>
      </c>
      <c r="O284" s="98">
        <f t="shared" si="152"/>
        <v>0</v>
      </c>
      <c r="P284" s="98">
        <f t="shared" si="152"/>
        <v>0</v>
      </c>
      <c r="Q284" s="123"/>
      <c r="R284" s="9"/>
      <c r="AH284" s="43"/>
      <c r="AX284" s="43"/>
      <c r="BN284" s="43"/>
      <c r="CD284" s="43"/>
      <c r="CT284" s="43"/>
      <c r="DJ284" s="43"/>
      <c r="DZ284" s="43"/>
      <c r="EP284" s="43"/>
      <c r="FF284" s="43"/>
      <c r="FV284" s="43"/>
      <c r="GL284" s="43"/>
      <c r="HB284" s="43"/>
      <c r="HR284" s="43"/>
      <c r="IH284" s="43"/>
    </row>
    <row r="285" spans="1:18" ht="19.5" customHeight="1">
      <c r="A285" s="151"/>
      <c r="B285" s="109" t="s">
        <v>124</v>
      </c>
      <c r="C285" s="110"/>
      <c r="D285" s="111"/>
      <c r="E285" s="99"/>
      <c r="F285" s="100" t="s">
        <v>59</v>
      </c>
      <c r="G285" s="101">
        <f>I285+K285+M285+O285</f>
        <v>1444566.2</v>
      </c>
      <c r="H285" s="101">
        <f>J285+L285+N285+P285</f>
        <v>101980.29999999999</v>
      </c>
      <c r="I285" s="101">
        <f>SUM(I286:I296)</f>
        <v>1432827.3</v>
      </c>
      <c r="J285" s="101">
        <f aca="true" t="shared" si="153" ref="J285:P285">SUM(J286:J296)</f>
        <v>90241.4</v>
      </c>
      <c r="K285" s="101">
        <f t="shared" si="153"/>
        <v>0</v>
      </c>
      <c r="L285" s="101">
        <f t="shared" si="153"/>
        <v>0</v>
      </c>
      <c r="M285" s="101">
        <f t="shared" si="153"/>
        <v>11738.900000000001</v>
      </c>
      <c r="N285" s="101">
        <f t="shared" si="153"/>
        <v>11738.900000000001</v>
      </c>
      <c r="O285" s="101">
        <f t="shared" si="153"/>
        <v>0</v>
      </c>
      <c r="P285" s="101">
        <f t="shared" si="153"/>
        <v>0</v>
      </c>
      <c r="Q285" s="123"/>
      <c r="R285" s="9"/>
    </row>
    <row r="286" spans="1:18" ht="20.25" customHeight="1">
      <c r="A286" s="151"/>
      <c r="B286" s="114"/>
      <c r="C286" s="115"/>
      <c r="D286" s="116"/>
      <c r="E286" s="99"/>
      <c r="F286" s="102">
        <v>2015</v>
      </c>
      <c r="G286" s="98">
        <f aca="true" t="shared" si="154" ref="G286:G301">I286+K286+M286+O286</f>
        <v>13453.8</v>
      </c>
      <c r="H286" s="98">
        <f aca="true" t="shared" si="155" ref="H286:H303">J286+L286+N286+P286</f>
        <v>13453.8</v>
      </c>
      <c r="I286" s="98">
        <f aca="true" t="shared" si="156" ref="I286:P286">I309+I311+I312+I317+I318+I319+I320+I322+I326</f>
        <v>6986.7</v>
      </c>
      <c r="J286" s="98">
        <f t="shared" si="156"/>
        <v>6986.7</v>
      </c>
      <c r="K286" s="98">
        <f t="shared" si="156"/>
        <v>0</v>
      </c>
      <c r="L286" s="98">
        <f t="shared" si="156"/>
        <v>0</v>
      </c>
      <c r="M286" s="98">
        <f t="shared" si="156"/>
        <v>6467.1</v>
      </c>
      <c r="N286" s="98">
        <f t="shared" si="156"/>
        <v>6467.1</v>
      </c>
      <c r="O286" s="98">
        <f t="shared" si="156"/>
        <v>0</v>
      </c>
      <c r="P286" s="98">
        <f t="shared" si="156"/>
        <v>0</v>
      </c>
      <c r="Q286" s="123"/>
      <c r="R286" s="9"/>
    </row>
    <row r="287" spans="1:18" ht="19.5" customHeight="1">
      <c r="A287" s="151"/>
      <c r="B287" s="114"/>
      <c r="C287" s="115"/>
      <c r="D287" s="116"/>
      <c r="E287" s="99"/>
      <c r="F287" s="102">
        <v>2016</v>
      </c>
      <c r="G287" s="98">
        <f t="shared" si="154"/>
        <v>10414.5</v>
      </c>
      <c r="H287" s="98">
        <f t="shared" si="155"/>
        <v>10414.5</v>
      </c>
      <c r="I287" s="98">
        <f aca="true" t="shared" si="157" ref="I287:P287">I321+I313+I310</f>
        <v>5142.7</v>
      </c>
      <c r="J287" s="98">
        <f t="shared" si="157"/>
        <v>5142.7</v>
      </c>
      <c r="K287" s="98">
        <f t="shared" si="157"/>
        <v>0</v>
      </c>
      <c r="L287" s="98">
        <f t="shared" si="157"/>
        <v>0</v>
      </c>
      <c r="M287" s="98">
        <f t="shared" si="157"/>
        <v>5271.8</v>
      </c>
      <c r="N287" s="98">
        <f t="shared" si="157"/>
        <v>5271.8</v>
      </c>
      <c r="O287" s="98">
        <f t="shared" si="157"/>
        <v>0</v>
      </c>
      <c r="P287" s="98">
        <f t="shared" si="157"/>
        <v>0</v>
      </c>
      <c r="Q287" s="123"/>
      <c r="R287" s="9"/>
    </row>
    <row r="288" spans="1:18" ht="21.75" customHeight="1">
      <c r="A288" s="151"/>
      <c r="B288" s="114"/>
      <c r="C288" s="115"/>
      <c r="D288" s="116"/>
      <c r="E288" s="99"/>
      <c r="F288" s="102">
        <v>2017</v>
      </c>
      <c r="G288" s="98">
        <f t="shared" si="154"/>
        <v>2.2</v>
      </c>
      <c r="H288" s="98">
        <f t="shared" si="155"/>
        <v>2.2</v>
      </c>
      <c r="I288" s="98">
        <f>I324</f>
        <v>2.2</v>
      </c>
      <c r="J288" s="98">
        <f aca="true" t="shared" si="158" ref="J288:P288">J324</f>
        <v>2.2</v>
      </c>
      <c r="K288" s="98">
        <f t="shared" si="158"/>
        <v>0</v>
      </c>
      <c r="L288" s="98">
        <f t="shared" si="158"/>
        <v>0</v>
      </c>
      <c r="M288" s="98">
        <f t="shared" si="158"/>
        <v>0</v>
      </c>
      <c r="N288" s="98">
        <f t="shared" si="158"/>
        <v>0</v>
      </c>
      <c r="O288" s="98">
        <f t="shared" si="158"/>
        <v>0</v>
      </c>
      <c r="P288" s="98">
        <f t="shared" si="158"/>
        <v>0</v>
      </c>
      <c r="Q288" s="123"/>
      <c r="R288" s="9"/>
    </row>
    <row r="289" spans="1:18" ht="21.75" customHeight="1">
      <c r="A289" s="151"/>
      <c r="B289" s="114"/>
      <c r="C289" s="115"/>
      <c r="D289" s="116"/>
      <c r="E289" s="99"/>
      <c r="F289" s="102">
        <v>2018</v>
      </c>
      <c r="G289" s="98">
        <f t="shared" si="154"/>
        <v>0</v>
      </c>
      <c r="H289" s="98">
        <f t="shared" si="155"/>
        <v>0</v>
      </c>
      <c r="I289" s="98">
        <f>0</f>
        <v>0</v>
      </c>
      <c r="J289" s="98">
        <f>0</f>
        <v>0</v>
      </c>
      <c r="K289" s="98">
        <f>0</f>
        <v>0</v>
      </c>
      <c r="L289" s="98">
        <f>0</f>
        <v>0</v>
      </c>
      <c r="M289" s="98">
        <f>0</f>
        <v>0</v>
      </c>
      <c r="N289" s="98">
        <f>0</f>
        <v>0</v>
      </c>
      <c r="O289" s="98">
        <f>0</f>
        <v>0</v>
      </c>
      <c r="P289" s="98">
        <f>0</f>
        <v>0</v>
      </c>
      <c r="Q289" s="123"/>
      <c r="R289" s="9"/>
    </row>
    <row r="290" spans="1:18" ht="18.75" customHeight="1">
      <c r="A290" s="151"/>
      <c r="B290" s="114"/>
      <c r="C290" s="115"/>
      <c r="D290" s="116"/>
      <c r="E290" s="99"/>
      <c r="F290" s="102">
        <v>2019</v>
      </c>
      <c r="G290" s="98">
        <f t="shared" si="154"/>
        <v>143515.6</v>
      </c>
      <c r="H290" s="98">
        <f t="shared" si="155"/>
        <v>31953.1</v>
      </c>
      <c r="I290" s="98">
        <f aca="true" t="shared" si="159" ref="I290:P290">I333+I334+I338+I342+I343+I344+I345+I347+I349+I351+I353+I355+I331+I328</f>
        <v>143515.6</v>
      </c>
      <c r="J290" s="98">
        <f t="shared" si="159"/>
        <v>31953.1</v>
      </c>
      <c r="K290" s="98">
        <f t="shared" si="159"/>
        <v>0</v>
      </c>
      <c r="L290" s="98">
        <f t="shared" si="159"/>
        <v>0</v>
      </c>
      <c r="M290" s="98">
        <f t="shared" si="159"/>
        <v>0</v>
      </c>
      <c r="N290" s="98">
        <f t="shared" si="159"/>
        <v>0</v>
      </c>
      <c r="O290" s="98">
        <f t="shared" si="159"/>
        <v>0</v>
      </c>
      <c r="P290" s="98">
        <f t="shared" si="159"/>
        <v>0</v>
      </c>
      <c r="Q290" s="123"/>
      <c r="R290" s="9"/>
    </row>
    <row r="291" spans="1:18" ht="20.25" customHeight="1">
      <c r="A291" s="151"/>
      <c r="B291" s="114"/>
      <c r="C291" s="115"/>
      <c r="D291" s="116"/>
      <c r="E291" s="99"/>
      <c r="F291" s="102">
        <v>2020</v>
      </c>
      <c r="G291" s="98">
        <f aca="true" t="shared" si="160" ref="G291:G296">I291+K291+M291+O291</f>
        <v>93912</v>
      </c>
      <c r="H291" s="98">
        <f t="shared" si="155"/>
        <v>46156.7</v>
      </c>
      <c r="I291" s="98">
        <f>I337+I358+I359+I360+I361+I332</f>
        <v>93912</v>
      </c>
      <c r="J291" s="98">
        <f aca="true" t="shared" si="161" ref="J291:P291">J337+J358+J359+J360+J361+J332</f>
        <v>46156.7</v>
      </c>
      <c r="K291" s="98">
        <f t="shared" si="161"/>
        <v>0</v>
      </c>
      <c r="L291" s="98">
        <f t="shared" si="161"/>
        <v>0</v>
      </c>
      <c r="M291" s="98">
        <f t="shared" si="161"/>
        <v>0</v>
      </c>
      <c r="N291" s="98">
        <f t="shared" si="161"/>
        <v>0</v>
      </c>
      <c r="O291" s="98">
        <f t="shared" si="161"/>
        <v>0</v>
      </c>
      <c r="P291" s="98">
        <f t="shared" si="161"/>
        <v>0</v>
      </c>
      <c r="Q291" s="123"/>
      <c r="R291" s="9"/>
    </row>
    <row r="292" spans="1:242" ht="21.75" customHeight="1">
      <c r="A292" s="151"/>
      <c r="B292" s="114"/>
      <c r="C292" s="115"/>
      <c r="D292" s="116"/>
      <c r="E292" s="99"/>
      <c r="F292" s="102">
        <v>2021</v>
      </c>
      <c r="G292" s="98">
        <f t="shared" si="160"/>
        <v>75256.1</v>
      </c>
      <c r="H292" s="98">
        <f t="shared" si="155"/>
        <v>0</v>
      </c>
      <c r="I292" s="98">
        <f>I340+I362+I363+I364+I365+I366+I367+I368</f>
        <v>75256.1</v>
      </c>
      <c r="J292" s="98">
        <f aca="true" t="shared" si="162" ref="J292:P292">J340+J362+J363+J364+J365+J366+J367+J368</f>
        <v>0</v>
      </c>
      <c r="K292" s="98">
        <f t="shared" si="162"/>
        <v>0</v>
      </c>
      <c r="L292" s="98">
        <f t="shared" si="162"/>
        <v>0</v>
      </c>
      <c r="M292" s="98">
        <f t="shared" si="162"/>
        <v>0</v>
      </c>
      <c r="N292" s="98">
        <f t="shared" si="162"/>
        <v>0</v>
      </c>
      <c r="O292" s="98">
        <f t="shared" si="162"/>
        <v>0</v>
      </c>
      <c r="P292" s="98">
        <f t="shared" si="162"/>
        <v>0</v>
      </c>
      <c r="Q292" s="123"/>
      <c r="R292" s="9"/>
      <c r="AH292" s="43"/>
      <c r="AX292" s="43"/>
      <c r="BN292" s="43"/>
      <c r="CD292" s="43"/>
      <c r="CT292" s="43"/>
      <c r="DJ292" s="43"/>
      <c r="DZ292" s="43"/>
      <c r="EP292" s="43"/>
      <c r="FF292" s="43"/>
      <c r="FV292" s="43"/>
      <c r="GL292" s="43"/>
      <c r="HB292" s="43"/>
      <c r="HR292" s="43"/>
      <c r="IH292" s="43"/>
    </row>
    <row r="293" spans="1:242" ht="21.75" customHeight="1">
      <c r="A293" s="151"/>
      <c r="B293" s="114"/>
      <c r="C293" s="115"/>
      <c r="D293" s="116"/>
      <c r="E293" s="99"/>
      <c r="F293" s="102">
        <v>2022</v>
      </c>
      <c r="G293" s="98">
        <f t="shared" si="160"/>
        <v>18614.2</v>
      </c>
      <c r="H293" s="98">
        <f t="shared" si="155"/>
        <v>0</v>
      </c>
      <c r="I293" s="98">
        <f>I369+I370</f>
        <v>18614.2</v>
      </c>
      <c r="J293" s="98">
        <f aca="true" t="shared" si="163" ref="J293:P293">J369+J370</f>
        <v>0</v>
      </c>
      <c r="K293" s="98">
        <f t="shared" si="163"/>
        <v>0</v>
      </c>
      <c r="L293" s="98">
        <f t="shared" si="163"/>
        <v>0</v>
      </c>
      <c r="M293" s="98">
        <f t="shared" si="163"/>
        <v>0</v>
      </c>
      <c r="N293" s="98">
        <f t="shared" si="163"/>
        <v>0</v>
      </c>
      <c r="O293" s="98">
        <f t="shared" si="163"/>
        <v>0</v>
      </c>
      <c r="P293" s="98">
        <f t="shared" si="163"/>
        <v>0</v>
      </c>
      <c r="Q293" s="123"/>
      <c r="R293" s="9"/>
      <c r="AH293" s="43"/>
      <c r="AX293" s="43"/>
      <c r="BN293" s="43"/>
      <c r="CD293" s="43"/>
      <c r="CT293" s="43"/>
      <c r="DJ293" s="43"/>
      <c r="DZ293" s="43"/>
      <c r="EP293" s="43"/>
      <c r="FF293" s="43"/>
      <c r="FV293" s="43"/>
      <c r="GL293" s="43"/>
      <c r="HB293" s="43"/>
      <c r="HR293" s="43"/>
      <c r="IH293" s="43"/>
    </row>
    <row r="294" spans="1:242" ht="21.75" customHeight="1">
      <c r="A294" s="151"/>
      <c r="B294" s="114"/>
      <c r="C294" s="115"/>
      <c r="D294" s="116"/>
      <c r="E294" s="99"/>
      <c r="F294" s="102">
        <v>2023</v>
      </c>
      <c r="G294" s="98">
        <f t="shared" si="160"/>
        <v>225733.9</v>
      </c>
      <c r="H294" s="98">
        <f t="shared" si="155"/>
        <v>0</v>
      </c>
      <c r="I294" s="98">
        <f>I371+I372+I373+I374+I375+I376+I377+I378+I379</f>
        <v>225733.9</v>
      </c>
      <c r="J294" s="98">
        <f aca="true" t="shared" si="164" ref="J294:P294">J371+J372+J373+J374+J375+J376+J377+J378+J379</f>
        <v>0</v>
      </c>
      <c r="K294" s="98">
        <f t="shared" si="164"/>
        <v>0</v>
      </c>
      <c r="L294" s="98">
        <f t="shared" si="164"/>
        <v>0</v>
      </c>
      <c r="M294" s="98">
        <f t="shared" si="164"/>
        <v>0</v>
      </c>
      <c r="N294" s="98">
        <f t="shared" si="164"/>
        <v>0</v>
      </c>
      <c r="O294" s="98">
        <f t="shared" si="164"/>
        <v>0</v>
      </c>
      <c r="P294" s="98">
        <f t="shared" si="164"/>
        <v>0</v>
      </c>
      <c r="Q294" s="123"/>
      <c r="R294" s="9"/>
      <c r="AH294" s="43"/>
      <c r="AX294" s="43"/>
      <c r="BN294" s="43"/>
      <c r="CD294" s="43"/>
      <c r="CT294" s="43"/>
      <c r="DJ294" s="43"/>
      <c r="DZ294" s="43"/>
      <c r="EP294" s="43"/>
      <c r="FF294" s="43"/>
      <c r="FV294" s="43"/>
      <c r="GL294" s="43"/>
      <c r="HB294" s="43"/>
      <c r="HR294" s="43"/>
      <c r="IH294" s="43"/>
    </row>
    <row r="295" spans="1:242" ht="21.75" customHeight="1">
      <c r="A295" s="151"/>
      <c r="B295" s="114"/>
      <c r="C295" s="115"/>
      <c r="D295" s="116"/>
      <c r="E295" s="99"/>
      <c r="F295" s="102">
        <v>2024</v>
      </c>
      <c r="G295" s="98">
        <f t="shared" si="160"/>
        <v>407145.5</v>
      </c>
      <c r="H295" s="98">
        <f t="shared" si="155"/>
        <v>0</v>
      </c>
      <c r="I295" s="98">
        <f>I335+I336+I380+I381+I382+I383+I384+I385+I386+I387+I388+I389+I390</f>
        <v>407145.5</v>
      </c>
      <c r="J295" s="98">
        <f aca="true" t="shared" si="165" ref="J295:P295">J335+J336+J380+J381+J382+J383+J384+J385+J386+J387+J388+J389+J390</f>
        <v>0</v>
      </c>
      <c r="K295" s="98">
        <f t="shared" si="165"/>
        <v>0</v>
      </c>
      <c r="L295" s="98">
        <f t="shared" si="165"/>
        <v>0</v>
      </c>
      <c r="M295" s="98">
        <f t="shared" si="165"/>
        <v>0</v>
      </c>
      <c r="N295" s="98">
        <f t="shared" si="165"/>
        <v>0</v>
      </c>
      <c r="O295" s="98">
        <f t="shared" si="165"/>
        <v>0</v>
      </c>
      <c r="P295" s="98">
        <f t="shared" si="165"/>
        <v>0</v>
      </c>
      <c r="Q295" s="123"/>
      <c r="R295" s="9"/>
      <c r="AH295" s="43"/>
      <c r="AX295" s="43"/>
      <c r="BN295" s="43"/>
      <c r="CD295" s="43"/>
      <c r="CT295" s="43"/>
      <c r="DJ295" s="43"/>
      <c r="DZ295" s="43"/>
      <c r="EP295" s="43"/>
      <c r="FF295" s="43"/>
      <c r="FV295" s="43"/>
      <c r="GL295" s="43"/>
      <c r="HB295" s="43"/>
      <c r="HR295" s="43"/>
      <c r="IH295" s="43"/>
    </row>
    <row r="296" spans="1:242" ht="21.75" customHeight="1">
      <c r="A296" s="151"/>
      <c r="B296" s="119"/>
      <c r="C296" s="120"/>
      <c r="D296" s="121"/>
      <c r="E296" s="99"/>
      <c r="F296" s="102">
        <v>2025</v>
      </c>
      <c r="G296" s="98">
        <f t="shared" si="160"/>
        <v>456518.4</v>
      </c>
      <c r="H296" s="98">
        <f t="shared" si="155"/>
        <v>0</v>
      </c>
      <c r="I296" s="98">
        <f>I341+I392+I393+I394+I395+I396+I397+I398+I399+I400+I401</f>
        <v>456518.4</v>
      </c>
      <c r="J296" s="98">
        <f aca="true" t="shared" si="166" ref="J296:P296">J341+J392+J393+J394+J395+J396+J397+J398+J399+J400+J401</f>
        <v>0</v>
      </c>
      <c r="K296" s="98">
        <f t="shared" si="166"/>
        <v>0</v>
      </c>
      <c r="L296" s="98">
        <f t="shared" si="166"/>
        <v>0</v>
      </c>
      <c r="M296" s="98">
        <f t="shared" si="166"/>
        <v>0</v>
      </c>
      <c r="N296" s="98">
        <f t="shared" si="166"/>
        <v>0</v>
      </c>
      <c r="O296" s="98">
        <f t="shared" si="166"/>
        <v>0</v>
      </c>
      <c r="P296" s="98">
        <f t="shared" si="166"/>
        <v>0</v>
      </c>
      <c r="Q296" s="123"/>
      <c r="R296" s="9"/>
      <c r="AH296" s="43"/>
      <c r="AX296" s="43"/>
      <c r="BN296" s="43"/>
      <c r="CD296" s="43"/>
      <c r="CT296" s="43"/>
      <c r="DJ296" s="43"/>
      <c r="DZ296" s="43"/>
      <c r="EP296" s="43"/>
      <c r="FF296" s="43"/>
      <c r="FV296" s="43"/>
      <c r="GL296" s="43"/>
      <c r="HB296" s="43"/>
      <c r="HR296" s="43"/>
      <c r="IH296" s="43"/>
    </row>
    <row r="297" spans="1:18" ht="18" customHeight="1">
      <c r="A297" s="151"/>
      <c r="B297" s="109" t="s">
        <v>77</v>
      </c>
      <c r="C297" s="110"/>
      <c r="D297" s="111"/>
      <c r="E297" s="99"/>
      <c r="F297" s="100" t="s">
        <v>59</v>
      </c>
      <c r="G297" s="101">
        <f t="shared" si="154"/>
        <v>2028380.3</v>
      </c>
      <c r="H297" s="101">
        <f t="shared" si="155"/>
        <v>3574.0000000000005</v>
      </c>
      <c r="I297" s="101">
        <f>SUM(I298:I308)</f>
        <v>2028380.3</v>
      </c>
      <c r="J297" s="101">
        <f aca="true" t="shared" si="167" ref="J297:P297">SUM(J298:J308)</f>
        <v>3574.0000000000005</v>
      </c>
      <c r="K297" s="101">
        <f t="shared" si="167"/>
        <v>0</v>
      </c>
      <c r="L297" s="101">
        <f t="shared" si="167"/>
        <v>0</v>
      </c>
      <c r="M297" s="101">
        <f t="shared" si="167"/>
        <v>0</v>
      </c>
      <c r="N297" s="101">
        <f t="shared" si="167"/>
        <v>0</v>
      </c>
      <c r="O297" s="101">
        <f t="shared" si="167"/>
        <v>0</v>
      </c>
      <c r="P297" s="101">
        <f t="shared" si="167"/>
        <v>0</v>
      </c>
      <c r="Q297" s="123"/>
      <c r="R297" s="9"/>
    </row>
    <row r="298" spans="1:18" ht="21.75" customHeight="1">
      <c r="A298" s="151"/>
      <c r="B298" s="114"/>
      <c r="C298" s="115"/>
      <c r="D298" s="116"/>
      <c r="E298" s="99"/>
      <c r="F298" s="102">
        <v>2015</v>
      </c>
      <c r="G298" s="98">
        <f t="shared" si="154"/>
        <v>0</v>
      </c>
      <c r="H298" s="98">
        <f t="shared" si="155"/>
        <v>0</v>
      </c>
      <c r="I298" s="98">
        <v>0</v>
      </c>
      <c r="J298" s="98">
        <v>0</v>
      </c>
      <c r="K298" s="98">
        <v>0</v>
      </c>
      <c r="L298" s="98">
        <v>0</v>
      </c>
      <c r="M298" s="98">
        <v>0</v>
      </c>
      <c r="N298" s="98">
        <v>0</v>
      </c>
      <c r="O298" s="98">
        <v>0</v>
      </c>
      <c r="P298" s="98">
        <v>0</v>
      </c>
      <c r="Q298" s="123"/>
      <c r="R298" s="9"/>
    </row>
    <row r="299" spans="1:18" ht="19.5" customHeight="1">
      <c r="A299" s="151"/>
      <c r="B299" s="114"/>
      <c r="C299" s="115"/>
      <c r="D299" s="116"/>
      <c r="E299" s="99"/>
      <c r="F299" s="102">
        <v>2016</v>
      </c>
      <c r="G299" s="98">
        <f t="shared" si="154"/>
        <v>1120.7</v>
      </c>
      <c r="H299" s="98">
        <f t="shared" si="155"/>
        <v>1120.7</v>
      </c>
      <c r="I299" s="98">
        <f aca="true" t="shared" si="168" ref="I299:P299">I314+I316+I315</f>
        <v>1120.7</v>
      </c>
      <c r="J299" s="98">
        <f t="shared" si="168"/>
        <v>1120.7</v>
      </c>
      <c r="K299" s="98">
        <f t="shared" si="168"/>
        <v>0</v>
      </c>
      <c r="L299" s="98">
        <f t="shared" si="168"/>
        <v>0</v>
      </c>
      <c r="M299" s="98">
        <f t="shared" si="168"/>
        <v>0</v>
      </c>
      <c r="N299" s="98">
        <f t="shared" si="168"/>
        <v>0</v>
      </c>
      <c r="O299" s="98">
        <f t="shared" si="168"/>
        <v>0</v>
      </c>
      <c r="P299" s="98">
        <f t="shared" si="168"/>
        <v>0</v>
      </c>
      <c r="Q299" s="123"/>
      <c r="R299" s="9"/>
    </row>
    <row r="300" spans="1:18" ht="18.75" customHeight="1">
      <c r="A300" s="151"/>
      <c r="B300" s="114"/>
      <c r="C300" s="115"/>
      <c r="D300" s="116"/>
      <c r="E300" s="99"/>
      <c r="F300" s="102">
        <v>2017</v>
      </c>
      <c r="G300" s="98">
        <f t="shared" si="154"/>
        <v>1626.7000000000003</v>
      </c>
      <c r="H300" s="98">
        <f t="shared" si="155"/>
        <v>1626.7000000000003</v>
      </c>
      <c r="I300" s="98">
        <f>I323</f>
        <v>1626.7000000000003</v>
      </c>
      <c r="J300" s="98">
        <f aca="true" t="shared" si="169" ref="J300:P300">J323</f>
        <v>1626.7000000000003</v>
      </c>
      <c r="K300" s="98">
        <f t="shared" si="169"/>
        <v>0</v>
      </c>
      <c r="L300" s="98">
        <f t="shared" si="169"/>
        <v>0</v>
      </c>
      <c r="M300" s="98">
        <f t="shared" si="169"/>
        <v>0</v>
      </c>
      <c r="N300" s="98">
        <f t="shared" si="169"/>
        <v>0</v>
      </c>
      <c r="O300" s="98">
        <f t="shared" si="169"/>
        <v>0</v>
      </c>
      <c r="P300" s="98">
        <f t="shared" si="169"/>
        <v>0</v>
      </c>
      <c r="Q300" s="123"/>
      <c r="R300" s="9"/>
    </row>
    <row r="301" spans="1:18" ht="17.25" customHeight="1">
      <c r="A301" s="151"/>
      <c r="B301" s="114"/>
      <c r="C301" s="115"/>
      <c r="D301" s="116"/>
      <c r="E301" s="99"/>
      <c r="F301" s="102">
        <v>2018</v>
      </c>
      <c r="G301" s="98">
        <f t="shared" si="154"/>
        <v>826.6</v>
      </c>
      <c r="H301" s="98">
        <f t="shared" si="155"/>
        <v>826.6</v>
      </c>
      <c r="I301" s="98">
        <f>I325</f>
        <v>826.6</v>
      </c>
      <c r="J301" s="98">
        <f aca="true" t="shared" si="170" ref="J301:P301">J325</f>
        <v>826.6</v>
      </c>
      <c r="K301" s="98">
        <f t="shared" si="170"/>
        <v>0</v>
      </c>
      <c r="L301" s="98">
        <f t="shared" si="170"/>
        <v>0</v>
      </c>
      <c r="M301" s="98">
        <f t="shared" si="170"/>
        <v>0</v>
      </c>
      <c r="N301" s="98">
        <f t="shared" si="170"/>
        <v>0</v>
      </c>
      <c r="O301" s="98">
        <f t="shared" si="170"/>
        <v>0</v>
      </c>
      <c r="P301" s="98">
        <f t="shared" si="170"/>
        <v>0</v>
      </c>
      <c r="Q301" s="123"/>
      <c r="R301" s="9"/>
    </row>
    <row r="302" spans="1:18" ht="19.5" customHeight="1">
      <c r="A302" s="151"/>
      <c r="B302" s="114"/>
      <c r="C302" s="115"/>
      <c r="D302" s="116"/>
      <c r="E302" s="99"/>
      <c r="F302" s="102">
        <v>2019</v>
      </c>
      <c r="G302" s="98">
        <f>I302+K302+M302+O302</f>
        <v>39686.700000000004</v>
      </c>
      <c r="H302" s="98">
        <f t="shared" si="155"/>
        <v>0</v>
      </c>
      <c r="I302" s="98">
        <f aca="true" t="shared" si="171" ref="I302:P302">I327+I346</f>
        <v>39686.700000000004</v>
      </c>
      <c r="J302" s="98">
        <f t="shared" si="171"/>
        <v>0</v>
      </c>
      <c r="K302" s="98">
        <f t="shared" si="171"/>
        <v>0</v>
      </c>
      <c r="L302" s="98">
        <f t="shared" si="171"/>
        <v>0</v>
      </c>
      <c r="M302" s="98">
        <f t="shared" si="171"/>
        <v>0</v>
      </c>
      <c r="N302" s="98">
        <f t="shared" si="171"/>
        <v>0</v>
      </c>
      <c r="O302" s="98">
        <f t="shared" si="171"/>
        <v>0</v>
      </c>
      <c r="P302" s="98">
        <f t="shared" si="171"/>
        <v>0</v>
      </c>
      <c r="Q302" s="123"/>
      <c r="R302" s="9"/>
    </row>
    <row r="303" spans="1:18" ht="18" customHeight="1">
      <c r="A303" s="151"/>
      <c r="B303" s="114"/>
      <c r="C303" s="115"/>
      <c r="D303" s="116"/>
      <c r="E303" s="99"/>
      <c r="F303" s="102">
        <v>2020</v>
      </c>
      <c r="G303" s="98">
        <f>I303+K303+M303+O303</f>
        <v>1534702.5</v>
      </c>
      <c r="H303" s="98">
        <f t="shared" si="155"/>
        <v>0</v>
      </c>
      <c r="I303" s="98">
        <f aca="true" t="shared" si="172" ref="I303:P303">I339+I348+I350+I352+I354+I356+I357+I329</f>
        <v>1534702.5</v>
      </c>
      <c r="J303" s="98">
        <f t="shared" si="172"/>
        <v>0</v>
      </c>
      <c r="K303" s="98">
        <f t="shared" si="172"/>
        <v>0</v>
      </c>
      <c r="L303" s="98">
        <f t="shared" si="172"/>
        <v>0</v>
      </c>
      <c r="M303" s="98">
        <f t="shared" si="172"/>
        <v>0</v>
      </c>
      <c r="N303" s="98">
        <f t="shared" si="172"/>
        <v>0</v>
      </c>
      <c r="O303" s="98">
        <f t="shared" si="172"/>
        <v>0</v>
      </c>
      <c r="P303" s="98">
        <f t="shared" si="172"/>
        <v>0</v>
      </c>
      <c r="Q303" s="123"/>
      <c r="R303" s="9"/>
    </row>
    <row r="304" spans="1:242" ht="21.75" customHeight="1">
      <c r="A304" s="151"/>
      <c r="B304" s="114"/>
      <c r="C304" s="115"/>
      <c r="D304" s="116"/>
      <c r="E304" s="99"/>
      <c r="F304" s="102">
        <v>2021</v>
      </c>
      <c r="G304" s="98">
        <f aca="true" t="shared" si="173" ref="G304:H306">I304+K304+M304+O304</f>
        <v>84548.8</v>
      </c>
      <c r="H304" s="98">
        <f t="shared" si="173"/>
        <v>0</v>
      </c>
      <c r="I304" s="98">
        <f>I330</f>
        <v>84548.8</v>
      </c>
      <c r="J304" s="98">
        <f aca="true" t="shared" si="174" ref="J304:P304">J330</f>
        <v>0</v>
      </c>
      <c r="K304" s="98">
        <f t="shared" si="174"/>
        <v>0</v>
      </c>
      <c r="L304" s="98">
        <f t="shared" si="174"/>
        <v>0</v>
      </c>
      <c r="M304" s="98">
        <f t="shared" si="174"/>
        <v>0</v>
      </c>
      <c r="N304" s="98">
        <f t="shared" si="174"/>
        <v>0</v>
      </c>
      <c r="O304" s="98">
        <f t="shared" si="174"/>
        <v>0</v>
      </c>
      <c r="P304" s="98">
        <f t="shared" si="174"/>
        <v>0</v>
      </c>
      <c r="Q304" s="123"/>
      <c r="R304" s="9"/>
      <c r="AH304" s="43"/>
      <c r="AX304" s="43"/>
      <c r="BN304" s="43"/>
      <c r="CD304" s="43"/>
      <c r="CT304" s="43"/>
      <c r="DJ304" s="43"/>
      <c r="DZ304" s="43"/>
      <c r="EP304" s="43"/>
      <c r="FF304" s="43"/>
      <c r="FV304" s="43"/>
      <c r="GL304" s="43"/>
      <c r="HB304" s="43"/>
      <c r="HR304" s="43"/>
      <c r="IH304" s="43"/>
    </row>
    <row r="305" spans="1:242" ht="21.75" customHeight="1">
      <c r="A305" s="151"/>
      <c r="B305" s="114"/>
      <c r="C305" s="115"/>
      <c r="D305" s="116"/>
      <c r="E305" s="99"/>
      <c r="F305" s="102">
        <v>2022</v>
      </c>
      <c r="G305" s="98">
        <f t="shared" si="173"/>
        <v>0</v>
      </c>
      <c r="H305" s="98">
        <f t="shared" si="173"/>
        <v>0</v>
      </c>
      <c r="I305" s="98">
        <v>0</v>
      </c>
      <c r="J305" s="98">
        <v>0</v>
      </c>
      <c r="K305" s="98">
        <v>0</v>
      </c>
      <c r="L305" s="98">
        <v>0</v>
      </c>
      <c r="M305" s="98">
        <v>0</v>
      </c>
      <c r="N305" s="98">
        <v>0</v>
      </c>
      <c r="O305" s="98">
        <v>0</v>
      </c>
      <c r="P305" s="98">
        <v>0</v>
      </c>
      <c r="Q305" s="123"/>
      <c r="R305" s="9"/>
      <c r="AH305" s="43"/>
      <c r="AX305" s="43"/>
      <c r="BN305" s="43"/>
      <c r="CD305" s="43"/>
      <c r="CT305" s="43"/>
      <c r="DJ305" s="43"/>
      <c r="DZ305" s="43"/>
      <c r="EP305" s="43"/>
      <c r="FF305" s="43"/>
      <c r="FV305" s="43"/>
      <c r="GL305" s="43"/>
      <c r="HB305" s="43"/>
      <c r="HR305" s="43"/>
      <c r="IH305" s="43"/>
    </row>
    <row r="306" spans="1:242" ht="21.75" customHeight="1">
      <c r="A306" s="151"/>
      <c r="B306" s="114"/>
      <c r="C306" s="115"/>
      <c r="D306" s="116"/>
      <c r="E306" s="99"/>
      <c r="F306" s="102">
        <v>2023</v>
      </c>
      <c r="G306" s="98">
        <f t="shared" si="173"/>
        <v>0</v>
      </c>
      <c r="H306" s="98">
        <f t="shared" si="173"/>
        <v>0</v>
      </c>
      <c r="I306" s="98">
        <v>0</v>
      </c>
      <c r="J306" s="98">
        <v>0</v>
      </c>
      <c r="K306" s="98">
        <v>0</v>
      </c>
      <c r="L306" s="98">
        <v>0</v>
      </c>
      <c r="M306" s="98">
        <v>0</v>
      </c>
      <c r="N306" s="98">
        <v>0</v>
      </c>
      <c r="O306" s="98">
        <v>0</v>
      </c>
      <c r="P306" s="98">
        <v>0</v>
      </c>
      <c r="Q306" s="123"/>
      <c r="R306" s="9"/>
      <c r="AH306" s="43"/>
      <c r="AX306" s="43"/>
      <c r="BN306" s="43"/>
      <c r="CD306" s="43"/>
      <c r="CT306" s="43"/>
      <c r="DJ306" s="43"/>
      <c r="DZ306" s="43"/>
      <c r="EP306" s="43"/>
      <c r="FF306" s="43"/>
      <c r="FV306" s="43"/>
      <c r="GL306" s="43"/>
      <c r="HB306" s="43"/>
      <c r="HR306" s="43"/>
      <c r="IH306" s="43"/>
    </row>
    <row r="307" spans="1:242" ht="21.75" customHeight="1">
      <c r="A307" s="151"/>
      <c r="B307" s="114"/>
      <c r="C307" s="115"/>
      <c r="D307" s="116"/>
      <c r="E307" s="99"/>
      <c r="F307" s="102">
        <v>2024</v>
      </c>
      <c r="G307" s="98">
        <f aca="true" t="shared" si="175" ref="G307:H312">I307+K307+M307+O307</f>
        <v>0</v>
      </c>
      <c r="H307" s="98">
        <f t="shared" si="175"/>
        <v>0</v>
      </c>
      <c r="I307" s="98">
        <v>0</v>
      </c>
      <c r="J307" s="98">
        <v>0</v>
      </c>
      <c r="K307" s="98">
        <v>0</v>
      </c>
      <c r="L307" s="98">
        <v>0</v>
      </c>
      <c r="M307" s="98">
        <v>0</v>
      </c>
      <c r="N307" s="98">
        <v>0</v>
      </c>
      <c r="O307" s="98">
        <v>0</v>
      </c>
      <c r="P307" s="98">
        <v>0</v>
      </c>
      <c r="Q307" s="123"/>
      <c r="R307" s="9"/>
      <c r="AH307" s="43"/>
      <c r="AX307" s="43"/>
      <c r="BN307" s="43"/>
      <c r="CD307" s="43"/>
      <c r="CT307" s="43"/>
      <c r="DJ307" s="43"/>
      <c r="DZ307" s="43"/>
      <c r="EP307" s="43"/>
      <c r="FF307" s="43"/>
      <c r="FV307" s="43"/>
      <c r="GL307" s="43"/>
      <c r="HB307" s="43"/>
      <c r="HR307" s="43"/>
      <c r="IH307" s="43"/>
    </row>
    <row r="308" spans="1:242" ht="21.75" customHeight="1">
      <c r="A308" s="152"/>
      <c r="B308" s="119"/>
      <c r="C308" s="120"/>
      <c r="D308" s="121"/>
      <c r="E308" s="99"/>
      <c r="F308" s="102">
        <v>2025</v>
      </c>
      <c r="G308" s="98">
        <f t="shared" si="175"/>
        <v>365868.3</v>
      </c>
      <c r="H308" s="98">
        <f t="shared" si="175"/>
        <v>0</v>
      </c>
      <c r="I308" s="98">
        <f>I391</f>
        <v>365868.3</v>
      </c>
      <c r="J308" s="98">
        <f aca="true" t="shared" si="176" ref="J308:P308">J391</f>
        <v>0</v>
      </c>
      <c r="K308" s="98">
        <f t="shared" si="176"/>
        <v>0</v>
      </c>
      <c r="L308" s="98">
        <f t="shared" si="176"/>
        <v>0</v>
      </c>
      <c r="M308" s="98">
        <f t="shared" si="176"/>
        <v>0</v>
      </c>
      <c r="N308" s="98">
        <f t="shared" si="176"/>
        <v>0</v>
      </c>
      <c r="O308" s="98">
        <f t="shared" si="176"/>
        <v>0</v>
      </c>
      <c r="P308" s="98">
        <f t="shared" si="176"/>
        <v>0</v>
      </c>
      <c r="Q308" s="123"/>
      <c r="R308" s="9"/>
      <c r="AH308" s="43"/>
      <c r="AX308" s="43"/>
      <c r="BN308" s="43"/>
      <c r="CD308" s="43"/>
      <c r="CT308" s="43"/>
      <c r="DJ308" s="43"/>
      <c r="DZ308" s="43"/>
      <c r="EP308" s="43"/>
      <c r="FF308" s="43"/>
      <c r="FV308" s="43"/>
      <c r="GL308" s="43"/>
      <c r="HB308" s="43"/>
      <c r="HR308" s="43"/>
      <c r="IH308" s="43"/>
    </row>
    <row r="309" spans="1:18" ht="45.75" customHeight="1">
      <c r="A309" s="156" t="s">
        <v>105</v>
      </c>
      <c r="B309" s="128" t="s">
        <v>85</v>
      </c>
      <c r="C309" s="128">
        <v>2.072</v>
      </c>
      <c r="D309" s="96" t="s">
        <v>2</v>
      </c>
      <c r="E309" s="96"/>
      <c r="F309" s="96">
        <v>2015</v>
      </c>
      <c r="G309" s="97">
        <f t="shared" si="175"/>
        <v>6558.1</v>
      </c>
      <c r="H309" s="97">
        <f t="shared" si="175"/>
        <v>6558.1</v>
      </c>
      <c r="I309" s="97">
        <f>1814.2-1723.2</f>
        <v>91</v>
      </c>
      <c r="J309" s="97">
        <f>1814.2-1723.2</f>
        <v>91</v>
      </c>
      <c r="K309" s="97">
        <v>0</v>
      </c>
      <c r="L309" s="97">
        <v>0</v>
      </c>
      <c r="M309" s="97">
        <v>6467.1</v>
      </c>
      <c r="N309" s="97">
        <v>6467.1</v>
      </c>
      <c r="O309" s="97">
        <v>0</v>
      </c>
      <c r="P309" s="97">
        <v>0</v>
      </c>
      <c r="Q309" s="139"/>
      <c r="R309" s="9"/>
    </row>
    <row r="310" spans="1:18" ht="45.75" customHeight="1">
      <c r="A310" s="156"/>
      <c r="B310" s="128"/>
      <c r="C310" s="128"/>
      <c r="D310" s="96" t="s">
        <v>2</v>
      </c>
      <c r="E310" s="96" t="s">
        <v>160</v>
      </c>
      <c r="F310" s="96">
        <v>2016</v>
      </c>
      <c r="G310" s="97">
        <f t="shared" si="175"/>
        <v>5271.8</v>
      </c>
      <c r="H310" s="97">
        <f t="shared" si="175"/>
        <v>5271.8</v>
      </c>
      <c r="I310" s="97">
        <v>0</v>
      </c>
      <c r="J310" s="97">
        <v>0</v>
      </c>
      <c r="K310" s="97">
        <v>0</v>
      </c>
      <c r="L310" s="97">
        <v>0</v>
      </c>
      <c r="M310" s="97">
        <v>5271.8</v>
      </c>
      <c r="N310" s="97">
        <v>5271.8</v>
      </c>
      <c r="O310" s="97">
        <v>0</v>
      </c>
      <c r="P310" s="97">
        <v>0</v>
      </c>
      <c r="Q310" s="140"/>
      <c r="R310" s="9"/>
    </row>
    <row r="311" spans="1:18" ht="45.75" customHeight="1">
      <c r="A311" s="95" t="s">
        <v>175</v>
      </c>
      <c r="B311" s="96" t="s">
        <v>89</v>
      </c>
      <c r="C311" s="96">
        <v>1.23</v>
      </c>
      <c r="D311" s="96" t="s">
        <v>2</v>
      </c>
      <c r="E311" s="96"/>
      <c r="F311" s="96">
        <v>2015</v>
      </c>
      <c r="G311" s="97">
        <f t="shared" si="175"/>
        <v>660.9000000000001</v>
      </c>
      <c r="H311" s="97">
        <f t="shared" si="175"/>
        <v>660.9000000000001</v>
      </c>
      <c r="I311" s="97">
        <f>1307.9-533.1-113.9</f>
        <v>660.9000000000001</v>
      </c>
      <c r="J311" s="97">
        <f>1307.9-533.1-113.9</f>
        <v>660.9000000000001</v>
      </c>
      <c r="K311" s="97">
        <v>0</v>
      </c>
      <c r="L311" s="97">
        <v>0</v>
      </c>
      <c r="M311" s="97">
        <v>0</v>
      </c>
      <c r="N311" s="97">
        <v>0</v>
      </c>
      <c r="O311" s="97">
        <v>0</v>
      </c>
      <c r="P311" s="97">
        <v>0</v>
      </c>
      <c r="Q311" s="137" t="s">
        <v>9</v>
      </c>
      <c r="R311" s="9"/>
    </row>
    <row r="312" spans="1:18" ht="45.75" customHeight="1">
      <c r="A312" s="108" t="s">
        <v>176</v>
      </c>
      <c r="B312" s="129" t="s">
        <v>90</v>
      </c>
      <c r="C312" s="129">
        <v>1</v>
      </c>
      <c r="D312" s="96" t="s">
        <v>2</v>
      </c>
      <c r="E312" s="96"/>
      <c r="F312" s="96">
        <v>2015</v>
      </c>
      <c r="G312" s="97">
        <f t="shared" si="175"/>
        <v>1129.1000000000004</v>
      </c>
      <c r="H312" s="97">
        <f t="shared" si="175"/>
        <v>1129.1000000000004</v>
      </c>
      <c r="I312" s="97">
        <f>1765.6+3933-4569.5</f>
        <v>1129.1000000000004</v>
      </c>
      <c r="J312" s="97">
        <f>1765.6+3933-4569.5</f>
        <v>1129.1000000000004</v>
      </c>
      <c r="K312" s="97">
        <v>0</v>
      </c>
      <c r="L312" s="97">
        <v>0</v>
      </c>
      <c r="M312" s="97">
        <v>0</v>
      </c>
      <c r="N312" s="97">
        <v>0</v>
      </c>
      <c r="O312" s="97">
        <v>0</v>
      </c>
      <c r="P312" s="97">
        <v>0</v>
      </c>
      <c r="Q312" s="137" t="s">
        <v>9</v>
      </c>
      <c r="R312" s="9"/>
    </row>
    <row r="313" spans="1:18" ht="45.75" customHeight="1">
      <c r="A313" s="118"/>
      <c r="B313" s="134"/>
      <c r="C313" s="134"/>
      <c r="D313" s="96" t="s">
        <v>2</v>
      </c>
      <c r="E313" s="96" t="s">
        <v>161</v>
      </c>
      <c r="F313" s="96">
        <v>2016</v>
      </c>
      <c r="G313" s="97">
        <f aca="true" t="shared" si="177" ref="G313:H316">I313+K313+M313+O313</f>
        <v>4569.5</v>
      </c>
      <c r="H313" s="97">
        <f t="shared" si="177"/>
        <v>4569.5</v>
      </c>
      <c r="I313" s="97">
        <v>4569.5</v>
      </c>
      <c r="J313" s="97">
        <v>4569.5</v>
      </c>
      <c r="K313" s="97">
        <v>0</v>
      </c>
      <c r="L313" s="97">
        <v>0</v>
      </c>
      <c r="M313" s="97">
        <v>0</v>
      </c>
      <c r="N313" s="97">
        <v>0</v>
      </c>
      <c r="O313" s="97">
        <v>0</v>
      </c>
      <c r="P313" s="97">
        <v>0</v>
      </c>
      <c r="Q313" s="137" t="s">
        <v>9</v>
      </c>
      <c r="R313" s="9"/>
    </row>
    <row r="314" spans="1:18" ht="64.5" customHeight="1">
      <c r="A314" s="95" t="s">
        <v>177</v>
      </c>
      <c r="B314" s="96" t="s">
        <v>129</v>
      </c>
      <c r="C314" s="96">
        <v>0.336</v>
      </c>
      <c r="D314" s="96" t="s">
        <v>3</v>
      </c>
      <c r="E314" s="96" t="s">
        <v>161</v>
      </c>
      <c r="F314" s="96">
        <v>2016</v>
      </c>
      <c r="G314" s="97">
        <f t="shared" si="177"/>
        <v>496.49999999999994</v>
      </c>
      <c r="H314" s="97">
        <f t="shared" si="177"/>
        <v>496.49999999999994</v>
      </c>
      <c r="I314" s="97">
        <f>700-20.2-7.8-51.7-123.8</f>
        <v>496.49999999999994</v>
      </c>
      <c r="J314" s="97">
        <f>700-20.2-7.8-51.7-123.8</f>
        <v>496.49999999999994</v>
      </c>
      <c r="K314" s="97">
        <v>0</v>
      </c>
      <c r="L314" s="97">
        <v>0</v>
      </c>
      <c r="M314" s="97">
        <v>0</v>
      </c>
      <c r="N314" s="97">
        <v>0</v>
      </c>
      <c r="O314" s="97">
        <v>0</v>
      </c>
      <c r="P314" s="97">
        <v>0</v>
      </c>
      <c r="Q314" s="137"/>
      <c r="R314" s="9"/>
    </row>
    <row r="315" spans="1:18" ht="64.5" customHeight="1">
      <c r="A315" s="95" t="s">
        <v>178</v>
      </c>
      <c r="B315" s="96" t="s">
        <v>164</v>
      </c>
      <c r="C315" s="96"/>
      <c r="D315" s="96" t="s">
        <v>3</v>
      </c>
      <c r="E315" s="96" t="s">
        <v>161</v>
      </c>
      <c r="F315" s="96">
        <v>2016</v>
      </c>
      <c r="G315" s="97">
        <f>I315+K315+M315+O315</f>
        <v>39.9</v>
      </c>
      <c r="H315" s="97">
        <f>J315+L315+N315+P315</f>
        <v>39.9</v>
      </c>
      <c r="I315" s="97">
        <v>39.9</v>
      </c>
      <c r="J315" s="97">
        <v>39.9</v>
      </c>
      <c r="K315" s="97">
        <v>0</v>
      </c>
      <c r="L315" s="97">
        <v>0</v>
      </c>
      <c r="M315" s="97">
        <v>0</v>
      </c>
      <c r="N315" s="97">
        <v>0</v>
      </c>
      <c r="O315" s="97">
        <v>0</v>
      </c>
      <c r="P315" s="97">
        <v>0</v>
      </c>
      <c r="Q315" s="137"/>
      <c r="R315" s="9"/>
    </row>
    <row r="316" spans="1:18" ht="64.5" customHeight="1">
      <c r="A316" s="95" t="s">
        <v>179</v>
      </c>
      <c r="B316" s="96" t="s">
        <v>151</v>
      </c>
      <c r="C316" s="96"/>
      <c r="D316" s="96" t="s">
        <v>3</v>
      </c>
      <c r="E316" s="96" t="s">
        <v>161</v>
      </c>
      <c r="F316" s="96">
        <v>2016</v>
      </c>
      <c r="G316" s="97">
        <f t="shared" si="177"/>
        <v>584.3000000000001</v>
      </c>
      <c r="H316" s="97">
        <f t="shared" si="177"/>
        <v>584.3000000000001</v>
      </c>
      <c r="I316" s="97">
        <f>710.2-30.2-94.3-1.4</f>
        <v>584.3000000000001</v>
      </c>
      <c r="J316" s="97">
        <f>710.2-30.2-94.3-1.4</f>
        <v>584.3000000000001</v>
      </c>
      <c r="K316" s="97">
        <v>0</v>
      </c>
      <c r="L316" s="97">
        <v>0</v>
      </c>
      <c r="M316" s="97">
        <v>0</v>
      </c>
      <c r="N316" s="97">
        <v>0</v>
      </c>
      <c r="O316" s="97">
        <v>0</v>
      </c>
      <c r="P316" s="97">
        <v>0</v>
      </c>
      <c r="Q316" s="137"/>
      <c r="R316" s="9"/>
    </row>
    <row r="317" spans="1:18" ht="42" customHeight="1">
      <c r="A317" s="95" t="s">
        <v>180</v>
      </c>
      <c r="B317" s="96" t="s">
        <v>91</v>
      </c>
      <c r="C317" s="96">
        <v>2.3</v>
      </c>
      <c r="D317" s="96" t="s">
        <v>2</v>
      </c>
      <c r="E317" s="96"/>
      <c r="F317" s="96">
        <v>2015</v>
      </c>
      <c r="G317" s="97">
        <f aca="true" t="shared" si="178" ref="G317:G327">I317+K317+M317+O317</f>
        <v>1384.6999999999998</v>
      </c>
      <c r="H317" s="97">
        <f aca="true" t="shared" si="179" ref="H317:H326">J317+L317+N317+P317</f>
        <v>1384.6999999999998</v>
      </c>
      <c r="I317" s="97">
        <f>3092.2-1707.5</f>
        <v>1384.6999999999998</v>
      </c>
      <c r="J317" s="97">
        <f>3092.2-1707.5</f>
        <v>1384.6999999999998</v>
      </c>
      <c r="K317" s="97">
        <v>0</v>
      </c>
      <c r="L317" s="97">
        <v>0</v>
      </c>
      <c r="M317" s="97">
        <v>0</v>
      </c>
      <c r="N317" s="97">
        <v>0</v>
      </c>
      <c r="O317" s="97">
        <v>0</v>
      </c>
      <c r="P317" s="97">
        <v>0</v>
      </c>
      <c r="Q317" s="137" t="s">
        <v>9</v>
      </c>
      <c r="R317" s="9"/>
    </row>
    <row r="318" spans="1:18" ht="42" customHeight="1">
      <c r="A318" s="95" t="s">
        <v>181</v>
      </c>
      <c r="B318" s="96" t="s">
        <v>92</v>
      </c>
      <c r="C318" s="96">
        <v>4.1</v>
      </c>
      <c r="D318" s="96" t="s">
        <v>2</v>
      </c>
      <c r="E318" s="96"/>
      <c r="F318" s="96">
        <v>2015</v>
      </c>
      <c r="G318" s="97">
        <f t="shared" si="178"/>
        <v>1366.0999999999997</v>
      </c>
      <c r="H318" s="97">
        <f t="shared" si="179"/>
        <v>1366.0999999999997</v>
      </c>
      <c r="I318" s="97">
        <f>3031.1-581.7-1083.3</f>
        <v>1366.0999999999997</v>
      </c>
      <c r="J318" s="97">
        <f>3031.1-581.7-1083.3</f>
        <v>1366.0999999999997</v>
      </c>
      <c r="K318" s="97">
        <v>0</v>
      </c>
      <c r="L318" s="97">
        <v>0</v>
      </c>
      <c r="M318" s="97">
        <v>0</v>
      </c>
      <c r="N318" s="97">
        <v>0</v>
      </c>
      <c r="O318" s="97">
        <v>0</v>
      </c>
      <c r="P318" s="97">
        <v>0</v>
      </c>
      <c r="Q318" s="137" t="s">
        <v>9</v>
      </c>
      <c r="R318" s="9"/>
    </row>
    <row r="319" spans="1:18" ht="42" customHeight="1">
      <c r="A319" s="95" t="s">
        <v>182</v>
      </c>
      <c r="B319" s="96" t="s">
        <v>93</v>
      </c>
      <c r="C319" s="96">
        <v>2.8</v>
      </c>
      <c r="D319" s="96" t="s">
        <v>2</v>
      </c>
      <c r="E319" s="96"/>
      <c r="F319" s="96">
        <v>2015</v>
      </c>
      <c r="G319" s="97">
        <f t="shared" si="178"/>
        <v>1196.6</v>
      </c>
      <c r="H319" s="97">
        <f t="shared" si="179"/>
        <v>1196.6</v>
      </c>
      <c r="I319" s="97">
        <f>2138.5-941.9</f>
        <v>1196.6</v>
      </c>
      <c r="J319" s="97">
        <f>2138.5-941.9</f>
        <v>1196.6</v>
      </c>
      <c r="K319" s="97">
        <v>0</v>
      </c>
      <c r="L319" s="97">
        <v>0</v>
      </c>
      <c r="M319" s="97">
        <v>0</v>
      </c>
      <c r="N319" s="97">
        <v>0</v>
      </c>
      <c r="O319" s="97">
        <v>0</v>
      </c>
      <c r="P319" s="97">
        <v>0</v>
      </c>
      <c r="Q319" s="137" t="s">
        <v>9</v>
      </c>
      <c r="R319" s="9"/>
    </row>
    <row r="320" spans="1:18" ht="42" customHeight="1">
      <c r="A320" s="108" t="s">
        <v>183</v>
      </c>
      <c r="B320" s="129" t="s">
        <v>94</v>
      </c>
      <c r="C320" s="129">
        <v>0.6</v>
      </c>
      <c r="D320" s="96" t="s">
        <v>2</v>
      </c>
      <c r="E320" s="96"/>
      <c r="F320" s="96">
        <v>2015</v>
      </c>
      <c r="G320" s="97">
        <f t="shared" si="178"/>
        <v>778.3</v>
      </c>
      <c r="H320" s="97">
        <f t="shared" si="179"/>
        <v>778.3</v>
      </c>
      <c r="I320" s="97">
        <f>245.2+533.1+573.2-573.2</f>
        <v>778.3</v>
      </c>
      <c r="J320" s="97">
        <f>245.2+533.1+573.2-573.2</f>
        <v>778.3</v>
      </c>
      <c r="K320" s="97">
        <v>0</v>
      </c>
      <c r="L320" s="97">
        <v>0</v>
      </c>
      <c r="M320" s="97">
        <v>0</v>
      </c>
      <c r="N320" s="97">
        <v>0</v>
      </c>
      <c r="O320" s="97">
        <v>0</v>
      </c>
      <c r="P320" s="97">
        <v>0</v>
      </c>
      <c r="Q320" s="137" t="s">
        <v>123</v>
      </c>
      <c r="R320" s="9"/>
    </row>
    <row r="321" spans="1:18" ht="42" customHeight="1">
      <c r="A321" s="118"/>
      <c r="B321" s="134"/>
      <c r="C321" s="134"/>
      <c r="D321" s="96" t="s">
        <v>2</v>
      </c>
      <c r="E321" s="96" t="s">
        <v>161</v>
      </c>
      <c r="F321" s="96">
        <v>2016</v>
      </c>
      <c r="G321" s="97">
        <f t="shared" si="178"/>
        <v>573.2</v>
      </c>
      <c r="H321" s="97">
        <f t="shared" si="179"/>
        <v>573.2</v>
      </c>
      <c r="I321" s="97">
        <v>573.2</v>
      </c>
      <c r="J321" s="97">
        <v>573.2</v>
      </c>
      <c r="K321" s="97">
        <v>0</v>
      </c>
      <c r="L321" s="97">
        <v>0</v>
      </c>
      <c r="M321" s="97">
        <v>0</v>
      </c>
      <c r="N321" s="97">
        <v>0</v>
      </c>
      <c r="O321" s="97">
        <v>0</v>
      </c>
      <c r="P321" s="97">
        <v>0</v>
      </c>
      <c r="Q321" s="137" t="s">
        <v>9</v>
      </c>
      <c r="R321" s="9"/>
    </row>
    <row r="322" spans="1:18" ht="42" customHeight="1">
      <c r="A322" s="108" t="s">
        <v>185</v>
      </c>
      <c r="B322" s="129" t="s">
        <v>130</v>
      </c>
      <c r="C322" s="129">
        <v>0.4</v>
      </c>
      <c r="D322" s="96" t="s">
        <v>2</v>
      </c>
      <c r="E322" s="96"/>
      <c r="F322" s="96">
        <v>2015</v>
      </c>
      <c r="G322" s="97">
        <f t="shared" si="178"/>
        <v>190</v>
      </c>
      <c r="H322" s="97">
        <f t="shared" si="179"/>
        <v>190</v>
      </c>
      <c r="I322" s="97">
        <f>400-210</f>
        <v>190</v>
      </c>
      <c r="J322" s="97">
        <f>400-210</f>
        <v>190</v>
      </c>
      <c r="K322" s="97">
        <v>0</v>
      </c>
      <c r="L322" s="97">
        <v>0</v>
      </c>
      <c r="M322" s="97">
        <v>0</v>
      </c>
      <c r="N322" s="97">
        <v>0</v>
      </c>
      <c r="O322" s="97">
        <v>0</v>
      </c>
      <c r="P322" s="97">
        <v>0</v>
      </c>
      <c r="Q322" s="137" t="s">
        <v>9</v>
      </c>
      <c r="R322" s="9"/>
    </row>
    <row r="323" spans="1:18" ht="42" customHeight="1">
      <c r="A323" s="118"/>
      <c r="B323" s="134"/>
      <c r="C323" s="134"/>
      <c r="D323" s="96" t="s">
        <v>3</v>
      </c>
      <c r="E323" s="96" t="s">
        <v>161</v>
      </c>
      <c r="F323" s="96">
        <v>2017</v>
      </c>
      <c r="G323" s="97">
        <f t="shared" si="178"/>
        <v>1626.7000000000003</v>
      </c>
      <c r="H323" s="97">
        <f t="shared" si="179"/>
        <v>1626.7000000000003</v>
      </c>
      <c r="I323" s="97">
        <f>2404.3-655.3-122.3</f>
        <v>1626.7000000000003</v>
      </c>
      <c r="J323" s="97">
        <f>2404.3-655.3-122.3</f>
        <v>1626.7000000000003</v>
      </c>
      <c r="K323" s="97">
        <v>0</v>
      </c>
      <c r="L323" s="97">
        <v>0</v>
      </c>
      <c r="M323" s="97">
        <v>0</v>
      </c>
      <c r="N323" s="97">
        <v>0</v>
      </c>
      <c r="O323" s="97">
        <v>0</v>
      </c>
      <c r="P323" s="97">
        <v>0</v>
      </c>
      <c r="Q323" s="137" t="s">
        <v>316</v>
      </c>
      <c r="R323" s="9"/>
    </row>
    <row r="324" spans="1:18" ht="54" customHeight="1">
      <c r="A324" s="108" t="s">
        <v>184</v>
      </c>
      <c r="B324" s="96" t="s">
        <v>281</v>
      </c>
      <c r="C324" s="96">
        <v>0.019</v>
      </c>
      <c r="D324" s="96" t="s">
        <v>2</v>
      </c>
      <c r="E324" s="96" t="s">
        <v>161</v>
      </c>
      <c r="F324" s="96">
        <v>2017</v>
      </c>
      <c r="G324" s="97">
        <f t="shared" si="178"/>
        <v>2.2</v>
      </c>
      <c r="H324" s="97">
        <f t="shared" si="179"/>
        <v>2.2</v>
      </c>
      <c r="I324" s="97">
        <v>2.2</v>
      </c>
      <c r="J324" s="97">
        <v>2.2</v>
      </c>
      <c r="K324" s="97">
        <v>0</v>
      </c>
      <c r="L324" s="97">
        <v>0</v>
      </c>
      <c r="M324" s="97">
        <v>0</v>
      </c>
      <c r="N324" s="97">
        <v>0</v>
      </c>
      <c r="O324" s="97">
        <v>0</v>
      </c>
      <c r="P324" s="97">
        <v>0</v>
      </c>
      <c r="Q324" s="137" t="s">
        <v>303</v>
      </c>
      <c r="R324" s="9"/>
    </row>
    <row r="325" spans="1:18" ht="54" customHeight="1">
      <c r="A325" s="118"/>
      <c r="B325" s="96" t="s">
        <v>344</v>
      </c>
      <c r="C325" s="96">
        <v>0.021</v>
      </c>
      <c r="D325" s="96" t="s">
        <v>3</v>
      </c>
      <c r="E325" s="96" t="s">
        <v>161</v>
      </c>
      <c r="F325" s="96">
        <v>2018</v>
      </c>
      <c r="G325" s="97">
        <f>I325+K325+M325+O325</f>
        <v>826.6</v>
      </c>
      <c r="H325" s="97">
        <f t="shared" si="179"/>
        <v>826.6</v>
      </c>
      <c r="I325" s="97">
        <f>831.6-4.2-0.8</f>
        <v>826.6</v>
      </c>
      <c r="J325" s="97">
        <f>831.6-4.2-0.8</f>
        <v>826.6</v>
      </c>
      <c r="K325" s="97">
        <v>0</v>
      </c>
      <c r="L325" s="97">
        <v>0</v>
      </c>
      <c r="M325" s="97">
        <v>0</v>
      </c>
      <c r="N325" s="97">
        <v>0</v>
      </c>
      <c r="O325" s="97">
        <v>0</v>
      </c>
      <c r="P325" s="97">
        <v>0</v>
      </c>
      <c r="Q325" s="137" t="s">
        <v>345</v>
      </c>
      <c r="R325" s="9"/>
    </row>
    <row r="326" spans="1:18" ht="52.5" customHeight="1">
      <c r="A326" s="108" t="s">
        <v>282</v>
      </c>
      <c r="B326" s="129" t="s">
        <v>95</v>
      </c>
      <c r="C326" s="129">
        <v>0.4</v>
      </c>
      <c r="D326" s="96" t="s">
        <v>2</v>
      </c>
      <c r="E326" s="96"/>
      <c r="F326" s="96">
        <v>2015</v>
      </c>
      <c r="G326" s="97">
        <f t="shared" si="178"/>
        <v>190</v>
      </c>
      <c r="H326" s="97">
        <f t="shared" si="179"/>
        <v>190</v>
      </c>
      <c r="I326" s="97">
        <f>432-242</f>
        <v>190</v>
      </c>
      <c r="J326" s="97">
        <f>432-242</f>
        <v>190</v>
      </c>
      <c r="K326" s="97">
        <v>0</v>
      </c>
      <c r="L326" s="97">
        <v>0</v>
      </c>
      <c r="M326" s="97">
        <v>0</v>
      </c>
      <c r="N326" s="97">
        <v>0</v>
      </c>
      <c r="O326" s="97">
        <v>0</v>
      </c>
      <c r="P326" s="97">
        <v>0</v>
      </c>
      <c r="Q326" s="157" t="s">
        <v>226</v>
      </c>
      <c r="R326" s="9"/>
    </row>
    <row r="327" spans="1:18" ht="52.5" customHeight="1">
      <c r="A327" s="118"/>
      <c r="B327" s="134"/>
      <c r="C327" s="134"/>
      <c r="D327" s="96" t="s">
        <v>3</v>
      </c>
      <c r="E327" s="96"/>
      <c r="F327" s="96">
        <v>2019</v>
      </c>
      <c r="G327" s="97">
        <f t="shared" si="178"/>
        <v>2466.9</v>
      </c>
      <c r="H327" s="97">
        <f aca="true" t="shared" si="180" ref="H327:H340">J327+L327+N327+P327</f>
        <v>0</v>
      </c>
      <c r="I327" s="97">
        <v>2466.9</v>
      </c>
      <c r="J327" s="97">
        <v>0</v>
      </c>
      <c r="K327" s="97">
        <v>0</v>
      </c>
      <c r="L327" s="97">
        <v>0</v>
      </c>
      <c r="M327" s="97">
        <v>0</v>
      </c>
      <c r="N327" s="97">
        <v>0</v>
      </c>
      <c r="O327" s="97">
        <v>0</v>
      </c>
      <c r="P327" s="97">
        <v>0</v>
      </c>
      <c r="Q327" s="158"/>
      <c r="R327" s="9"/>
    </row>
    <row r="328" spans="1:18" ht="59.25" customHeight="1">
      <c r="A328" s="108" t="s">
        <v>244</v>
      </c>
      <c r="B328" s="129" t="s">
        <v>114</v>
      </c>
      <c r="C328" s="129">
        <v>0.69</v>
      </c>
      <c r="D328" s="96" t="s">
        <v>2</v>
      </c>
      <c r="E328" s="96" t="s">
        <v>161</v>
      </c>
      <c r="F328" s="96">
        <v>2019</v>
      </c>
      <c r="G328" s="97">
        <f aca="true" t="shared" si="181" ref="G328:G340">I328+K328+M328+O328</f>
        <v>7019.9</v>
      </c>
      <c r="H328" s="97">
        <f t="shared" si="180"/>
        <v>7019.9</v>
      </c>
      <c r="I328" s="97">
        <f>7128.9-109</f>
        <v>7019.9</v>
      </c>
      <c r="J328" s="97">
        <v>7019.9</v>
      </c>
      <c r="K328" s="97">
        <v>0</v>
      </c>
      <c r="L328" s="97">
        <v>0</v>
      </c>
      <c r="M328" s="97">
        <v>0</v>
      </c>
      <c r="N328" s="97">
        <v>0</v>
      </c>
      <c r="O328" s="97">
        <v>0</v>
      </c>
      <c r="P328" s="97">
        <v>0</v>
      </c>
      <c r="Q328" s="137"/>
      <c r="R328" s="9"/>
    </row>
    <row r="329" spans="1:18" ht="59.25" customHeight="1">
      <c r="A329" s="113"/>
      <c r="B329" s="131"/>
      <c r="C329" s="131"/>
      <c r="D329" s="96" t="s">
        <v>3</v>
      </c>
      <c r="E329" s="96"/>
      <c r="F329" s="96">
        <v>2020</v>
      </c>
      <c r="G329" s="97">
        <f t="shared" si="181"/>
        <v>81126.9</v>
      </c>
      <c r="H329" s="97">
        <f>J329+L329+N329+P329</f>
        <v>0</v>
      </c>
      <c r="I329" s="97">
        <v>81126.9</v>
      </c>
      <c r="J329" s="97">
        <v>0</v>
      </c>
      <c r="K329" s="97">
        <v>0</v>
      </c>
      <c r="L329" s="97">
        <v>0</v>
      </c>
      <c r="M329" s="97">
        <v>0</v>
      </c>
      <c r="N329" s="97">
        <v>0</v>
      </c>
      <c r="O329" s="97">
        <v>0</v>
      </c>
      <c r="P329" s="97">
        <v>0</v>
      </c>
      <c r="Q329" s="146"/>
      <c r="R329" s="9"/>
    </row>
    <row r="330" spans="1:18" ht="59.25" customHeight="1">
      <c r="A330" s="118"/>
      <c r="B330" s="134"/>
      <c r="C330" s="134"/>
      <c r="D330" s="96" t="s">
        <v>3</v>
      </c>
      <c r="E330" s="96"/>
      <c r="F330" s="96">
        <v>2021</v>
      </c>
      <c r="G330" s="97">
        <f t="shared" si="181"/>
        <v>84548.8</v>
      </c>
      <c r="H330" s="97">
        <f>J330+L330+N330+P330</f>
        <v>0</v>
      </c>
      <c r="I330" s="97">
        <v>84548.8</v>
      </c>
      <c r="J330" s="97">
        <v>0</v>
      </c>
      <c r="K330" s="97">
        <v>0</v>
      </c>
      <c r="L330" s="97">
        <v>0</v>
      </c>
      <c r="M330" s="97">
        <v>0</v>
      </c>
      <c r="N330" s="97">
        <v>0</v>
      </c>
      <c r="O330" s="97">
        <v>0</v>
      </c>
      <c r="P330" s="97">
        <v>0</v>
      </c>
      <c r="Q330" s="137"/>
      <c r="R330" s="9"/>
    </row>
    <row r="331" spans="1:18" ht="57" customHeight="1">
      <c r="A331" s="108" t="s">
        <v>283</v>
      </c>
      <c r="B331" s="129" t="s">
        <v>312</v>
      </c>
      <c r="C331" s="129">
        <v>0.6</v>
      </c>
      <c r="D331" s="129" t="s">
        <v>2</v>
      </c>
      <c r="E331" s="96" t="s">
        <v>161</v>
      </c>
      <c r="F331" s="96">
        <v>2019</v>
      </c>
      <c r="G331" s="97">
        <f t="shared" si="181"/>
        <v>19050</v>
      </c>
      <c r="H331" s="97">
        <f t="shared" si="180"/>
        <v>19050</v>
      </c>
      <c r="I331" s="97">
        <f>19130.3-80.3</f>
        <v>19050</v>
      </c>
      <c r="J331" s="97">
        <f>19130.3-80.3</f>
        <v>19050</v>
      </c>
      <c r="K331" s="97">
        <v>0</v>
      </c>
      <c r="L331" s="97">
        <v>0</v>
      </c>
      <c r="M331" s="97">
        <v>0</v>
      </c>
      <c r="N331" s="97">
        <v>0</v>
      </c>
      <c r="O331" s="97">
        <v>0</v>
      </c>
      <c r="P331" s="97">
        <v>0</v>
      </c>
      <c r="Q331" s="159"/>
      <c r="R331" s="9"/>
    </row>
    <row r="332" spans="1:18" ht="57" customHeight="1">
      <c r="A332" s="118"/>
      <c r="B332" s="134"/>
      <c r="C332" s="134"/>
      <c r="D332" s="134"/>
      <c r="E332" s="96" t="s">
        <v>161</v>
      </c>
      <c r="F332" s="96">
        <v>2020</v>
      </c>
      <c r="G332" s="97">
        <f t="shared" si="181"/>
        <v>46156.7</v>
      </c>
      <c r="H332" s="97">
        <f>J332+L332+N332+P332</f>
        <v>46156.7</v>
      </c>
      <c r="I332" s="97">
        <v>46156.7</v>
      </c>
      <c r="J332" s="97">
        <v>46156.7</v>
      </c>
      <c r="K332" s="97">
        <v>0</v>
      </c>
      <c r="L332" s="97">
        <v>0</v>
      </c>
      <c r="M332" s="97">
        <v>0</v>
      </c>
      <c r="N332" s="97">
        <v>0</v>
      </c>
      <c r="O332" s="97">
        <v>0</v>
      </c>
      <c r="P332" s="97">
        <v>0</v>
      </c>
      <c r="Q332" s="159"/>
      <c r="R332" s="9"/>
    </row>
    <row r="333" spans="1:18" ht="57" customHeight="1">
      <c r="A333" s="95" t="s">
        <v>284</v>
      </c>
      <c r="B333" s="96" t="s">
        <v>111</v>
      </c>
      <c r="C333" s="96">
        <v>0.036</v>
      </c>
      <c r="D333" s="96" t="s">
        <v>2</v>
      </c>
      <c r="E333" s="96"/>
      <c r="F333" s="96">
        <v>2019</v>
      </c>
      <c r="G333" s="97">
        <f t="shared" si="181"/>
        <v>7316.5</v>
      </c>
      <c r="H333" s="97">
        <f t="shared" si="180"/>
        <v>0</v>
      </c>
      <c r="I333" s="97">
        <v>7316.5</v>
      </c>
      <c r="J333" s="97">
        <v>0</v>
      </c>
      <c r="K333" s="97">
        <v>0</v>
      </c>
      <c r="L333" s="97">
        <v>0</v>
      </c>
      <c r="M333" s="97">
        <v>0</v>
      </c>
      <c r="N333" s="97">
        <v>0</v>
      </c>
      <c r="O333" s="97">
        <v>0</v>
      </c>
      <c r="P333" s="97">
        <v>0</v>
      </c>
      <c r="Q333" s="137" t="s">
        <v>9</v>
      </c>
      <c r="R333" s="9"/>
    </row>
    <row r="334" spans="1:18" ht="51">
      <c r="A334" s="95" t="s">
        <v>245</v>
      </c>
      <c r="B334" s="96" t="s">
        <v>135</v>
      </c>
      <c r="C334" s="96">
        <v>0.037</v>
      </c>
      <c r="D334" s="96" t="s">
        <v>2</v>
      </c>
      <c r="E334" s="96"/>
      <c r="F334" s="96">
        <v>2019</v>
      </c>
      <c r="G334" s="97">
        <f t="shared" si="181"/>
        <v>7316.5</v>
      </c>
      <c r="H334" s="97">
        <f t="shared" si="180"/>
        <v>0</v>
      </c>
      <c r="I334" s="97">
        <v>7316.5</v>
      </c>
      <c r="J334" s="97">
        <v>0</v>
      </c>
      <c r="K334" s="97">
        <v>0</v>
      </c>
      <c r="L334" s="97">
        <v>0</v>
      </c>
      <c r="M334" s="97">
        <v>0</v>
      </c>
      <c r="N334" s="97">
        <v>0</v>
      </c>
      <c r="O334" s="97">
        <v>0</v>
      </c>
      <c r="P334" s="97">
        <v>0</v>
      </c>
      <c r="Q334" s="137" t="s">
        <v>110</v>
      </c>
      <c r="R334" s="9"/>
    </row>
    <row r="335" spans="1:18" ht="70.5" customHeight="1">
      <c r="A335" s="95" t="s">
        <v>186</v>
      </c>
      <c r="B335" s="96" t="s">
        <v>264</v>
      </c>
      <c r="C335" s="96">
        <v>0.25</v>
      </c>
      <c r="D335" s="96" t="s">
        <v>2</v>
      </c>
      <c r="E335" s="96"/>
      <c r="F335" s="96">
        <v>2024</v>
      </c>
      <c r="G335" s="98">
        <f t="shared" si="181"/>
        <v>6610.2</v>
      </c>
      <c r="H335" s="98">
        <f t="shared" si="180"/>
        <v>0</v>
      </c>
      <c r="I335" s="97">
        <v>6610.2</v>
      </c>
      <c r="J335" s="97">
        <v>0</v>
      </c>
      <c r="K335" s="97">
        <v>0</v>
      </c>
      <c r="L335" s="97">
        <v>0</v>
      </c>
      <c r="M335" s="97">
        <v>0</v>
      </c>
      <c r="N335" s="97">
        <v>0</v>
      </c>
      <c r="O335" s="97">
        <v>0</v>
      </c>
      <c r="P335" s="97">
        <v>0</v>
      </c>
      <c r="Q335" s="137" t="s">
        <v>9</v>
      </c>
      <c r="R335" s="9"/>
    </row>
    <row r="336" spans="1:18" ht="72.75" customHeight="1">
      <c r="A336" s="95" t="s">
        <v>187</v>
      </c>
      <c r="B336" s="96" t="s">
        <v>75</v>
      </c>
      <c r="C336" s="96">
        <v>1.5</v>
      </c>
      <c r="D336" s="96" t="s">
        <v>2</v>
      </c>
      <c r="E336" s="96"/>
      <c r="F336" s="96">
        <v>2024</v>
      </c>
      <c r="G336" s="97">
        <f t="shared" si="181"/>
        <v>12585.2</v>
      </c>
      <c r="H336" s="97">
        <f t="shared" si="180"/>
        <v>0</v>
      </c>
      <c r="I336" s="97">
        <v>12585.2</v>
      </c>
      <c r="J336" s="97">
        <v>0</v>
      </c>
      <c r="K336" s="97">
        <v>0</v>
      </c>
      <c r="L336" s="97">
        <v>0</v>
      </c>
      <c r="M336" s="97">
        <v>0</v>
      </c>
      <c r="N336" s="97">
        <v>0</v>
      </c>
      <c r="O336" s="97">
        <v>0</v>
      </c>
      <c r="P336" s="97">
        <v>0</v>
      </c>
      <c r="Q336" s="137" t="s">
        <v>9</v>
      </c>
      <c r="R336" s="35"/>
    </row>
    <row r="337" spans="1:18" ht="74.25" customHeight="1">
      <c r="A337" s="95" t="s">
        <v>188</v>
      </c>
      <c r="B337" s="96" t="s">
        <v>370</v>
      </c>
      <c r="C337" s="96">
        <v>4.9</v>
      </c>
      <c r="D337" s="96" t="s">
        <v>2</v>
      </c>
      <c r="E337" s="96"/>
      <c r="F337" s="96">
        <v>2020</v>
      </c>
      <c r="G337" s="97">
        <f t="shared" si="181"/>
        <v>21546.2</v>
      </c>
      <c r="H337" s="97">
        <f t="shared" si="180"/>
        <v>0</v>
      </c>
      <c r="I337" s="97">
        <v>21546.2</v>
      </c>
      <c r="J337" s="97">
        <v>0</v>
      </c>
      <c r="K337" s="97">
        <v>0</v>
      </c>
      <c r="L337" s="97">
        <v>0</v>
      </c>
      <c r="M337" s="97">
        <v>0</v>
      </c>
      <c r="N337" s="97">
        <v>0</v>
      </c>
      <c r="O337" s="97">
        <v>0</v>
      </c>
      <c r="P337" s="97">
        <v>0</v>
      </c>
      <c r="Q337" s="137" t="s">
        <v>9</v>
      </c>
      <c r="R337" s="35"/>
    </row>
    <row r="338" spans="1:18" ht="45.75" customHeight="1">
      <c r="A338" s="108" t="s">
        <v>297</v>
      </c>
      <c r="B338" s="129" t="s">
        <v>409</v>
      </c>
      <c r="C338" s="129">
        <v>0.62</v>
      </c>
      <c r="D338" s="96" t="s">
        <v>2</v>
      </c>
      <c r="E338" s="96" t="s">
        <v>161</v>
      </c>
      <c r="F338" s="96">
        <v>2019</v>
      </c>
      <c r="G338" s="98">
        <f t="shared" si="181"/>
        <v>5883.2</v>
      </c>
      <c r="H338" s="98">
        <f t="shared" si="180"/>
        <v>5883.2</v>
      </c>
      <c r="I338" s="97">
        <v>5883.2</v>
      </c>
      <c r="J338" s="97">
        <v>5883.2</v>
      </c>
      <c r="K338" s="97">
        <v>0</v>
      </c>
      <c r="L338" s="97">
        <v>0</v>
      </c>
      <c r="M338" s="97">
        <v>0</v>
      </c>
      <c r="N338" s="97">
        <v>0</v>
      </c>
      <c r="O338" s="97">
        <v>0</v>
      </c>
      <c r="P338" s="97">
        <v>0</v>
      </c>
      <c r="Q338" s="154"/>
      <c r="R338" s="35"/>
    </row>
    <row r="339" spans="1:18" ht="45.75" customHeight="1">
      <c r="A339" s="118"/>
      <c r="B339" s="134"/>
      <c r="C339" s="134"/>
      <c r="D339" s="96" t="s">
        <v>3</v>
      </c>
      <c r="E339" s="96"/>
      <c r="F339" s="96">
        <v>2020</v>
      </c>
      <c r="G339" s="98">
        <f t="shared" si="181"/>
        <v>130585.5</v>
      </c>
      <c r="H339" s="98">
        <f t="shared" si="180"/>
        <v>0</v>
      </c>
      <c r="I339" s="97">
        <v>130585.5</v>
      </c>
      <c r="J339" s="97">
        <v>0</v>
      </c>
      <c r="K339" s="97">
        <v>0</v>
      </c>
      <c r="L339" s="97">
        <v>0</v>
      </c>
      <c r="M339" s="97">
        <v>0</v>
      </c>
      <c r="N339" s="97">
        <v>0</v>
      </c>
      <c r="O339" s="97">
        <v>0</v>
      </c>
      <c r="P339" s="97">
        <v>0</v>
      </c>
      <c r="Q339" s="155"/>
      <c r="R339" s="35"/>
    </row>
    <row r="340" spans="1:18" ht="45.75" customHeight="1">
      <c r="A340" s="95" t="s">
        <v>374</v>
      </c>
      <c r="B340" s="96" t="s">
        <v>74</v>
      </c>
      <c r="C340" s="96">
        <v>0.73</v>
      </c>
      <c r="D340" s="96" t="s">
        <v>2</v>
      </c>
      <c r="E340" s="96"/>
      <c r="F340" s="96">
        <v>2021</v>
      </c>
      <c r="G340" s="97">
        <f t="shared" si="181"/>
        <v>7718.2</v>
      </c>
      <c r="H340" s="97">
        <f t="shared" si="180"/>
        <v>0</v>
      </c>
      <c r="I340" s="97">
        <v>7718.2</v>
      </c>
      <c r="J340" s="97">
        <v>0</v>
      </c>
      <c r="K340" s="97">
        <v>0</v>
      </c>
      <c r="L340" s="97">
        <v>0</v>
      </c>
      <c r="M340" s="97">
        <v>0</v>
      </c>
      <c r="N340" s="97">
        <v>0</v>
      </c>
      <c r="O340" s="97">
        <v>0</v>
      </c>
      <c r="P340" s="97">
        <v>0</v>
      </c>
      <c r="Q340" s="137" t="s">
        <v>9</v>
      </c>
      <c r="R340" s="9"/>
    </row>
    <row r="341" spans="1:18" ht="38.25" customHeight="1">
      <c r="A341" s="95" t="s">
        <v>285</v>
      </c>
      <c r="B341" s="96" t="s">
        <v>115</v>
      </c>
      <c r="C341" s="96">
        <v>6.68</v>
      </c>
      <c r="D341" s="96" t="s">
        <v>2</v>
      </c>
      <c r="E341" s="96"/>
      <c r="F341" s="96">
        <v>2025</v>
      </c>
      <c r="G341" s="97">
        <f aca="true" t="shared" si="182" ref="G341:G372">I341+K341+M341+O341</f>
        <v>34137.5</v>
      </c>
      <c r="H341" s="97">
        <f aca="true" t="shared" si="183" ref="H341:H372">J341+L341+N341+P341</f>
        <v>0</v>
      </c>
      <c r="I341" s="97">
        <v>34137.5</v>
      </c>
      <c r="J341" s="97">
        <v>0</v>
      </c>
      <c r="K341" s="97">
        <v>0</v>
      </c>
      <c r="L341" s="97">
        <v>0</v>
      </c>
      <c r="M341" s="97">
        <v>0</v>
      </c>
      <c r="N341" s="97">
        <v>0</v>
      </c>
      <c r="O341" s="97">
        <v>0</v>
      </c>
      <c r="P341" s="97">
        <v>0</v>
      </c>
      <c r="Q341" s="137" t="s">
        <v>11</v>
      </c>
      <c r="R341" s="9"/>
    </row>
    <row r="342" spans="1:18" ht="51">
      <c r="A342" s="95" t="s">
        <v>286</v>
      </c>
      <c r="B342" s="96" t="s">
        <v>119</v>
      </c>
      <c r="C342" s="96">
        <v>0.026</v>
      </c>
      <c r="D342" s="96" t="s">
        <v>2</v>
      </c>
      <c r="E342" s="96"/>
      <c r="F342" s="96">
        <v>2019</v>
      </c>
      <c r="G342" s="97">
        <f t="shared" si="182"/>
        <v>7316.5</v>
      </c>
      <c r="H342" s="97">
        <f t="shared" si="183"/>
        <v>0</v>
      </c>
      <c r="I342" s="97">
        <v>7316.5</v>
      </c>
      <c r="J342" s="97">
        <v>0</v>
      </c>
      <c r="K342" s="97">
        <v>0</v>
      </c>
      <c r="L342" s="97">
        <v>0</v>
      </c>
      <c r="M342" s="97">
        <v>0</v>
      </c>
      <c r="N342" s="97">
        <v>0</v>
      </c>
      <c r="O342" s="97">
        <v>0</v>
      </c>
      <c r="P342" s="97">
        <v>0</v>
      </c>
      <c r="Q342" s="137" t="s">
        <v>110</v>
      </c>
      <c r="R342" s="9"/>
    </row>
    <row r="343" spans="1:18" ht="51">
      <c r="A343" s="95" t="s">
        <v>287</v>
      </c>
      <c r="B343" s="96" t="s">
        <v>133</v>
      </c>
      <c r="C343" s="96">
        <v>0.023</v>
      </c>
      <c r="D343" s="96" t="s">
        <v>2</v>
      </c>
      <c r="E343" s="96"/>
      <c r="F343" s="96">
        <v>2019</v>
      </c>
      <c r="G343" s="97">
        <f t="shared" si="182"/>
        <v>7316.5</v>
      </c>
      <c r="H343" s="97">
        <f t="shared" si="183"/>
        <v>0</v>
      </c>
      <c r="I343" s="97">
        <v>7316.5</v>
      </c>
      <c r="J343" s="97">
        <v>0</v>
      </c>
      <c r="K343" s="97">
        <v>0</v>
      </c>
      <c r="L343" s="97">
        <v>0</v>
      </c>
      <c r="M343" s="97">
        <v>0</v>
      </c>
      <c r="N343" s="97">
        <v>0</v>
      </c>
      <c r="O343" s="97">
        <v>0</v>
      </c>
      <c r="P343" s="97">
        <v>0</v>
      </c>
      <c r="Q343" s="137" t="s">
        <v>110</v>
      </c>
      <c r="R343" s="9"/>
    </row>
    <row r="344" spans="1:18" ht="51">
      <c r="A344" s="95" t="s">
        <v>189</v>
      </c>
      <c r="B344" s="96" t="s">
        <v>132</v>
      </c>
      <c r="C344" s="96">
        <v>0.134</v>
      </c>
      <c r="D344" s="96" t="s">
        <v>2</v>
      </c>
      <c r="E344" s="96"/>
      <c r="F344" s="96">
        <v>2019</v>
      </c>
      <c r="G344" s="97">
        <f t="shared" si="182"/>
        <v>7316.5</v>
      </c>
      <c r="H344" s="97">
        <f t="shared" si="183"/>
        <v>0</v>
      </c>
      <c r="I344" s="97">
        <v>7316.5</v>
      </c>
      <c r="J344" s="97">
        <v>0</v>
      </c>
      <c r="K344" s="97">
        <v>0</v>
      </c>
      <c r="L344" s="97">
        <v>0</v>
      </c>
      <c r="M344" s="97">
        <v>0</v>
      </c>
      <c r="N344" s="97">
        <v>0</v>
      </c>
      <c r="O344" s="97">
        <v>0</v>
      </c>
      <c r="P344" s="97">
        <v>0</v>
      </c>
      <c r="Q344" s="137" t="s">
        <v>110</v>
      </c>
      <c r="R344" s="9"/>
    </row>
    <row r="345" spans="1:18" ht="79.5" customHeight="1">
      <c r="A345" s="95" t="s">
        <v>190</v>
      </c>
      <c r="B345" s="96" t="s">
        <v>269</v>
      </c>
      <c r="C345" s="96">
        <v>2.25</v>
      </c>
      <c r="D345" s="96" t="s">
        <v>2</v>
      </c>
      <c r="E345" s="96"/>
      <c r="F345" s="96">
        <v>2019</v>
      </c>
      <c r="G345" s="97">
        <f t="shared" si="182"/>
        <v>12093.4</v>
      </c>
      <c r="H345" s="97">
        <f t="shared" si="183"/>
        <v>0</v>
      </c>
      <c r="I345" s="97">
        <v>12093.4</v>
      </c>
      <c r="J345" s="97">
        <v>0</v>
      </c>
      <c r="K345" s="97">
        <v>0</v>
      </c>
      <c r="L345" s="97">
        <v>0</v>
      </c>
      <c r="M345" s="97">
        <v>0</v>
      </c>
      <c r="N345" s="97">
        <v>0</v>
      </c>
      <c r="O345" s="97">
        <v>0</v>
      </c>
      <c r="P345" s="97">
        <v>0</v>
      </c>
      <c r="Q345" s="137" t="s">
        <v>270</v>
      </c>
      <c r="R345" s="9"/>
    </row>
    <row r="346" spans="1:18" ht="53.25" customHeight="1">
      <c r="A346" s="95" t="s">
        <v>191</v>
      </c>
      <c r="B346" s="96" t="s">
        <v>23</v>
      </c>
      <c r="C346" s="96">
        <v>0.08955</v>
      </c>
      <c r="D346" s="96" t="s">
        <v>3</v>
      </c>
      <c r="E346" s="96"/>
      <c r="F346" s="96">
        <v>2019</v>
      </c>
      <c r="G346" s="97">
        <f t="shared" si="182"/>
        <v>37219.8</v>
      </c>
      <c r="H346" s="97">
        <f t="shared" si="183"/>
        <v>0</v>
      </c>
      <c r="I346" s="97">
        <v>37219.8</v>
      </c>
      <c r="J346" s="97">
        <v>0</v>
      </c>
      <c r="K346" s="97">
        <v>0</v>
      </c>
      <c r="L346" s="97">
        <v>0</v>
      </c>
      <c r="M346" s="97">
        <v>0</v>
      </c>
      <c r="N346" s="97">
        <v>0</v>
      </c>
      <c r="O346" s="97">
        <v>0</v>
      </c>
      <c r="P346" s="97">
        <v>0</v>
      </c>
      <c r="Q346" s="160" t="s">
        <v>315</v>
      </c>
      <c r="R346" s="9"/>
    </row>
    <row r="347" spans="1:18" ht="36" customHeight="1">
      <c r="A347" s="108" t="s">
        <v>192</v>
      </c>
      <c r="B347" s="129" t="s">
        <v>364</v>
      </c>
      <c r="C347" s="129">
        <v>0.96</v>
      </c>
      <c r="D347" s="161" t="s">
        <v>2</v>
      </c>
      <c r="E347" s="96"/>
      <c r="F347" s="96">
        <v>2019</v>
      </c>
      <c r="G347" s="97">
        <f t="shared" si="182"/>
        <v>7264.7</v>
      </c>
      <c r="H347" s="97">
        <f t="shared" si="183"/>
        <v>0</v>
      </c>
      <c r="I347" s="97">
        <v>7264.7</v>
      </c>
      <c r="J347" s="97">
        <v>0</v>
      </c>
      <c r="K347" s="97">
        <v>0</v>
      </c>
      <c r="L347" s="97">
        <v>0</v>
      </c>
      <c r="M347" s="97">
        <v>0</v>
      </c>
      <c r="N347" s="97">
        <v>0</v>
      </c>
      <c r="O347" s="97">
        <v>0</v>
      </c>
      <c r="P347" s="97">
        <v>0</v>
      </c>
      <c r="Q347" s="154"/>
      <c r="R347" s="35"/>
    </row>
    <row r="348" spans="1:18" ht="36" customHeight="1">
      <c r="A348" s="118"/>
      <c r="B348" s="134"/>
      <c r="C348" s="134"/>
      <c r="D348" s="162" t="s">
        <v>3</v>
      </c>
      <c r="E348" s="162"/>
      <c r="F348" s="96">
        <v>2020</v>
      </c>
      <c r="G348" s="97">
        <f t="shared" si="182"/>
        <v>151396.3</v>
      </c>
      <c r="H348" s="97">
        <f t="shared" si="183"/>
        <v>0</v>
      </c>
      <c r="I348" s="97">
        <v>151396.3</v>
      </c>
      <c r="J348" s="97">
        <v>0</v>
      </c>
      <c r="K348" s="97">
        <v>0</v>
      </c>
      <c r="L348" s="97">
        <v>0</v>
      </c>
      <c r="M348" s="97">
        <v>0</v>
      </c>
      <c r="N348" s="97">
        <v>0</v>
      </c>
      <c r="O348" s="97">
        <v>0</v>
      </c>
      <c r="P348" s="97">
        <v>0</v>
      </c>
      <c r="Q348" s="155"/>
      <c r="R348" s="35"/>
    </row>
    <row r="349" spans="1:18" ht="36" customHeight="1">
      <c r="A349" s="108" t="s">
        <v>246</v>
      </c>
      <c r="B349" s="129" t="s">
        <v>379</v>
      </c>
      <c r="C349" s="129">
        <v>1.17</v>
      </c>
      <c r="D349" s="161" t="s">
        <v>2</v>
      </c>
      <c r="E349" s="96"/>
      <c r="F349" s="96">
        <v>2019</v>
      </c>
      <c r="G349" s="97">
        <f t="shared" si="182"/>
        <v>7924.3</v>
      </c>
      <c r="H349" s="97">
        <f t="shared" si="183"/>
        <v>0</v>
      </c>
      <c r="I349" s="97">
        <v>7924.3</v>
      </c>
      <c r="J349" s="97">
        <v>0</v>
      </c>
      <c r="K349" s="97">
        <v>0</v>
      </c>
      <c r="L349" s="97">
        <v>0</v>
      </c>
      <c r="M349" s="97">
        <v>0</v>
      </c>
      <c r="N349" s="97">
        <v>0</v>
      </c>
      <c r="O349" s="97">
        <v>0</v>
      </c>
      <c r="P349" s="97">
        <v>0</v>
      </c>
      <c r="Q349" s="154"/>
      <c r="R349" s="35"/>
    </row>
    <row r="350" spans="1:18" ht="36" customHeight="1">
      <c r="A350" s="118"/>
      <c r="B350" s="134"/>
      <c r="C350" s="134"/>
      <c r="D350" s="162" t="s">
        <v>3</v>
      </c>
      <c r="E350" s="162"/>
      <c r="F350" s="96">
        <v>2020</v>
      </c>
      <c r="G350" s="97">
        <f t="shared" si="182"/>
        <v>165142.4</v>
      </c>
      <c r="H350" s="97">
        <f t="shared" si="183"/>
        <v>0</v>
      </c>
      <c r="I350" s="97">
        <v>165142.4</v>
      </c>
      <c r="J350" s="97">
        <v>0</v>
      </c>
      <c r="K350" s="97">
        <v>0</v>
      </c>
      <c r="L350" s="97">
        <v>0</v>
      </c>
      <c r="M350" s="97">
        <v>0</v>
      </c>
      <c r="N350" s="97">
        <v>0</v>
      </c>
      <c r="O350" s="97">
        <v>0</v>
      </c>
      <c r="P350" s="97">
        <v>0</v>
      </c>
      <c r="Q350" s="155"/>
      <c r="R350" s="35"/>
    </row>
    <row r="351" spans="1:18" ht="36" customHeight="1">
      <c r="A351" s="108" t="s">
        <v>193</v>
      </c>
      <c r="B351" s="129" t="s">
        <v>367</v>
      </c>
      <c r="C351" s="129">
        <v>1.43</v>
      </c>
      <c r="D351" s="161" t="s">
        <v>2</v>
      </c>
      <c r="E351" s="96"/>
      <c r="F351" s="96">
        <v>2019</v>
      </c>
      <c r="G351" s="97">
        <f t="shared" si="182"/>
        <v>8769.5</v>
      </c>
      <c r="H351" s="97">
        <f t="shared" si="183"/>
        <v>0</v>
      </c>
      <c r="I351" s="97">
        <v>8769.5</v>
      </c>
      <c r="J351" s="97">
        <v>0</v>
      </c>
      <c r="K351" s="97">
        <v>0</v>
      </c>
      <c r="L351" s="97">
        <v>0</v>
      </c>
      <c r="M351" s="97">
        <v>0</v>
      </c>
      <c r="N351" s="97">
        <v>0</v>
      </c>
      <c r="O351" s="97">
        <v>0</v>
      </c>
      <c r="P351" s="97">
        <v>0</v>
      </c>
      <c r="Q351" s="154"/>
      <c r="R351" s="35"/>
    </row>
    <row r="352" spans="1:18" ht="36" customHeight="1">
      <c r="A352" s="118"/>
      <c r="B352" s="134"/>
      <c r="C352" s="134"/>
      <c r="D352" s="162" t="s">
        <v>3</v>
      </c>
      <c r="E352" s="162"/>
      <c r="F352" s="96">
        <v>2020</v>
      </c>
      <c r="G352" s="97">
        <f t="shared" si="182"/>
        <v>182756.4</v>
      </c>
      <c r="H352" s="97">
        <f t="shared" si="183"/>
        <v>0</v>
      </c>
      <c r="I352" s="97">
        <v>182756.4</v>
      </c>
      <c r="J352" s="97">
        <v>0</v>
      </c>
      <c r="K352" s="97">
        <v>0</v>
      </c>
      <c r="L352" s="97">
        <v>0</v>
      </c>
      <c r="M352" s="97">
        <v>0</v>
      </c>
      <c r="N352" s="97">
        <v>0</v>
      </c>
      <c r="O352" s="97">
        <v>0</v>
      </c>
      <c r="P352" s="97">
        <v>0</v>
      </c>
      <c r="Q352" s="155"/>
      <c r="R352" s="35"/>
    </row>
    <row r="353" spans="1:18" ht="36" customHeight="1">
      <c r="A353" s="108" t="s">
        <v>375</v>
      </c>
      <c r="B353" s="129" t="s">
        <v>368</v>
      </c>
      <c r="C353" s="129">
        <v>5.3</v>
      </c>
      <c r="D353" s="161" t="s">
        <v>2</v>
      </c>
      <c r="E353" s="96"/>
      <c r="F353" s="96">
        <v>2019</v>
      </c>
      <c r="G353" s="97">
        <f t="shared" si="182"/>
        <v>22593.4</v>
      </c>
      <c r="H353" s="97">
        <f t="shared" si="183"/>
        <v>0</v>
      </c>
      <c r="I353" s="97">
        <v>22593.4</v>
      </c>
      <c r="J353" s="97">
        <v>0</v>
      </c>
      <c r="K353" s="97">
        <v>0</v>
      </c>
      <c r="L353" s="97">
        <v>0</v>
      </c>
      <c r="M353" s="97">
        <v>0</v>
      </c>
      <c r="N353" s="97">
        <v>0</v>
      </c>
      <c r="O353" s="97">
        <v>0</v>
      </c>
      <c r="P353" s="97">
        <v>0</v>
      </c>
      <c r="Q353" s="154"/>
      <c r="R353" s="35"/>
    </row>
    <row r="354" spans="1:18" ht="36" customHeight="1">
      <c r="A354" s="118"/>
      <c r="B354" s="134"/>
      <c r="C354" s="134"/>
      <c r="D354" s="162" t="s">
        <v>3</v>
      </c>
      <c r="E354" s="162"/>
      <c r="F354" s="96">
        <v>2020</v>
      </c>
      <c r="G354" s="97">
        <f t="shared" si="182"/>
        <v>470846.5</v>
      </c>
      <c r="H354" s="97">
        <f t="shared" si="183"/>
        <v>0</v>
      </c>
      <c r="I354" s="97">
        <v>470846.5</v>
      </c>
      <c r="J354" s="97">
        <v>0</v>
      </c>
      <c r="K354" s="97">
        <v>0</v>
      </c>
      <c r="L354" s="97">
        <v>0</v>
      </c>
      <c r="M354" s="97">
        <v>0</v>
      </c>
      <c r="N354" s="97">
        <v>0</v>
      </c>
      <c r="O354" s="97">
        <v>0</v>
      </c>
      <c r="P354" s="97">
        <v>0</v>
      </c>
      <c r="Q354" s="155"/>
      <c r="R354" s="35"/>
    </row>
    <row r="355" spans="1:18" ht="36" customHeight="1">
      <c r="A355" s="108" t="s">
        <v>194</v>
      </c>
      <c r="B355" s="129" t="s">
        <v>369</v>
      </c>
      <c r="C355" s="129">
        <v>3.67</v>
      </c>
      <c r="D355" s="161" t="s">
        <v>2</v>
      </c>
      <c r="E355" s="96"/>
      <c r="F355" s="96">
        <v>2019</v>
      </c>
      <c r="G355" s="97">
        <f t="shared" si="182"/>
        <v>16334.7</v>
      </c>
      <c r="H355" s="97">
        <f t="shared" si="183"/>
        <v>0</v>
      </c>
      <c r="I355" s="97">
        <v>16334.7</v>
      </c>
      <c r="J355" s="97">
        <v>0</v>
      </c>
      <c r="K355" s="97">
        <v>0</v>
      </c>
      <c r="L355" s="97">
        <v>0</v>
      </c>
      <c r="M355" s="97">
        <v>0</v>
      </c>
      <c r="N355" s="97">
        <v>0</v>
      </c>
      <c r="O355" s="97">
        <v>0</v>
      </c>
      <c r="P355" s="97">
        <v>0</v>
      </c>
      <c r="Q355" s="154"/>
      <c r="R355" s="35"/>
    </row>
    <row r="356" spans="1:18" ht="36" customHeight="1">
      <c r="A356" s="118"/>
      <c r="B356" s="134"/>
      <c r="C356" s="134"/>
      <c r="D356" s="162" t="s">
        <v>3</v>
      </c>
      <c r="E356" s="162"/>
      <c r="F356" s="96">
        <v>2020</v>
      </c>
      <c r="G356" s="97">
        <f t="shared" si="182"/>
        <v>340415.1</v>
      </c>
      <c r="H356" s="97">
        <f t="shared" si="183"/>
        <v>0</v>
      </c>
      <c r="I356" s="97">
        <v>340415.1</v>
      </c>
      <c r="J356" s="97">
        <v>0</v>
      </c>
      <c r="K356" s="97">
        <v>0</v>
      </c>
      <c r="L356" s="97">
        <v>0</v>
      </c>
      <c r="M356" s="97">
        <v>0</v>
      </c>
      <c r="N356" s="97">
        <v>0</v>
      </c>
      <c r="O356" s="97">
        <v>0</v>
      </c>
      <c r="P356" s="97">
        <v>0</v>
      </c>
      <c r="Q356" s="155"/>
      <c r="R356" s="35"/>
    </row>
    <row r="357" spans="1:18" ht="52.5" customHeight="1">
      <c r="A357" s="95" t="s">
        <v>195</v>
      </c>
      <c r="B357" s="133" t="s">
        <v>107</v>
      </c>
      <c r="C357" s="133">
        <v>0.44</v>
      </c>
      <c r="D357" s="133" t="s">
        <v>3</v>
      </c>
      <c r="E357" s="133"/>
      <c r="F357" s="96">
        <v>2020</v>
      </c>
      <c r="G357" s="97">
        <f t="shared" si="182"/>
        <v>12433.4</v>
      </c>
      <c r="H357" s="97">
        <f t="shared" si="183"/>
        <v>0</v>
      </c>
      <c r="I357" s="97">
        <v>12433.4</v>
      </c>
      <c r="J357" s="97">
        <v>0</v>
      </c>
      <c r="K357" s="97">
        <v>0</v>
      </c>
      <c r="L357" s="97">
        <v>0</v>
      </c>
      <c r="M357" s="97">
        <v>0</v>
      </c>
      <c r="N357" s="97">
        <v>0</v>
      </c>
      <c r="O357" s="97">
        <v>0</v>
      </c>
      <c r="P357" s="97">
        <v>0</v>
      </c>
      <c r="Q357" s="160" t="s">
        <v>227</v>
      </c>
      <c r="R357" s="9"/>
    </row>
    <row r="358" spans="1:18" ht="38.25" customHeight="1">
      <c r="A358" s="95" t="s">
        <v>326</v>
      </c>
      <c r="B358" s="96" t="s">
        <v>16</v>
      </c>
      <c r="C358" s="96">
        <v>0.9</v>
      </c>
      <c r="D358" s="96" t="s">
        <v>2</v>
      </c>
      <c r="E358" s="96"/>
      <c r="F358" s="96">
        <v>2020</v>
      </c>
      <c r="G358" s="97">
        <f t="shared" si="182"/>
        <v>7726.3</v>
      </c>
      <c r="H358" s="97">
        <f t="shared" si="183"/>
        <v>0</v>
      </c>
      <c r="I358" s="97">
        <v>7726.3</v>
      </c>
      <c r="J358" s="97">
        <v>0</v>
      </c>
      <c r="K358" s="97">
        <v>0</v>
      </c>
      <c r="L358" s="97">
        <v>0</v>
      </c>
      <c r="M358" s="97">
        <v>0</v>
      </c>
      <c r="N358" s="97">
        <v>0</v>
      </c>
      <c r="O358" s="97">
        <v>0</v>
      </c>
      <c r="P358" s="97">
        <v>0</v>
      </c>
      <c r="Q358" s="137" t="s">
        <v>11</v>
      </c>
      <c r="R358" s="9"/>
    </row>
    <row r="359" spans="1:18" ht="79.5" customHeight="1">
      <c r="A359" s="95" t="s">
        <v>196</v>
      </c>
      <c r="B359" s="96" t="s">
        <v>289</v>
      </c>
      <c r="C359" s="96">
        <v>0.11</v>
      </c>
      <c r="D359" s="96" t="s">
        <v>2</v>
      </c>
      <c r="E359" s="96"/>
      <c r="F359" s="96">
        <v>2020</v>
      </c>
      <c r="G359" s="97">
        <f t="shared" si="182"/>
        <v>2741.5</v>
      </c>
      <c r="H359" s="97">
        <f t="shared" si="183"/>
        <v>0</v>
      </c>
      <c r="I359" s="97">
        <v>2741.5</v>
      </c>
      <c r="J359" s="97">
        <v>0</v>
      </c>
      <c r="K359" s="97">
        <v>0</v>
      </c>
      <c r="L359" s="97">
        <v>0</v>
      </c>
      <c r="M359" s="97">
        <v>0</v>
      </c>
      <c r="N359" s="97">
        <v>0</v>
      </c>
      <c r="O359" s="97">
        <v>0</v>
      </c>
      <c r="P359" s="97">
        <v>0</v>
      </c>
      <c r="Q359" s="137" t="s">
        <v>290</v>
      </c>
      <c r="R359" s="9"/>
    </row>
    <row r="360" spans="1:18" ht="44.25" customHeight="1">
      <c r="A360" s="95" t="s">
        <v>376</v>
      </c>
      <c r="B360" s="96" t="s">
        <v>45</v>
      </c>
      <c r="C360" s="96">
        <v>1.05</v>
      </c>
      <c r="D360" s="96" t="s">
        <v>2</v>
      </c>
      <c r="E360" s="96"/>
      <c r="F360" s="96">
        <v>2020</v>
      </c>
      <c r="G360" s="97">
        <f t="shared" si="182"/>
        <v>8119.9</v>
      </c>
      <c r="H360" s="97">
        <f t="shared" si="183"/>
        <v>0</v>
      </c>
      <c r="I360" s="97">
        <v>8119.9</v>
      </c>
      <c r="J360" s="97">
        <v>0</v>
      </c>
      <c r="K360" s="97">
        <v>0</v>
      </c>
      <c r="L360" s="97">
        <v>0</v>
      </c>
      <c r="M360" s="97">
        <v>0</v>
      </c>
      <c r="N360" s="97">
        <v>0</v>
      </c>
      <c r="O360" s="97">
        <v>0</v>
      </c>
      <c r="P360" s="97">
        <v>0</v>
      </c>
      <c r="Q360" s="137" t="s">
        <v>11</v>
      </c>
      <c r="R360" s="9"/>
    </row>
    <row r="361" spans="1:18" ht="50.25" customHeight="1">
      <c r="A361" s="95" t="s">
        <v>197</v>
      </c>
      <c r="B361" s="96" t="s">
        <v>131</v>
      </c>
      <c r="C361" s="96">
        <v>0.136</v>
      </c>
      <c r="D361" s="96" t="s">
        <v>2</v>
      </c>
      <c r="E361" s="96"/>
      <c r="F361" s="96">
        <v>2020</v>
      </c>
      <c r="G361" s="97">
        <f t="shared" si="182"/>
        <v>7621.4</v>
      </c>
      <c r="H361" s="97">
        <f t="shared" si="183"/>
        <v>0</v>
      </c>
      <c r="I361" s="97">
        <v>7621.4</v>
      </c>
      <c r="J361" s="97">
        <v>0</v>
      </c>
      <c r="K361" s="97">
        <v>0</v>
      </c>
      <c r="L361" s="97">
        <v>0</v>
      </c>
      <c r="M361" s="97">
        <v>0</v>
      </c>
      <c r="N361" s="97">
        <v>0</v>
      </c>
      <c r="O361" s="97">
        <v>0</v>
      </c>
      <c r="P361" s="97">
        <v>0</v>
      </c>
      <c r="Q361" s="137" t="s">
        <v>110</v>
      </c>
      <c r="R361" s="9"/>
    </row>
    <row r="362" spans="1:18" ht="38.25" customHeight="1">
      <c r="A362" s="95" t="s">
        <v>247</v>
      </c>
      <c r="B362" s="96" t="s">
        <v>20</v>
      </c>
      <c r="C362" s="96">
        <v>0.25</v>
      </c>
      <c r="D362" s="96" t="s">
        <v>2</v>
      </c>
      <c r="E362" s="96"/>
      <c r="F362" s="96">
        <v>2021</v>
      </c>
      <c r="G362" s="97">
        <f t="shared" si="182"/>
        <v>5916.2</v>
      </c>
      <c r="H362" s="97">
        <f t="shared" si="183"/>
        <v>0</v>
      </c>
      <c r="I362" s="97">
        <v>5916.2</v>
      </c>
      <c r="J362" s="97">
        <v>0</v>
      </c>
      <c r="K362" s="97">
        <v>0</v>
      </c>
      <c r="L362" s="97">
        <v>0</v>
      </c>
      <c r="M362" s="97">
        <v>0</v>
      </c>
      <c r="N362" s="97">
        <v>0</v>
      </c>
      <c r="O362" s="97">
        <v>0</v>
      </c>
      <c r="P362" s="97">
        <v>0</v>
      </c>
      <c r="Q362" s="137" t="s">
        <v>11</v>
      </c>
      <c r="R362" s="9"/>
    </row>
    <row r="363" spans="1:18" ht="38.25" customHeight="1">
      <c r="A363" s="95" t="s">
        <v>198</v>
      </c>
      <c r="B363" s="96" t="s">
        <v>21</v>
      </c>
      <c r="C363" s="96">
        <v>0.25</v>
      </c>
      <c r="D363" s="96" t="s">
        <v>2</v>
      </c>
      <c r="E363" s="96"/>
      <c r="F363" s="96">
        <v>2021</v>
      </c>
      <c r="G363" s="97">
        <f t="shared" si="182"/>
        <v>5916.2</v>
      </c>
      <c r="H363" s="97">
        <f t="shared" si="183"/>
        <v>0</v>
      </c>
      <c r="I363" s="97">
        <v>5916.2</v>
      </c>
      <c r="J363" s="97">
        <v>0</v>
      </c>
      <c r="K363" s="97">
        <v>0</v>
      </c>
      <c r="L363" s="97">
        <v>0</v>
      </c>
      <c r="M363" s="97">
        <v>0</v>
      </c>
      <c r="N363" s="97">
        <v>0</v>
      </c>
      <c r="O363" s="97">
        <v>0</v>
      </c>
      <c r="P363" s="97">
        <v>0</v>
      </c>
      <c r="Q363" s="137" t="s">
        <v>11</v>
      </c>
      <c r="R363" s="9"/>
    </row>
    <row r="364" spans="1:18" ht="36" customHeight="1">
      <c r="A364" s="95" t="s">
        <v>199</v>
      </c>
      <c r="B364" s="96" t="s">
        <v>116</v>
      </c>
      <c r="C364" s="96">
        <v>0.653</v>
      </c>
      <c r="D364" s="96" t="s">
        <v>2</v>
      </c>
      <c r="E364" s="96"/>
      <c r="F364" s="96">
        <v>2021</v>
      </c>
      <c r="G364" s="97">
        <f t="shared" si="182"/>
        <v>7175.1</v>
      </c>
      <c r="H364" s="97">
        <f t="shared" si="183"/>
        <v>0</v>
      </c>
      <c r="I364" s="97">
        <v>7175.1</v>
      </c>
      <c r="J364" s="97">
        <v>0</v>
      </c>
      <c r="K364" s="97">
        <v>0</v>
      </c>
      <c r="L364" s="97">
        <v>0</v>
      </c>
      <c r="M364" s="97">
        <v>0</v>
      </c>
      <c r="N364" s="97">
        <v>0</v>
      </c>
      <c r="O364" s="97">
        <v>0</v>
      </c>
      <c r="P364" s="97">
        <v>0</v>
      </c>
      <c r="Q364" s="137" t="s">
        <v>11</v>
      </c>
      <c r="R364" s="9"/>
    </row>
    <row r="365" spans="1:18" ht="36" customHeight="1">
      <c r="A365" s="95" t="s">
        <v>288</v>
      </c>
      <c r="B365" s="96" t="s">
        <v>117</v>
      </c>
      <c r="C365" s="96">
        <v>0.923</v>
      </c>
      <c r="D365" s="96" t="s">
        <v>2</v>
      </c>
      <c r="E365" s="96"/>
      <c r="F365" s="96">
        <v>2021</v>
      </c>
      <c r="G365" s="97">
        <f t="shared" si="182"/>
        <v>8117.3</v>
      </c>
      <c r="H365" s="97">
        <f t="shared" si="183"/>
        <v>0</v>
      </c>
      <c r="I365" s="97">
        <v>8117.3</v>
      </c>
      <c r="J365" s="97">
        <v>0</v>
      </c>
      <c r="K365" s="97">
        <v>0</v>
      </c>
      <c r="L365" s="97">
        <v>0</v>
      </c>
      <c r="M365" s="97">
        <v>0</v>
      </c>
      <c r="N365" s="97">
        <v>0</v>
      </c>
      <c r="O365" s="97">
        <v>0</v>
      </c>
      <c r="P365" s="97">
        <v>0</v>
      </c>
      <c r="Q365" s="137" t="s">
        <v>11</v>
      </c>
      <c r="R365" s="9"/>
    </row>
    <row r="366" spans="1:18" ht="45.75" customHeight="1">
      <c r="A366" s="95" t="s">
        <v>200</v>
      </c>
      <c r="B366" s="96" t="s">
        <v>49</v>
      </c>
      <c r="C366" s="96">
        <v>1.4</v>
      </c>
      <c r="D366" s="96" t="s">
        <v>2</v>
      </c>
      <c r="E366" s="96"/>
      <c r="F366" s="96">
        <v>2021</v>
      </c>
      <c r="G366" s="97">
        <f t="shared" si="182"/>
        <v>9809.9</v>
      </c>
      <c r="H366" s="97">
        <f t="shared" si="183"/>
        <v>0</v>
      </c>
      <c r="I366" s="97">
        <v>9809.9</v>
      </c>
      <c r="J366" s="97">
        <v>0</v>
      </c>
      <c r="K366" s="97">
        <v>0</v>
      </c>
      <c r="L366" s="97">
        <v>0</v>
      </c>
      <c r="M366" s="97">
        <v>0</v>
      </c>
      <c r="N366" s="97">
        <v>0</v>
      </c>
      <c r="O366" s="97">
        <v>0</v>
      </c>
      <c r="P366" s="97">
        <v>0</v>
      </c>
      <c r="Q366" s="137" t="s">
        <v>11</v>
      </c>
      <c r="R366" s="9"/>
    </row>
    <row r="367" spans="1:18" ht="43.5" customHeight="1">
      <c r="A367" s="95" t="s">
        <v>327</v>
      </c>
      <c r="B367" s="96" t="s">
        <v>258</v>
      </c>
      <c r="C367" s="96">
        <v>2.09</v>
      </c>
      <c r="D367" s="96" t="s">
        <v>2</v>
      </c>
      <c r="E367" s="96"/>
      <c r="F367" s="96">
        <v>2021</v>
      </c>
      <c r="G367" s="97">
        <f t="shared" si="182"/>
        <v>12485.2</v>
      </c>
      <c r="H367" s="97">
        <f t="shared" si="183"/>
        <v>0</v>
      </c>
      <c r="I367" s="97">
        <v>12485.2</v>
      </c>
      <c r="J367" s="97">
        <v>0</v>
      </c>
      <c r="K367" s="97">
        <v>0</v>
      </c>
      <c r="L367" s="97">
        <v>0</v>
      </c>
      <c r="M367" s="97">
        <v>0</v>
      </c>
      <c r="N367" s="97">
        <v>0</v>
      </c>
      <c r="O367" s="97">
        <v>0</v>
      </c>
      <c r="P367" s="97">
        <v>0</v>
      </c>
      <c r="Q367" s="137" t="s">
        <v>11</v>
      </c>
      <c r="R367" s="9"/>
    </row>
    <row r="368" spans="1:18" ht="44.25" customHeight="1">
      <c r="A368" s="95" t="s">
        <v>328</v>
      </c>
      <c r="B368" s="96" t="s">
        <v>371</v>
      </c>
      <c r="C368" s="96">
        <v>3.67</v>
      </c>
      <c r="D368" s="96" t="s">
        <v>2</v>
      </c>
      <c r="E368" s="96"/>
      <c r="F368" s="96">
        <v>2021</v>
      </c>
      <c r="G368" s="97">
        <f t="shared" si="182"/>
        <v>18118</v>
      </c>
      <c r="H368" s="97">
        <f t="shared" si="183"/>
        <v>0</v>
      </c>
      <c r="I368" s="97">
        <v>18118</v>
      </c>
      <c r="J368" s="97">
        <v>0</v>
      </c>
      <c r="K368" s="97">
        <v>0</v>
      </c>
      <c r="L368" s="97">
        <v>0</v>
      </c>
      <c r="M368" s="97">
        <v>0</v>
      </c>
      <c r="N368" s="97">
        <v>0</v>
      </c>
      <c r="O368" s="97">
        <v>0</v>
      </c>
      <c r="P368" s="97">
        <v>0</v>
      </c>
      <c r="Q368" s="137" t="s">
        <v>11</v>
      </c>
      <c r="R368" s="9"/>
    </row>
    <row r="369" spans="1:18" ht="38.25" customHeight="1">
      <c r="A369" s="95" t="s">
        <v>329</v>
      </c>
      <c r="B369" s="96" t="s">
        <v>19</v>
      </c>
      <c r="C369" s="96">
        <v>0.8</v>
      </c>
      <c r="D369" s="96" t="s">
        <v>2</v>
      </c>
      <c r="E369" s="96"/>
      <c r="F369" s="96">
        <v>2022</v>
      </c>
      <c r="G369" s="97">
        <f t="shared" si="182"/>
        <v>7984.5</v>
      </c>
      <c r="H369" s="97">
        <f t="shared" si="183"/>
        <v>0</v>
      </c>
      <c r="I369" s="97">
        <v>7984.5</v>
      </c>
      <c r="J369" s="97">
        <v>0</v>
      </c>
      <c r="K369" s="97">
        <v>0</v>
      </c>
      <c r="L369" s="97">
        <v>0</v>
      </c>
      <c r="M369" s="97">
        <v>0</v>
      </c>
      <c r="N369" s="97">
        <v>0</v>
      </c>
      <c r="O369" s="97">
        <v>0</v>
      </c>
      <c r="P369" s="97">
        <v>0</v>
      </c>
      <c r="Q369" s="137" t="s">
        <v>11</v>
      </c>
      <c r="R369" s="9"/>
    </row>
    <row r="370" spans="1:18" ht="38.25" customHeight="1">
      <c r="A370" s="95" t="s">
        <v>248</v>
      </c>
      <c r="B370" s="96" t="s">
        <v>17</v>
      </c>
      <c r="C370" s="96">
        <v>1.5</v>
      </c>
      <c r="D370" s="96" t="s">
        <v>2</v>
      </c>
      <c r="E370" s="96"/>
      <c r="F370" s="96">
        <v>2022</v>
      </c>
      <c r="G370" s="97">
        <f t="shared" si="182"/>
        <v>10629.7</v>
      </c>
      <c r="H370" s="97">
        <f t="shared" si="183"/>
        <v>0</v>
      </c>
      <c r="I370" s="97">
        <v>10629.7</v>
      </c>
      <c r="J370" s="97">
        <v>0</v>
      </c>
      <c r="K370" s="97">
        <v>0</v>
      </c>
      <c r="L370" s="97">
        <v>0</v>
      </c>
      <c r="M370" s="97">
        <v>0</v>
      </c>
      <c r="N370" s="97">
        <v>0</v>
      </c>
      <c r="O370" s="97">
        <v>0</v>
      </c>
      <c r="P370" s="97">
        <v>0</v>
      </c>
      <c r="Q370" s="137" t="s">
        <v>11</v>
      </c>
      <c r="R370" s="9"/>
    </row>
    <row r="371" spans="1:18" ht="53.25" customHeight="1">
      <c r="A371" s="95" t="s">
        <v>201</v>
      </c>
      <c r="B371" s="96" t="s">
        <v>26</v>
      </c>
      <c r="C371" s="96">
        <v>9.8</v>
      </c>
      <c r="D371" s="96" t="s">
        <v>2</v>
      </c>
      <c r="E371" s="96"/>
      <c r="F371" s="96">
        <v>2023</v>
      </c>
      <c r="G371" s="97">
        <f t="shared" si="182"/>
        <v>41332.7</v>
      </c>
      <c r="H371" s="97">
        <f t="shared" si="183"/>
        <v>0</v>
      </c>
      <c r="I371" s="97">
        <v>41332.7</v>
      </c>
      <c r="J371" s="97">
        <v>0</v>
      </c>
      <c r="K371" s="97">
        <v>0</v>
      </c>
      <c r="L371" s="97">
        <v>0</v>
      </c>
      <c r="M371" s="97">
        <v>0</v>
      </c>
      <c r="N371" s="97">
        <v>0</v>
      </c>
      <c r="O371" s="97">
        <v>0</v>
      </c>
      <c r="P371" s="97">
        <v>0</v>
      </c>
      <c r="Q371" s="137" t="s">
        <v>11</v>
      </c>
      <c r="R371" s="9"/>
    </row>
    <row r="372" spans="1:18" ht="79.5" customHeight="1">
      <c r="A372" s="95" t="s">
        <v>202</v>
      </c>
      <c r="B372" s="96" t="s">
        <v>271</v>
      </c>
      <c r="C372" s="96">
        <v>0.82</v>
      </c>
      <c r="D372" s="96" t="s">
        <v>2</v>
      </c>
      <c r="E372" s="96"/>
      <c r="F372" s="96">
        <v>2023</v>
      </c>
      <c r="G372" s="97">
        <f t="shared" si="182"/>
        <v>8817.9</v>
      </c>
      <c r="H372" s="97">
        <f t="shared" si="183"/>
        <v>0</v>
      </c>
      <c r="I372" s="97">
        <v>8817.9</v>
      </c>
      <c r="J372" s="97">
        <v>0</v>
      </c>
      <c r="K372" s="97">
        <v>0</v>
      </c>
      <c r="L372" s="97">
        <v>0</v>
      </c>
      <c r="M372" s="97">
        <v>0</v>
      </c>
      <c r="N372" s="97">
        <v>0</v>
      </c>
      <c r="O372" s="97">
        <v>0</v>
      </c>
      <c r="P372" s="97">
        <v>0</v>
      </c>
      <c r="Q372" s="137" t="s">
        <v>272</v>
      </c>
      <c r="R372" s="9"/>
    </row>
    <row r="373" spans="1:18" ht="79.5" customHeight="1">
      <c r="A373" s="95" t="s">
        <v>249</v>
      </c>
      <c r="B373" s="96" t="s">
        <v>273</v>
      </c>
      <c r="C373" s="96">
        <v>0.33</v>
      </c>
      <c r="D373" s="96" t="s">
        <v>2</v>
      </c>
      <c r="E373" s="96"/>
      <c r="F373" s="96">
        <v>2023</v>
      </c>
      <c r="G373" s="97">
        <f aca="true" t="shared" si="184" ref="G373:G393">I373+K373+M373+O373</f>
        <v>7083.1</v>
      </c>
      <c r="H373" s="97">
        <f aca="true" t="shared" si="185" ref="H373:H393">J373+L373+N373+P373</f>
        <v>0</v>
      </c>
      <c r="I373" s="97">
        <v>7083.1</v>
      </c>
      <c r="J373" s="97">
        <v>0</v>
      </c>
      <c r="K373" s="97">
        <v>0</v>
      </c>
      <c r="L373" s="97">
        <v>0</v>
      </c>
      <c r="M373" s="97">
        <v>0</v>
      </c>
      <c r="N373" s="97">
        <v>0</v>
      </c>
      <c r="O373" s="97">
        <v>0</v>
      </c>
      <c r="P373" s="97">
        <v>0</v>
      </c>
      <c r="Q373" s="137" t="s">
        <v>272</v>
      </c>
      <c r="R373" s="9"/>
    </row>
    <row r="374" spans="1:18" ht="50.25" customHeight="1">
      <c r="A374" s="95" t="s">
        <v>203</v>
      </c>
      <c r="B374" s="96" t="s">
        <v>25</v>
      </c>
      <c r="C374" s="96">
        <v>3</v>
      </c>
      <c r="D374" s="96" t="s">
        <v>2</v>
      </c>
      <c r="E374" s="96"/>
      <c r="F374" s="96">
        <v>2023</v>
      </c>
      <c r="G374" s="97">
        <f t="shared" si="184"/>
        <v>17151.8</v>
      </c>
      <c r="H374" s="97">
        <f t="shared" si="185"/>
        <v>0</v>
      </c>
      <c r="I374" s="97">
        <v>17151.8</v>
      </c>
      <c r="J374" s="97">
        <v>0</v>
      </c>
      <c r="K374" s="97">
        <v>0</v>
      </c>
      <c r="L374" s="97">
        <v>0</v>
      </c>
      <c r="M374" s="97">
        <v>0</v>
      </c>
      <c r="N374" s="97">
        <v>0</v>
      </c>
      <c r="O374" s="97">
        <v>0</v>
      </c>
      <c r="P374" s="97">
        <v>0</v>
      </c>
      <c r="Q374" s="137" t="s">
        <v>11</v>
      </c>
      <c r="R374" s="9"/>
    </row>
    <row r="375" spans="1:18" ht="48" customHeight="1">
      <c r="A375" s="95" t="s">
        <v>204</v>
      </c>
      <c r="B375" s="96" t="s">
        <v>27</v>
      </c>
      <c r="C375" s="96">
        <v>1.8</v>
      </c>
      <c r="D375" s="96" t="s">
        <v>2</v>
      </c>
      <c r="E375" s="96"/>
      <c r="F375" s="96">
        <v>2023</v>
      </c>
      <c r="G375" s="97">
        <f t="shared" si="184"/>
        <v>12329.3</v>
      </c>
      <c r="H375" s="97">
        <f t="shared" si="185"/>
        <v>0</v>
      </c>
      <c r="I375" s="97">
        <v>12329.3</v>
      </c>
      <c r="J375" s="97">
        <v>0</v>
      </c>
      <c r="K375" s="97">
        <v>0</v>
      </c>
      <c r="L375" s="97">
        <v>0</v>
      </c>
      <c r="M375" s="97">
        <v>0</v>
      </c>
      <c r="N375" s="97">
        <v>0</v>
      </c>
      <c r="O375" s="97">
        <v>0</v>
      </c>
      <c r="P375" s="97">
        <v>0</v>
      </c>
      <c r="Q375" s="137" t="s">
        <v>11</v>
      </c>
      <c r="R375" s="9"/>
    </row>
    <row r="376" spans="1:18" ht="48.75" customHeight="1">
      <c r="A376" s="95" t="s">
        <v>205</v>
      </c>
      <c r="B376" s="96" t="s">
        <v>37</v>
      </c>
      <c r="C376" s="96">
        <v>8</v>
      </c>
      <c r="D376" s="96" t="s">
        <v>2</v>
      </c>
      <c r="E376" s="96"/>
      <c r="F376" s="96">
        <v>2023</v>
      </c>
      <c r="G376" s="97">
        <f t="shared" si="184"/>
        <v>35856.1</v>
      </c>
      <c r="H376" s="97">
        <f t="shared" si="185"/>
        <v>0</v>
      </c>
      <c r="I376" s="97">
        <v>35856.1</v>
      </c>
      <c r="J376" s="97">
        <v>0</v>
      </c>
      <c r="K376" s="97">
        <v>0</v>
      </c>
      <c r="L376" s="97">
        <v>0</v>
      </c>
      <c r="M376" s="97">
        <v>0</v>
      </c>
      <c r="N376" s="97">
        <v>0</v>
      </c>
      <c r="O376" s="97">
        <v>0</v>
      </c>
      <c r="P376" s="97">
        <v>0</v>
      </c>
      <c r="Q376" s="137" t="s">
        <v>11</v>
      </c>
      <c r="R376" s="9"/>
    </row>
    <row r="377" spans="1:18" ht="41.25" customHeight="1">
      <c r="A377" s="95" t="s">
        <v>206</v>
      </c>
      <c r="B377" s="96" t="s">
        <v>28</v>
      </c>
      <c r="C377" s="96">
        <v>1.2</v>
      </c>
      <c r="D377" s="96" t="s">
        <v>2</v>
      </c>
      <c r="E377" s="96"/>
      <c r="F377" s="96">
        <v>2023</v>
      </c>
      <c r="G377" s="97">
        <f t="shared" si="184"/>
        <v>9775.6</v>
      </c>
      <c r="H377" s="97">
        <f t="shared" si="185"/>
        <v>0</v>
      </c>
      <c r="I377" s="97">
        <v>9775.6</v>
      </c>
      <c r="J377" s="97">
        <v>0</v>
      </c>
      <c r="K377" s="97">
        <v>0</v>
      </c>
      <c r="L377" s="97">
        <v>0</v>
      </c>
      <c r="M377" s="97">
        <v>0</v>
      </c>
      <c r="N377" s="97">
        <v>0</v>
      </c>
      <c r="O377" s="97">
        <v>0</v>
      </c>
      <c r="P377" s="97">
        <v>0</v>
      </c>
      <c r="Q377" s="137" t="s">
        <v>11</v>
      </c>
      <c r="R377" s="9"/>
    </row>
    <row r="378" spans="1:18" ht="50.25" customHeight="1">
      <c r="A378" s="95" t="s">
        <v>250</v>
      </c>
      <c r="B378" s="96" t="s">
        <v>29</v>
      </c>
      <c r="C378" s="96">
        <v>7.7</v>
      </c>
      <c r="D378" s="96" t="s">
        <v>2</v>
      </c>
      <c r="E378" s="96"/>
      <c r="F378" s="96">
        <v>2023</v>
      </c>
      <c r="G378" s="97">
        <f t="shared" si="184"/>
        <v>34943.5</v>
      </c>
      <c r="H378" s="97">
        <f t="shared" si="185"/>
        <v>0</v>
      </c>
      <c r="I378" s="97">
        <v>34943.5</v>
      </c>
      <c r="J378" s="97">
        <v>0</v>
      </c>
      <c r="K378" s="97">
        <v>0</v>
      </c>
      <c r="L378" s="97">
        <v>0</v>
      </c>
      <c r="M378" s="97">
        <v>0</v>
      </c>
      <c r="N378" s="97">
        <v>0</v>
      </c>
      <c r="O378" s="97">
        <v>0</v>
      </c>
      <c r="P378" s="97">
        <v>0</v>
      </c>
      <c r="Q378" s="137" t="s">
        <v>11</v>
      </c>
      <c r="R378" s="9"/>
    </row>
    <row r="379" spans="1:18" ht="77.25" customHeight="1">
      <c r="A379" s="95" t="s">
        <v>251</v>
      </c>
      <c r="B379" s="96" t="s">
        <v>44</v>
      </c>
      <c r="C379" s="96">
        <v>15.4</v>
      </c>
      <c r="D379" s="96" t="s">
        <v>2</v>
      </c>
      <c r="E379" s="96"/>
      <c r="F379" s="96">
        <v>2023</v>
      </c>
      <c r="G379" s="97">
        <f t="shared" si="184"/>
        <v>58443.9</v>
      </c>
      <c r="H379" s="97">
        <f t="shared" si="185"/>
        <v>0</v>
      </c>
      <c r="I379" s="97">
        <v>58443.9</v>
      </c>
      <c r="J379" s="97">
        <v>0</v>
      </c>
      <c r="K379" s="97">
        <v>0</v>
      </c>
      <c r="L379" s="97">
        <v>0</v>
      </c>
      <c r="M379" s="97">
        <v>0</v>
      </c>
      <c r="N379" s="97">
        <v>0</v>
      </c>
      <c r="O379" s="97">
        <v>0</v>
      </c>
      <c r="P379" s="97">
        <v>0</v>
      </c>
      <c r="Q379" s="137" t="s">
        <v>11</v>
      </c>
      <c r="R379" s="35"/>
    </row>
    <row r="380" spans="1:18" ht="48.75" customHeight="1">
      <c r="A380" s="95" t="s">
        <v>252</v>
      </c>
      <c r="B380" s="96" t="s">
        <v>24</v>
      </c>
      <c r="C380" s="96">
        <v>30.9</v>
      </c>
      <c r="D380" s="96" t="s">
        <v>2</v>
      </c>
      <c r="E380" s="96"/>
      <c r="F380" s="96">
        <v>2024</v>
      </c>
      <c r="G380" s="97">
        <f t="shared" si="184"/>
        <v>109332.2</v>
      </c>
      <c r="H380" s="97">
        <f t="shared" si="185"/>
        <v>0</v>
      </c>
      <c r="I380" s="97">
        <v>109332.2</v>
      </c>
      <c r="J380" s="97">
        <v>0</v>
      </c>
      <c r="K380" s="97">
        <v>0</v>
      </c>
      <c r="L380" s="97">
        <v>0</v>
      </c>
      <c r="M380" s="97">
        <v>0</v>
      </c>
      <c r="N380" s="97">
        <v>0</v>
      </c>
      <c r="O380" s="97">
        <v>0</v>
      </c>
      <c r="P380" s="97">
        <v>0</v>
      </c>
      <c r="Q380" s="137" t="s">
        <v>11</v>
      </c>
      <c r="R380" s="9"/>
    </row>
    <row r="381" spans="1:18" ht="69" customHeight="1">
      <c r="A381" s="95" t="s">
        <v>253</v>
      </c>
      <c r="B381" s="96" t="s">
        <v>7</v>
      </c>
      <c r="C381" s="96">
        <v>2.8</v>
      </c>
      <c r="D381" s="96" t="s">
        <v>2</v>
      </c>
      <c r="E381" s="96"/>
      <c r="F381" s="96">
        <v>2024</v>
      </c>
      <c r="G381" s="97">
        <f t="shared" si="184"/>
        <v>16968.4</v>
      </c>
      <c r="H381" s="97">
        <f t="shared" si="185"/>
        <v>0</v>
      </c>
      <c r="I381" s="97">
        <v>16968.4</v>
      </c>
      <c r="J381" s="97">
        <v>0</v>
      </c>
      <c r="K381" s="97">
        <v>0</v>
      </c>
      <c r="L381" s="97">
        <v>0</v>
      </c>
      <c r="M381" s="97">
        <v>0</v>
      </c>
      <c r="N381" s="97">
        <v>0</v>
      </c>
      <c r="O381" s="97">
        <v>0</v>
      </c>
      <c r="P381" s="97">
        <v>0</v>
      </c>
      <c r="Q381" s="137" t="s">
        <v>11</v>
      </c>
      <c r="R381" s="35"/>
    </row>
    <row r="382" spans="1:18" ht="46.5" customHeight="1">
      <c r="A382" s="95" t="s">
        <v>207</v>
      </c>
      <c r="B382" s="96" t="s">
        <v>30</v>
      </c>
      <c r="C382" s="96">
        <v>8.3</v>
      </c>
      <c r="D382" s="96" t="s">
        <v>2</v>
      </c>
      <c r="E382" s="96"/>
      <c r="F382" s="96">
        <v>2024</v>
      </c>
      <c r="G382" s="97">
        <f t="shared" si="184"/>
        <v>35055.5</v>
      </c>
      <c r="H382" s="97">
        <f t="shared" si="185"/>
        <v>0</v>
      </c>
      <c r="I382" s="97">
        <v>35055.5</v>
      </c>
      <c r="J382" s="97">
        <v>0</v>
      </c>
      <c r="K382" s="97">
        <v>0</v>
      </c>
      <c r="L382" s="97">
        <v>0</v>
      </c>
      <c r="M382" s="97">
        <v>0</v>
      </c>
      <c r="N382" s="97">
        <v>0</v>
      </c>
      <c r="O382" s="97">
        <v>0</v>
      </c>
      <c r="P382" s="97">
        <v>0</v>
      </c>
      <c r="Q382" s="137" t="s">
        <v>11</v>
      </c>
      <c r="R382" s="9"/>
    </row>
    <row r="383" spans="1:18" ht="46.5" customHeight="1">
      <c r="A383" s="95" t="s">
        <v>254</v>
      </c>
      <c r="B383" s="96" t="s">
        <v>31</v>
      </c>
      <c r="C383" s="96">
        <v>4.5</v>
      </c>
      <c r="D383" s="96" t="s">
        <v>2</v>
      </c>
      <c r="E383" s="96"/>
      <c r="F383" s="96">
        <v>2024</v>
      </c>
      <c r="G383" s="97">
        <f t="shared" si="184"/>
        <v>22702.4</v>
      </c>
      <c r="H383" s="97">
        <f t="shared" si="185"/>
        <v>0</v>
      </c>
      <c r="I383" s="97">
        <v>22702.4</v>
      </c>
      <c r="J383" s="97">
        <v>0</v>
      </c>
      <c r="K383" s="97">
        <v>0</v>
      </c>
      <c r="L383" s="97">
        <v>0</v>
      </c>
      <c r="M383" s="97">
        <v>0</v>
      </c>
      <c r="N383" s="97">
        <v>0</v>
      </c>
      <c r="O383" s="97">
        <v>0</v>
      </c>
      <c r="P383" s="97">
        <v>0</v>
      </c>
      <c r="Q383" s="137" t="s">
        <v>11</v>
      </c>
      <c r="R383" s="9"/>
    </row>
    <row r="384" spans="1:18" ht="45.75" customHeight="1">
      <c r="A384" s="95" t="s">
        <v>255</v>
      </c>
      <c r="B384" s="96" t="s">
        <v>32</v>
      </c>
      <c r="C384" s="96">
        <v>3</v>
      </c>
      <c r="D384" s="96" t="s">
        <v>2</v>
      </c>
      <c r="E384" s="96"/>
      <c r="F384" s="96">
        <v>2024</v>
      </c>
      <c r="G384" s="97">
        <f t="shared" si="184"/>
        <v>17752.1</v>
      </c>
      <c r="H384" s="97">
        <f t="shared" si="185"/>
        <v>0</v>
      </c>
      <c r="I384" s="97">
        <v>17752.1</v>
      </c>
      <c r="J384" s="97">
        <v>0</v>
      </c>
      <c r="K384" s="97">
        <v>0</v>
      </c>
      <c r="L384" s="97">
        <v>0</v>
      </c>
      <c r="M384" s="97">
        <v>0</v>
      </c>
      <c r="N384" s="97">
        <v>0</v>
      </c>
      <c r="O384" s="97">
        <v>0</v>
      </c>
      <c r="P384" s="97">
        <v>0</v>
      </c>
      <c r="Q384" s="137" t="s">
        <v>11</v>
      </c>
      <c r="R384" s="9"/>
    </row>
    <row r="385" spans="1:18" ht="48" customHeight="1">
      <c r="A385" s="95" t="s">
        <v>256</v>
      </c>
      <c r="B385" s="96" t="s">
        <v>33</v>
      </c>
      <c r="C385" s="96">
        <v>2.68</v>
      </c>
      <c r="D385" s="96" t="s">
        <v>2</v>
      </c>
      <c r="E385" s="96"/>
      <c r="F385" s="96">
        <v>2024</v>
      </c>
      <c r="G385" s="97">
        <f t="shared" si="184"/>
        <v>16452.8</v>
      </c>
      <c r="H385" s="97">
        <f t="shared" si="185"/>
        <v>0</v>
      </c>
      <c r="I385" s="97">
        <v>16452.8</v>
      </c>
      <c r="J385" s="97">
        <v>0</v>
      </c>
      <c r="K385" s="97">
        <v>0</v>
      </c>
      <c r="L385" s="97">
        <v>0</v>
      </c>
      <c r="M385" s="97">
        <v>0</v>
      </c>
      <c r="N385" s="97">
        <v>0</v>
      </c>
      <c r="O385" s="97">
        <v>0</v>
      </c>
      <c r="P385" s="97">
        <v>0</v>
      </c>
      <c r="Q385" s="137" t="s">
        <v>11</v>
      </c>
      <c r="R385" s="9"/>
    </row>
    <row r="386" spans="1:18" ht="59.25" customHeight="1">
      <c r="A386" s="95" t="s">
        <v>208</v>
      </c>
      <c r="B386" s="96" t="s">
        <v>34</v>
      </c>
      <c r="C386" s="96">
        <v>15</v>
      </c>
      <c r="D386" s="96" t="s">
        <v>2</v>
      </c>
      <c r="E386" s="96"/>
      <c r="F386" s="96">
        <v>2024</v>
      </c>
      <c r="G386" s="97">
        <f t="shared" si="184"/>
        <v>59194.3</v>
      </c>
      <c r="H386" s="97">
        <f t="shared" si="185"/>
        <v>0</v>
      </c>
      <c r="I386" s="97">
        <v>59194.3</v>
      </c>
      <c r="J386" s="97">
        <v>0</v>
      </c>
      <c r="K386" s="97">
        <v>0</v>
      </c>
      <c r="L386" s="97">
        <v>0</v>
      </c>
      <c r="M386" s="97">
        <v>0</v>
      </c>
      <c r="N386" s="97">
        <v>0</v>
      </c>
      <c r="O386" s="97">
        <v>0</v>
      </c>
      <c r="P386" s="97">
        <v>0</v>
      </c>
      <c r="Q386" s="137" t="s">
        <v>11</v>
      </c>
      <c r="R386" s="9"/>
    </row>
    <row r="387" spans="1:18" ht="54" customHeight="1">
      <c r="A387" s="95" t="s">
        <v>257</v>
      </c>
      <c r="B387" s="96" t="s">
        <v>40</v>
      </c>
      <c r="C387" s="96">
        <v>7.6</v>
      </c>
      <c r="D387" s="96" t="s">
        <v>2</v>
      </c>
      <c r="E387" s="96"/>
      <c r="F387" s="96">
        <v>2024</v>
      </c>
      <c r="G387" s="97">
        <f t="shared" si="184"/>
        <v>35927.9</v>
      </c>
      <c r="H387" s="97">
        <f t="shared" si="185"/>
        <v>0</v>
      </c>
      <c r="I387" s="97">
        <v>35927.9</v>
      </c>
      <c r="J387" s="97">
        <v>0</v>
      </c>
      <c r="K387" s="97">
        <v>0</v>
      </c>
      <c r="L387" s="97">
        <v>0</v>
      </c>
      <c r="M387" s="97">
        <v>0</v>
      </c>
      <c r="N387" s="97">
        <v>0</v>
      </c>
      <c r="O387" s="97">
        <v>0</v>
      </c>
      <c r="P387" s="97">
        <v>0</v>
      </c>
      <c r="Q387" s="137" t="s">
        <v>11</v>
      </c>
      <c r="R387" s="9"/>
    </row>
    <row r="388" spans="1:18" ht="51.75" customHeight="1">
      <c r="A388" s="95" t="s">
        <v>209</v>
      </c>
      <c r="B388" s="96" t="s">
        <v>43</v>
      </c>
      <c r="C388" s="96">
        <v>5</v>
      </c>
      <c r="D388" s="96" t="s">
        <v>2</v>
      </c>
      <c r="E388" s="96"/>
      <c r="F388" s="96">
        <v>2024</v>
      </c>
      <c r="G388" s="97">
        <f t="shared" si="184"/>
        <v>27663.3</v>
      </c>
      <c r="H388" s="97">
        <f t="shared" si="185"/>
        <v>0</v>
      </c>
      <c r="I388" s="97">
        <v>27663.3</v>
      </c>
      <c r="J388" s="97">
        <v>0</v>
      </c>
      <c r="K388" s="97">
        <v>0</v>
      </c>
      <c r="L388" s="97">
        <v>0</v>
      </c>
      <c r="M388" s="97">
        <v>0</v>
      </c>
      <c r="N388" s="97">
        <v>0</v>
      </c>
      <c r="O388" s="97">
        <v>0</v>
      </c>
      <c r="P388" s="97">
        <v>0</v>
      </c>
      <c r="Q388" s="137" t="s">
        <v>11</v>
      </c>
      <c r="R388" s="9"/>
    </row>
    <row r="389" spans="1:18" ht="46.5" customHeight="1">
      <c r="A389" s="95" t="s">
        <v>210</v>
      </c>
      <c r="B389" s="96" t="s">
        <v>38</v>
      </c>
      <c r="C389" s="96">
        <v>5.3</v>
      </c>
      <c r="D389" s="96" t="s">
        <v>2</v>
      </c>
      <c r="E389" s="96"/>
      <c r="F389" s="96">
        <v>2024</v>
      </c>
      <c r="G389" s="97">
        <f t="shared" si="184"/>
        <v>28607.8</v>
      </c>
      <c r="H389" s="97">
        <f t="shared" si="185"/>
        <v>0</v>
      </c>
      <c r="I389" s="97">
        <v>28607.8</v>
      </c>
      <c r="J389" s="97">
        <v>0</v>
      </c>
      <c r="K389" s="97">
        <v>0</v>
      </c>
      <c r="L389" s="97">
        <v>0</v>
      </c>
      <c r="M389" s="97">
        <v>0</v>
      </c>
      <c r="N389" s="97">
        <v>0</v>
      </c>
      <c r="O389" s="97">
        <v>0</v>
      </c>
      <c r="P389" s="97">
        <v>0</v>
      </c>
      <c r="Q389" s="137" t="s">
        <v>11</v>
      </c>
      <c r="R389" s="9"/>
    </row>
    <row r="390" spans="1:18" ht="36" customHeight="1">
      <c r="A390" s="108" t="s">
        <v>211</v>
      </c>
      <c r="B390" s="129" t="s">
        <v>6</v>
      </c>
      <c r="C390" s="129">
        <v>3.3</v>
      </c>
      <c r="D390" s="161" t="s">
        <v>2</v>
      </c>
      <c r="E390" s="96"/>
      <c r="F390" s="96">
        <v>2024</v>
      </c>
      <c r="G390" s="97">
        <f t="shared" si="184"/>
        <v>18293.4</v>
      </c>
      <c r="H390" s="97">
        <f t="shared" si="185"/>
        <v>0</v>
      </c>
      <c r="I390" s="97">
        <v>18293.4</v>
      </c>
      <c r="J390" s="97">
        <v>0</v>
      </c>
      <c r="K390" s="97">
        <v>0</v>
      </c>
      <c r="L390" s="97">
        <v>0</v>
      </c>
      <c r="M390" s="97">
        <v>0</v>
      </c>
      <c r="N390" s="97">
        <v>0</v>
      </c>
      <c r="O390" s="97">
        <v>0</v>
      </c>
      <c r="P390" s="97">
        <v>0</v>
      </c>
      <c r="Q390" s="154"/>
      <c r="R390" s="35"/>
    </row>
    <row r="391" spans="1:18" ht="36" customHeight="1">
      <c r="A391" s="118"/>
      <c r="B391" s="134"/>
      <c r="C391" s="134"/>
      <c r="D391" s="162" t="s">
        <v>3</v>
      </c>
      <c r="E391" s="162"/>
      <c r="F391" s="96">
        <v>2025</v>
      </c>
      <c r="G391" s="97">
        <f t="shared" si="184"/>
        <v>365868.3</v>
      </c>
      <c r="H391" s="97">
        <f t="shared" si="185"/>
        <v>0</v>
      </c>
      <c r="I391" s="97">
        <v>365868.3</v>
      </c>
      <c r="J391" s="97">
        <v>0</v>
      </c>
      <c r="K391" s="97">
        <v>0</v>
      </c>
      <c r="L391" s="97">
        <v>0</v>
      </c>
      <c r="M391" s="97">
        <v>0</v>
      </c>
      <c r="N391" s="97">
        <v>0</v>
      </c>
      <c r="O391" s="97">
        <v>0</v>
      </c>
      <c r="P391" s="97">
        <v>0</v>
      </c>
      <c r="Q391" s="155"/>
      <c r="R391" s="35"/>
    </row>
    <row r="392" spans="1:18" ht="38.25" customHeight="1">
      <c r="A392" s="95" t="s">
        <v>377</v>
      </c>
      <c r="B392" s="96" t="s">
        <v>18</v>
      </c>
      <c r="C392" s="96">
        <v>0.7</v>
      </c>
      <c r="D392" s="96" t="s">
        <v>2</v>
      </c>
      <c r="E392" s="96"/>
      <c r="F392" s="96">
        <v>2025</v>
      </c>
      <c r="G392" s="97">
        <f t="shared" si="184"/>
        <v>8549.6</v>
      </c>
      <c r="H392" s="97">
        <f t="shared" si="185"/>
        <v>0</v>
      </c>
      <c r="I392" s="97">
        <v>8549.6</v>
      </c>
      <c r="J392" s="97">
        <v>0</v>
      </c>
      <c r="K392" s="97">
        <v>0</v>
      </c>
      <c r="L392" s="97">
        <v>0</v>
      </c>
      <c r="M392" s="97">
        <v>0</v>
      </c>
      <c r="N392" s="97">
        <v>0</v>
      </c>
      <c r="O392" s="97">
        <v>0</v>
      </c>
      <c r="P392" s="97">
        <v>0</v>
      </c>
      <c r="Q392" s="137" t="s">
        <v>11</v>
      </c>
      <c r="R392" s="9"/>
    </row>
    <row r="393" spans="1:18" ht="52.5" customHeight="1">
      <c r="A393" s="95" t="s">
        <v>212</v>
      </c>
      <c r="B393" s="96" t="s">
        <v>35</v>
      </c>
      <c r="C393" s="96">
        <v>6</v>
      </c>
      <c r="D393" s="96" t="s">
        <v>2</v>
      </c>
      <c r="E393" s="96"/>
      <c r="F393" s="96">
        <v>2025</v>
      </c>
      <c r="G393" s="97">
        <f t="shared" si="184"/>
        <v>31869.2</v>
      </c>
      <c r="H393" s="97">
        <f t="shared" si="185"/>
        <v>0</v>
      </c>
      <c r="I393" s="97">
        <v>31869.2</v>
      </c>
      <c r="J393" s="97">
        <v>0</v>
      </c>
      <c r="K393" s="97">
        <v>0</v>
      </c>
      <c r="L393" s="97">
        <v>0</v>
      </c>
      <c r="M393" s="97">
        <v>0</v>
      </c>
      <c r="N393" s="97">
        <v>0</v>
      </c>
      <c r="O393" s="97">
        <v>0</v>
      </c>
      <c r="P393" s="97">
        <v>0</v>
      </c>
      <c r="Q393" s="137" t="s">
        <v>11</v>
      </c>
      <c r="R393" s="9"/>
    </row>
    <row r="394" spans="1:18" ht="48.75" customHeight="1">
      <c r="A394" s="95" t="s">
        <v>213</v>
      </c>
      <c r="B394" s="96" t="s">
        <v>36</v>
      </c>
      <c r="C394" s="96">
        <v>22</v>
      </c>
      <c r="D394" s="96" t="s">
        <v>2</v>
      </c>
      <c r="E394" s="96"/>
      <c r="F394" s="96">
        <v>2025</v>
      </c>
      <c r="G394" s="97">
        <f aca="true" t="shared" si="186" ref="G394:G401">I394+K394+M394+O394</f>
        <v>83959.6</v>
      </c>
      <c r="H394" s="97">
        <f aca="true" t="shared" si="187" ref="H394:H401">J394+L394+N394+P394</f>
        <v>0</v>
      </c>
      <c r="I394" s="97">
        <v>83959.6</v>
      </c>
      <c r="J394" s="97">
        <v>0</v>
      </c>
      <c r="K394" s="97">
        <v>0</v>
      </c>
      <c r="L394" s="97">
        <v>0</v>
      </c>
      <c r="M394" s="97">
        <v>0</v>
      </c>
      <c r="N394" s="97">
        <v>0</v>
      </c>
      <c r="O394" s="97">
        <v>0</v>
      </c>
      <c r="P394" s="97">
        <v>0</v>
      </c>
      <c r="Q394" s="137" t="s">
        <v>11</v>
      </c>
      <c r="R394" s="9"/>
    </row>
    <row r="395" spans="1:18" ht="46.5" customHeight="1">
      <c r="A395" s="95" t="s">
        <v>214</v>
      </c>
      <c r="B395" s="96" t="s">
        <v>39</v>
      </c>
      <c r="C395" s="96">
        <v>32.8</v>
      </c>
      <c r="D395" s="96" t="s">
        <v>2</v>
      </c>
      <c r="E395" s="96"/>
      <c r="F395" s="96">
        <v>2025</v>
      </c>
      <c r="G395" s="97">
        <f t="shared" si="186"/>
        <v>119093.5</v>
      </c>
      <c r="H395" s="97">
        <f t="shared" si="187"/>
        <v>0</v>
      </c>
      <c r="I395" s="97">
        <v>119093.5</v>
      </c>
      <c r="J395" s="97">
        <v>0</v>
      </c>
      <c r="K395" s="97">
        <v>0</v>
      </c>
      <c r="L395" s="97">
        <v>0</v>
      </c>
      <c r="M395" s="97">
        <v>0</v>
      </c>
      <c r="N395" s="97">
        <v>0</v>
      </c>
      <c r="O395" s="97">
        <v>0</v>
      </c>
      <c r="P395" s="97">
        <v>0</v>
      </c>
      <c r="Q395" s="137" t="s">
        <v>11</v>
      </c>
      <c r="R395" s="9"/>
    </row>
    <row r="396" spans="1:18" ht="42.75" customHeight="1">
      <c r="A396" s="95" t="s">
        <v>215</v>
      </c>
      <c r="B396" s="96" t="s">
        <v>41</v>
      </c>
      <c r="C396" s="96">
        <v>9.8</v>
      </c>
      <c r="D396" s="96" t="s">
        <v>2</v>
      </c>
      <c r="E396" s="96"/>
      <c r="F396" s="96">
        <v>2025</v>
      </c>
      <c r="G396" s="97">
        <f t="shared" si="186"/>
        <v>44191.1</v>
      </c>
      <c r="H396" s="97">
        <f t="shared" si="187"/>
        <v>0</v>
      </c>
      <c r="I396" s="97">
        <v>44191.1</v>
      </c>
      <c r="J396" s="97">
        <v>0</v>
      </c>
      <c r="K396" s="97">
        <v>0</v>
      </c>
      <c r="L396" s="97">
        <v>0</v>
      </c>
      <c r="M396" s="97">
        <v>0</v>
      </c>
      <c r="N396" s="97">
        <v>0</v>
      </c>
      <c r="O396" s="97">
        <v>0</v>
      </c>
      <c r="P396" s="97">
        <v>0</v>
      </c>
      <c r="Q396" s="137" t="s">
        <v>11</v>
      </c>
      <c r="R396" s="9"/>
    </row>
    <row r="397" spans="1:18" ht="50.25" customHeight="1">
      <c r="A397" s="95" t="s">
        <v>216</v>
      </c>
      <c r="B397" s="96" t="s">
        <v>42</v>
      </c>
      <c r="C397" s="96">
        <v>15.3</v>
      </c>
      <c r="D397" s="96" t="s">
        <v>2</v>
      </c>
      <c r="E397" s="96"/>
      <c r="F397" s="96">
        <v>2025</v>
      </c>
      <c r="G397" s="97">
        <f t="shared" si="186"/>
        <v>62123.3</v>
      </c>
      <c r="H397" s="97">
        <f t="shared" si="187"/>
        <v>0</v>
      </c>
      <c r="I397" s="97">
        <v>62123.3</v>
      </c>
      <c r="J397" s="97">
        <v>0</v>
      </c>
      <c r="K397" s="97">
        <v>0</v>
      </c>
      <c r="L397" s="97">
        <v>0</v>
      </c>
      <c r="M397" s="97">
        <v>0</v>
      </c>
      <c r="N397" s="97">
        <v>0</v>
      </c>
      <c r="O397" s="97">
        <v>0</v>
      </c>
      <c r="P397" s="97">
        <v>0</v>
      </c>
      <c r="Q397" s="137" t="s">
        <v>11</v>
      </c>
      <c r="R397" s="9"/>
    </row>
    <row r="398" spans="1:18" ht="73.5" customHeight="1">
      <c r="A398" s="95" t="s">
        <v>378</v>
      </c>
      <c r="B398" s="96" t="s">
        <v>46</v>
      </c>
      <c r="C398" s="96">
        <v>1.75</v>
      </c>
      <c r="D398" s="96" t="s">
        <v>2</v>
      </c>
      <c r="E398" s="96"/>
      <c r="F398" s="96">
        <v>2025</v>
      </c>
      <c r="G398" s="97">
        <f t="shared" si="186"/>
        <v>12970.9</v>
      </c>
      <c r="H398" s="97">
        <f t="shared" si="187"/>
        <v>0</v>
      </c>
      <c r="I398" s="97">
        <v>12970.9</v>
      </c>
      <c r="J398" s="97">
        <v>0</v>
      </c>
      <c r="K398" s="97">
        <v>0</v>
      </c>
      <c r="L398" s="97">
        <v>0</v>
      </c>
      <c r="M398" s="97">
        <v>0</v>
      </c>
      <c r="N398" s="97">
        <v>0</v>
      </c>
      <c r="O398" s="97">
        <v>0</v>
      </c>
      <c r="P398" s="97">
        <v>0</v>
      </c>
      <c r="Q398" s="137" t="s">
        <v>11</v>
      </c>
      <c r="R398" s="35"/>
    </row>
    <row r="399" spans="1:18" ht="50.25" customHeight="1">
      <c r="A399" s="171" t="s">
        <v>363</v>
      </c>
      <c r="B399" s="96" t="s">
        <v>47</v>
      </c>
      <c r="C399" s="96">
        <v>5.5</v>
      </c>
      <c r="D399" s="96" t="s">
        <v>2</v>
      </c>
      <c r="E399" s="96"/>
      <c r="F399" s="96">
        <v>2025</v>
      </c>
      <c r="G399" s="97">
        <f t="shared" si="186"/>
        <v>30275</v>
      </c>
      <c r="H399" s="97">
        <f t="shared" si="187"/>
        <v>0</v>
      </c>
      <c r="I399" s="97">
        <v>30275</v>
      </c>
      <c r="J399" s="97">
        <v>0</v>
      </c>
      <c r="K399" s="97">
        <v>0</v>
      </c>
      <c r="L399" s="97">
        <v>0</v>
      </c>
      <c r="M399" s="97">
        <v>0</v>
      </c>
      <c r="N399" s="97">
        <v>0</v>
      </c>
      <c r="O399" s="97">
        <v>0</v>
      </c>
      <c r="P399" s="97">
        <v>0</v>
      </c>
      <c r="Q399" s="137" t="s">
        <v>11</v>
      </c>
      <c r="R399" s="9"/>
    </row>
    <row r="400" spans="1:18" ht="43.5" customHeight="1">
      <c r="A400" s="171" t="s">
        <v>365</v>
      </c>
      <c r="B400" s="104" t="s">
        <v>48</v>
      </c>
      <c r="C400" s="104">
        <v>0.8</v>
      </c>
      <c r="D400" s="104" t="s">
        <v>2</v>
      </c>
      <c r="E400" s="104"/>
      <c r="F400" s="104">
        <v>2025</v>
      </c>
      <c r="G400" s="105">
        <f t="shared" si="186"/>
        <v>8928</v>
      </c>
      <c r="H400" s="105">
        <f t="shared" si="187"/>
        <v>0</v>
      </c>
      <c r="I400" s="105">
        <v>8928</v>
      </c>
      <c r="J400" s="105">
        <v>0</v>
      </c>
      <c r="K400" s="105">
        <v>0</v>
      </c>
      <c r="L400" s="105">
        <v>0</v>
      </c>
      <c r="M400" s="105">
        <v>0</v>
      </c>
      <c r="N400" s="105">
        <v>0</v>
      </c>
      <c r="O400" s="105">
        <v>0</v>
      </c>
      <c r="P400" s="105">
        <v>0</v>
      </c>
      <c r="Q400" s="91" t="s">
        <v>11</v>
      </c>
      <c r="R400" s="86"/>
    </row>
    <row r="401" spans="1:18" ht="45" customHeight="1">
      <c r="A401" s="171" t="s">
        <v>366</v>
      </c>
      <c r="B401" s="104" t="s">
        <v>125</v>
      </c>
      <c r="C401" s="104">
        <v>3.5</v>
      </c>
      <c r="D401" s="104" t="s">
        <v>2</v>
      </c>
      <c r="E401" s="104"/>
      <c r="F401" s="104">
        <v>2025</v>
      </c>
      <c r="G401" s="85">
        <f t="shared" si="186"/>
        <v>20420.7</v>
      </c>
      <c r="H401" s="85">
        <f t="shared" si="187"/>
        <v>0</v>
      </c>
      <c r="I401" s="105">
        <v>20420.7</v>
      </c>
      <c r="J401" s="105">
        <v>0</v>
      </c>
      <c r="K401" s="105">
        <v>0</v>
      </c>
      <c r="L401" s="105">
        <v>0</v>
      </c>
      <c r="M401" s="105">
        <v>0</v>
      </c>
      <c r="N401" s="105">
        <v>0</v>
      </c>
      <c r="O401" s="105">
        <v>0</v>
      </c>
      <c r="P401" s="105">
        <v>0</v>
      </c>
      <c r="Q401" s="91" t="s">
        <v>9</v>
      </c>
      <c r="R401" s="86"/>
    </row>
    <row r="402" spans="1:109" ht="29.25" customHeight="1">
      <c r="A402" s="172" t="s">
        <v>217</v>
      </c>
      <c r="B402" s="72" t="s">
        <v>426</v>
      </c>
      <c r="C402" s="73"/>
      <c r="D402" s="74"/>
      <c r="E402" s="165"/>
      <c r="F402" s="75" t="s">
        <v>59</v>
      </c>
      <c r="G402" s="76">
        <f>I402+K402+M402+O402</f>
        <v>0</v>
      </c>
      <c r="H402" s="76">
        <f>J402+L402+N402+P402</f>
        <v>0</v>
      </c>
      <c r="I402" s="76">
        <f>I403+I404+I405+I406+I407+I408+I409+I410+I411+I412+I413</f>
        <v>0</v>
      </c>
      <c r="J402" s="76">
        <f aca="true" t="shared" si="188" ref="J402:P402">J403+J404+J405+J406+J407+J408+J409+J410+J411+J412+J413</f>
        <v>0</v>
      </c>
      <c r="K402" s="76">
        <f t="shared" si="188"/>
        <v>0</v>
      </c>
      <c r="L402" s="76">
        <f t="shared" si="188"/>
        <v>0</v>
      </c>
      <c r="M402" s="76">
        <f t="shared" si="188"/>
        <v>0</v>
      </c>
      <c r="N402" s="76">
        <f t="shared" si="188"/>
        <v>0</v>
      </c>
      <c r="O402" s="76">
        <f t="shared" si="188"/>
        <v>0</v>
      </c>
      <c r="P402" s="76">
        <f t="shared" si="188"/>
        <v>0</v>
      </c>
      <c r="Q402" s="77"/>
      <c r="R402" s="86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</row>
    <row r="403" spans="1:109" ht="22.5" customHeight="1">
      <c r="A403" s="173"/>
      <c r="B403" s="81"/>
      <c r="C403" s="82"/>
      <c r="D403" s="83"/>
      <c r="E403" s="166"/>
      <c r="F403" s="84">
        <v>2015</v>
      </c>
      <c r="G403" s="85">
        <f>I403+K403+M403+O403</f>
        <v>0</v>
      </c>
      <c r="H403" s="85">
        <f>J403+L403+N403+P403</f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0</v>
      </c>
      <c r="O403" s="85">
        <v>0</v>
      </c>
      <c r="P403" s="85">
        <v>0</v>
      </c>
      <c r="Q403" s="77"/>
      <c r="R403" s="86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</row>
    <row r="404" spans="1:109" ht="20.25" customHeight="1">
      <c r="A404" s="173"/>
      <c r="B404" s="81"/>
      <c r="C404" s="82"/>
      <c r="D404" s="83"/>
      <c r="E404" s="166"/>
      <c r="F404" s="84">
        <v>2016</v>
      </c>
      <c r="G404" s="85">
        <f aca="true" t="shared" si="189" ref="G404:H413">I404+K404+M404+O404</f>
        <v>0</v>
      </c>
      <c r="H404" s="85">
        <f t="shared" si="189"/>
        <v>0</v>
      </c>
      <c r="I404" s="85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  <c r="O404" s="85">
        <v>0</v>
      </c>
      <c r="P404" s="85">
        <v>0</v>
      </c>
      <c r="Q404" s="77"/>
      <c r="R404" s="86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</row>
    <row r="405" spans="1:109" ht="21.75" customHeight="1">
      <c r="A405" s="173"/>
      <c r="B405" s="81"/>
      <c r="C405" s="82"/>
      <c r="D405" s="83"/>
      <c r="E405" s="166"/>
      <c r="F405" s="84">
        <v>2017</v>
      </c>
      <c r="G405" s="85">
        <f t="shared" si="189"/>
        <v>0</v>
      </c>
      <c r="H405" s="85">
        <f t="shared" si="189"/>
        <v>0</v>
      </c>
      <c r="I405" s="85">
        <v>0</v>
      </c>
      <c r="J405" s="85">
        <f>J414</f>
        <v>0</v>
      </c>
      <c r="K405" s="85">
        <f>K414</f>
        <v>0</v>
      </c>
      <c r="L405" s="85">
        <f>L414</f>
        <v>0</v>
      </c>
      <c r="M405" s="85">
        <f>M414</f>
        <v>0</v>
      </c>
      <c r="N405" s="85">
        <f>N414</f>
        <v>0</v>
      </c>
      <c r="O405" s="85">
        <v>0</v>
      </c>
      <c r="P405" s="85">
        <v>0</v>
      </c>
      <c r="Q405" s="77"/>
      <c r="R405" s="86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</row>
    <row r="406" spans="1:109" ht="24" customHeight="1">
      <c r="A406" s="173"/>
      <c r="B406" s="81"/>
      <c r="C406" s="82"/>
      <c r="D406" s="83"/>
      <c r="E406" s="166"/>
      <c r="F406" s="84">
        <v>2018</v>
      </c>
      <c r="G406" s="85">
        <f t="shared" si="189"/>
        <v>0</v>
      </c>
      <c r="H406" s="85">
        <f t="shared" si="189"/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  <c r="Q406" s="77"/>
      <c r="R406" s="86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</row>
    <row r="407" spans="1:109" ht="18" customHeight="1">
      <c r="A407" s="173"/>
      <c r="B407" s="81"/>
      <c r="C407" s="82"/>
      <c r="D407" s="83"/>
      <c r="E407" s="166"/>
      <c r="F407" s="84">
        <v>2019</v>
      </c>
      <c r="G407" s="85">
        <f t="shared" si="189"/>
        <v>0</v>
      </c>
      <c r="H407" s="85">
        <f t="shared" si="189"/>
        <v>0</v>
      </c>
      <c r="I407" s="85">
        <v>0</v>
      </c>
      <c r="J407" s="85">
        <v>0</v>
      </c>
      <c r="K407" s="85">
        <v>0</v>
      </c>
      <c r="L407" s="85">
        <v>0</v>
      </c>
      <c r="M407" s="85">
        <v>0</v>
      </c>
      <c r="N407" s="85">
        <v>0</v>
      </c>
      <c r="O407" s="85">
        <v>0</v>
      </c>
      <c r="P407" s="85">
        <v>0</v>
      </c>
      <c r="Q407" s="77"/>
      <c r="R407" s="86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</row>
    <row r="408" spans="1:109" ht="21.75" customHeight="1">
      <c r="A408" s="173"/>
      <c r="B408" s="81"/>
      <c r="C408" s="82"/>
      <c r="D408" s="83"/>
      <c r="E408" s="166"/>
      <c r="F408" s="84">
        <v>2020</v>
      </c>
      <c r="G408" s="85">
        <f t="shared" si="189"/>
        <v>0</v>
      </c>
      <c r="H408" s="85">
        <f t="shared" si="189"/>
        <v>0</v>
      </c>
      <c r="I408" s="85">
        <v>0</v>
      </c>
      <c r="J408" s="85">
        <v>0</v>
      </c>
      <c r="K408" s="85">
        <v>0</v>
      </c>
      <c r="L408" s="85">
        <v>0</v>
      </c>
      <c r="M408" s="85">
        <v>0</v>
      </c>
      <c r="N408" s="85">
        <v>0</v>
      </c>
      <c r="O408" s="85">
        <v>0</v>
      </c>
      <c r="P408" s="85">
        <v>0</v>
      </c>
      <c r="Q408" s="77"/>
      <c r="R408" s="86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</row>
    <row r="409" spans="1:109" ht="21.75" customHeight="1">
      <c r="A409" s="173"/>
      <c r="B409" s="81"/>
      <c r="C409" s="82"/>
      <c r="D409" s="83"/>
      <c r="E409" s="166"/>
      <c r="F409" s="84">
        <v>2021</v>
      </c>
      <c r="G409" s="85">
        <f t="shared" si="189"/>
        <v>0</v>
      </c>
      <c r="H409" s="85">
        <f t="shared" si="189"/>
        <v>0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  <c r="N409" s="85">
        <v>0</v>
      </c>
      <c r="O409" s="85">
        <v>0</v>
      </c>
      <c r="P409" s="85">
        <v>0</v>
      </c>
      <c r="Q409" s="77"/>
      <c r="R409" s="86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</row>
    <row r="410" spans="1:109" ht="21.75" customHeight="1">
      <c r="A410" s="173"/>
      <c r="B410" s="81"/>
      <c r="C410" s="82"/>
      <c r="D410" s="83"/>
      <c r="E410" s="166"/>
      <c r="F410" s="84">
        <v>2022</v>
      </c>
      <c r="G410" s="85">
        <f t="shared" si="189"/>
        <v>0</v>
      </c>
      <c r="H410" s="85">
        <f t="shared" si="189"/>
        <v>0</v>
      </c>
      <c r="I410" s="85">
        <f>I414</f>
        <v>0</v>
      </c>
      <c r="J410" s="85">
        <f aca="true" t="shared" si="190" ref="J410:P410">J414</f>
        <v>0</v>
      </c>
      <c r="K410" s="85">
        <f t="shared" si="190"/>
        <v>0</v>
      </c>
      <c r="L410" s="85">
        <f t="shared" si="190"/>
        <v>0</v>
      </c>
      <c r="M410" s="85">
        <f t="shared" si="190"/>
        <v>0</v>
      </c>
      <c r="N410" s="85">
        <f t="shared" si="190"/>
        <v>0</v>
      </c>
      <c r="O410" s="85">
        <f t="shared" si="190"/>
        <v>0</v>
      </c>
      <c r="P410" s="85">
        <f t="shared" si="190"/>
        <v>0</v>
      </c>
      <c r="Q410" s="77"/>
      <c r="R410" s="86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</row>
    <row r="411" spans="1:109" ht="21.75" customHeight="1">
      <c r="A411" s="173"/>
      <c r="B411" s="81"/>
      <c r="C411" s="82"/>
      <c r="D411" s="83"/>
      <c r="E411" s="166"/>
      <c r="F411" s="84">
        <v>2023</v>
      </c>
      <c r="G411" s="85">
        <f t="shared" si="189"/>
        <v>0</v>
      </c>
      <c r="H411" s="85">
        <f t="shared" si="189"/>
        <v>0</v>
      </c>
      <c r="I411" s="85">
        <v>0</v>
      </c>
      <c r="J411" s="85">
        <v>0</v>
      </c>
      <c r="K411" s="85">
        <v>0</v>
      </c>
      <c r="L411" s="85">
        <v>0</v>
      </c>
      <c r="M411" s="85">
        <v>0</v>
      </c>
      <c r="N411" s="85">
        <v>0</v>
      </c>
      <c r="O411" s="85">
        <v>0</v>
      </c>
      <c r="P411" s="85">
        <v>0</v>
      </c>
      <c r="Q411" s="77"/>
      <c r="R411" s="86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</row>
    <row r="412" spans="1:109" ht="21.75" customHeight="1">
      <c r="A412" s="173"/>
      <c r="B412" s="81"/>
      <c r="C412" s="82"/>
      <c r="D412" s="83"/>
      <c r="E412" s="166"/>
      <c r="F412" s="84">
        <v>2024</v>
      </c>
      <c r="G412" s="85">
        <f t="shared" si="189"/>
        <v>0</v>
      </c>
      <c r="H412" s="85">
        <f t="shared" si="189"/>
        <v>0</v>
      </c>
      <c r="I412" s="85">
        <v>0</v>
      </c>
      <c r="J412" s="85">
        <v>0</v>
      </c>
      <c r="K412" s="85">
        <v>0</v>
      </c>
      <c r="L412" s="85">
        <v>0</v>
      </c>
      <c r="M412" s="85">
        <v>0</v>
      </c>
      <c r="N412" s="85">
        <v>0</v>
      </c>
      <c r="O412" s="85">
        <v>0</v>
      </c>
      <c r="P412" s="85">
        <v>0</v>
      </c>
      <c r="Q412" s="77"/>
      <c r="R412" s="86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</row>
    <row r="413" spans="1:109" ht="21.75" customHeight="1">
      <c r="A413" s="174"/>
      <c r="B413" s="167"/>
      <c r="C413" s="168"/>
      <c r="D413" s="169"/>
      <c r="E413" s="170"/>
      <c r="F413" s="84">
        <v>2025</v>
      </c>
      <c r="G413" s="85">
        <f t="shared" si="189"/>
        <v>0</v>
      </c>
      <c r="H413" s="85">
        <f t="shared" si="189"/>
        <v>0</v>
      </c>
      <c r="I413" s="85">
        <v>0</v>
      </c>
      <c r="J413" s="85">
        <v>0</v>
      </c>
      <c r="K413" s="85">
        <v>0</v>
      </c>
      <c r="L413" s="85">
        <v>0</v>
      </c>
      <c r="M413" s="85">
        <v>0</v>
      </c>
      <c r="N413" s="85">
        <v>0</v>
      </c>
      <c r="O413" s="85">
        <v>0</v>
      </c>
      <c r="P413" s="85">
        <v>0</v>
      </c>
      <c r="Q413" s="77"/>
      <c r="R413" s="86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</row>
    <row r="414" spans="1:109" ht="71.25" customHeight="1">
      <c r="A414" s="171" t="s">
        <v>218</v>
      </c>
      <c r="B414" s="104" t="s">
        <v>79</v>
      </c>
      <c r="C414" s="104">
        <v>1.3</v>
      </c>
      <c r="D414" s="104" t="s">
        <v>2</v>
      </c>
      <c r="E414" s="104"/>
      <c r="F414" s="104" t="s">
        <v>372</v>
      </c>
      <c r="G414" s="105">
        <f aca="true" t="shared" si="191" ref="G414:H416">I414+K414+M414+O414</f>
        <v>0</v>
      </c>
      <c r="H414" s="105">
        <f t="shared" si="191"/>
        <v>0</v>
      </c>
      <c r="I414" s="105">
        <v>0</v>
      </c>
      <c r="J414" s="105">
        <v>0</v>
      </c>
      <c r="K414" s="105">
        <v>0</v>
      </c>
      <c r="L414" s="105">
        <v>0</v>
      </c>
      <c r="M414" s="105">
        <v>0</v>
      </c>
      <c r="N414" s="105">
        <v>0</v>
      </c>
      <c r="O414" s="105">
        <v>0</v>
      </c>
      <c r="P414" s="105">
        <v>0</v>
      </c>
      <c r="Q414" s="91"/>
      <c r="R414" s="86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</row>
    <row r="415" spans="1:109" s="47" customFormat="1" ht="29.25" customHeight="1">
      <c r="A415" s="172" t="s">
        <v>423</v>
      </c>
      <c r="B415" s="72" t="s">
        <v>427</v>
      </c>
      <c r="C415" s="73"/>
      <c r="D415" s="74"/>
      <c r="E415" s="165"/>
      <c r="F415" s="75" t="s">
        <v>59</v>
      </c>
      <c r="G415" s="76">
        <f t="shared" si="191"/>
        <v>3846</v>
      </c>
      <c r="H415" s="76">
        <f t="shared" si="191"/>
        <v>96</v>
      </c>
      <c r="I415" s="76">
        <f>I416+I417+I418+I419+I420+I421+I422+I423+I424+I425+I426</f>
        <v>3846</v>
      </c>
      <c r="J415" s="76">
        <f aca="true" t="shared" si="192" ref="J415:P415">J416+J417+J418+J419+J420+J421+J422+J423+J424+J425+J426</f>
        <v>96</v>
      </c>
      <c r="K415" s="76">
        <f t="shared" si="192"/>
        <v>0</v>
      </c>
      <c r="L415" s="76">
        <f t="shared" si="192"/>
        <v>0</v>
      </c>
      <c r="M415" s="76">
        <f t="shared" si="192"/>
        <v>0</v>
      </c>
      <c r="N415" s="76">
        <f t="shared" si="192"/>
        <v>0</v>
      </c>
      <c r="O415" s="76">
        <f t="shared" si="192"/>
        <v>0</v>
      </c>
      <c r="P415" s="76">
        <f t="shared" si="192"/>
        <v>0</v>
      </c>
      <c r="Q415" s="77"/>
      <c r="R415" s="8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</row>
    <row r="416" spans="1:109" s="47" customFormat="1" ht="22.5" customHeight="1">
      <c r="A416" s="173"/>
      <c r="B416" s="81"/>
      <c r="C416" s="82"/>
      <c r="D416" s="83"/>
      <c r="E416" s="166"/>
      <c r="F416" s="84">
        <v>2015</v>
      </c>
      <c r="G416" s="85">
        <f t="shared" si="191"/>
        <v>0</v>
      </c>
      <c r="H416" s="85">
        <f t="shared" si="191"/>
        <v>0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  <c r="Q416" s="77"/>
      <c r="R416" s="8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</row>
    <row r="417" spans="1:109" s="47" customFormat="1" ht="20.25" customHeight="1">
      <c r="A417" s="173"/>
      <c r="B417" s="81"/>
      <c r="C417" s="82"/>
      <c r="D417" s="83"/>
      <c r="E417" s="166"/>
      <c r="F417" s="84">
        <v>2016</v>
      </c>
      <c r="G417" s="85">
        <f aca="true" t="shared" si="193" ref="G417:G426">I417+K417+M417+O417</f>
        <v>0</v>
      </c>
      <c r="H417" s="85">
        <f aca="true" t="shared" si="194" ref="H417:H426">J417+L417+N417+P417</f>
        <v>0</v>
      </c>
      <c r="I417" s="85">
        <v>0</v>
      </c>
      <c r="J417" s="85">
        <v>0</v>
      </c>
      <c r="K417" s="85">
        <f>K444+K456</f>
        <v>0</v>
      </c>
      <c r="L417" s="85">
        <f>L444+L456</f>
        <v>0</v>
      </c>
      <c r="M417" s="85">
        <v>0</v>
      </c>
      <c r="N417" s="85">
        <v>0</v>
      </c>
      <c r="O417" s="85">
        <f>O444+O456</f>
        <v>0</v>
      </c>
      <c r="P417" s="85">
        <f>P444+P456</f>
        <v>0</v>
      </c>
      <c r="Q417" s="77"/>
      <c r="R417" s="8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</row>
    <row r="418" spans="1:109" s="47" customFormat="1" ht="21.75" customHeight="1">
      <c r="A418" s="173"/>
      <c r="B418" s="81"/>
      <c r="C418" s="82"/>
      <c r="D418" s="83"/>
      <c r="E418" s="166"/>
      <c r="F418" s="84">
        <v>2017</v>
      </c>
      <c r="G418" s="85">
        <f t="shared" si="193"/>
        <v>0</v>
      </c>
      <c r="H418" s="85">
        <f t="shared" si="194"/>
        <v>0</v>
      </c>
      <c r="I418" s="85">
        <v>0</v>
      </c>
      <c r="J418" s="85">
        <f>J427</f>
        <v>0</v>
      </c>
      <c r="K418" s="85">
        <f>K427</f>
        <v>0</v>
      </c>
      <c r="L418" s="85">
        <f>L427</f>
        <v>0</v>
      </c>
      <c r="M418" s="85">
        <f>M427</f>
        <v>0</v>
      </c>
      <c r="N418" s="85">
        <f>N427</f>
        <v>0</v>
      </c>
      <c r="O418" s="85">
        <f>O445+O457</f>
        <v>0</v>
      </c>
      <c r="P418" s="85">
        <f>P445+P457</f>
        <v>0</v>
      </c>
      <c r="Q418" s="77"/>
      <c r="R418" s="8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</row>
    <row r="419" spans="1:109" s="47" customFormat="1" ht="24" customHeight="1">
      <c r="A419" s="173"/>
      <c r="B419" s="81"/>
      <c r="C419" s="82"/>
      <c r="D419" s="83"/>
      <c r="E419" s="166"/>
      <c r="F419" s="84">
        <v>2018</v>
      </c>
      <c r="G419" s="85">
        <f t="shared" si="193"/>
        <v>0</v>
      </c>
      <c r="H419" s="85">
        <f t="shared" si="194"/>
        <v>0</v>
      </c>
      <c r="I419" s="85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  <c r="Q419" s="77"/>
      <c r="R419" s="8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</row>
    <row r="420" spans="1:109" s="47" customFormat="1" ht="18" customHeight="1">
      <c r="A420" s="173"/>
      <c r="B420" s="81"/>
      <c r="C420" s="82"/>
      <c r="D420" s="83"/>
      <c r="E420" s="166"/>
      <c r="F420" s="84">
        <v>2019</v>
      </c>
      <c r="G420" s="85">
        <f t="shared" si="193"/>
        <v>96</v>
      </c>
      <c r="H420" s="85">
        <f t="shared" si="194"/>
        <v>96</v>
      </c>
      <c r="I420" s="85">
        <f>I428</f>
        <v>96</v>
      </c>
      <c r="J420" s="85">
        <f aca="true" t="shared" si="195" ref="J420:P420">J428</f>
        <v>96</v>
      </c>
      <c r="K420" s="85">
        <f t="shared" si="195"/>
        <v>0</v>
      </c>
      <c r="L420" s="85">
        <f t="shared" si="195"/>
        <v>0</v>
      </c>
      <c r="M420" s="85">
        <f t="shared" si="195"/>
        <v>0</v>
      </c>
      <c r="N420" s="85">
        <f t="shared" si="195"/>
        <v>0</v>
      </c>
      <c r="O420" s="85">
        <f t="shared" si="195"/>
        <v>0</v>
      </c>
      <c r="P420" s="85">
        <f t="shared" si="195"/>
        <v>0</v>
      </c>
      <c r="Q420" s="77"/>
      <c r="R420" s="8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</row>
    <row r="421" spans="1:109" s="47" customFormat="1" ht="21.75" customHeight="1">
      <c r="A421" s="173"/>
      <c r="B421" s="81"/>
      <c r="C421" s="82"/>
      <c r="D421" s="83"/>
      <c r="E421" s="166"/>
      <c r="F421" s="84">
        <v>2020</v>
      </c>
      <c r="G421" s="85">
        <f t="shared" si="193"/>
        <v>0</v>
      </c>
      <c r="H421" s="85">
        <f t="shared" si="194"/>
        <v>0</v>
      </c>
      <c r="I421" s="85">
        <v>0</v>
      </c>
      <c r="J421" s="85">
        <v>0</v>
      </c>
      <c r="K421" s="85">
        <v>0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  <c r="Q421" s="77"/>
      <c r="R421" s="8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</row>
    <row r="422" spans="1:109" s="47" customFormat="1" ht="21.75" customHeight="1">
      <c r="A422" s="173"/>
      <c r="B422" s="81"/>
      <c r="C422" s="82"/>
      <c r="D422" s="83"/>
      <c r="E422" s="166"/>
      <c r="F422" s="84">
        <v>2021</v>
      </c>
      <c r="G422" s="85">
        <f t="shared" si="193"/>
        <v>0</v>
      </c>
      <c r="H422" s="85">
        <f t="shared" si="194"/>
        <v>0</v>
      </c>
      <c r="I422" s="85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  <c r="Q422" s="77"/>
      <c r="R422" s="8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</row>
    <row r="423" spans="1:109" s="47" customFormat="1" ht="21.75" customHeight="1">
      <c r="A423" s="173"/>
      <c r="B423" s="81"/>
      <c r="C423" s="82"/>
      <c r="D423" s="83"/>
      <c r="E423" s="166"/>
      <c r="F423" s="84">
        <v>2022</v>
      </c>
      <c r="G423" s="85">
        <f t="shared" si="193"/>
        <v>3750</v>
      </c>
      <c r="H423" s="85">
        <f t="shared" si="194"/>
        <v>0</v>
      </c>
      <c r="I423" s="85">
        <f>I427</f>
        <v>3750</v>
      </c>
      <c r="J423" s="85">
        <f aca="true" t="shared" si="196" ref="J423:P423">J427</f>
        <v>0</v>
      </c>
      <c r="K423" s="85">
        <f t="shared" si="196"/>
        <v>0</v>
      </c>
      <c r="L423" s="85">
        <f t="shared" si="196"/>
        <v>0</v>
      </c>
      <c r="M423" s="85">
        <f t="shared" si="196"/>
        <v>0</v>
      </c>
      <c r="N423" s="85">
        <f t="shared" si="196"/>
        <v>0</v>
      </c>
      <c r="O423" s="85">
        <f t="shared" si="196"/>
        <v>0</v>
      </c>
      <c r="P423" s="85">
        <f t="shared" si="196"/>
        <v>0</v>
      </c>
      <c r="Q423" s="77"/>
      <c r="R423" s="8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</row>
    <row r="424" spans="1:109" s="47" customFormat="1" ht="21.75" customHeight="1">
      <c r="A424" s="173"/>
      <c r="B424" s="81"/>
      <c r="C424" s="82"/>
      <c r="D424" s="83"/>
      <c r="E424" s="166"/>
      <c r="F424" s="84">
        <v>2023</v>
      </c>
      <c r="G424" s="85">
        <f t="shared" si="193"/>
        <v>0</v>
      </c>
      <c r="H424" s="85">
        <f t="shared" si="194"/>
        <v>0</v>
      </c>
      <c r="I424" s="85">
        <v>0</v>
      </c>
      <c r="J424" s="85">
        <v>0</v>
      </c>
      <c r="K424" s="85">
        <v>0</v>
      </c>
      <c r="L424" s="85">
        <v>0</v>
      </c>
      <c r="M424" s="85">
        <v>0</v>
      </c>
      <c r="N424" s="85">
        <v>0</v>
      </c>
      <c r="O424" s="85">
        <v>0</v>
      </c>
      <c r="P424" s="85">
        <v>0</v>
      </c>
      <c r="Q424" s="77"/>
      <c r="R424" s="8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</row>
    <row r="425" spans="1:109" s="47" customFormat="1" ht="21.75" customHeight="1">
      <c r="A425" s="173"/>
      <c r="B425" s="81"/>
      <c r="C425" s="82"/>
      <c r="D425" s="83"/>
      <c r="E425" s="166"/>
      <c r="F425" s="84">
        <v>2024</v>
      </c>
      <c r="G425" s="85">
        <f t="shared" si="193"/>
        <v>0</v>
      </c>
      <c r="H425" s="85">
        <f t="shared" si="194"/>
        <v>0</v>
      </c>
      <c r="I425" s="85">
        <v>0</v>
      </c>
      <c r="J425" s="85">
        <v>0</v>
      </c>
      <c r="K425" s="85">
        <v>0</v>
      </c>
      <c r="L425" s="85">
        <v>0</v>
      </c>
      <c r="M425" s="85">
        <v>0</v>
      </c>
      <c r="N425" s="85">
        <v>0</v>
      </c>
      <c r="O425" s="85">
        <v>0</v>
      </c>
      <c r="P425" s="85">
        <v>0</v>
      </c>
      <c r="Q425" s="77"/>
      <c r="R425" s="8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</row>
    <row r="426" spans="1:109" s="47" customFormat="1" ht="21.75" customHeight="1">
      <c r="A426" s="174"/>
      <c r="B426" s="167"/>
      <c r="C426" s="168"/>
      <c r="D426" s="169"/>
      <c r="E426" s="170"/>
      <c r="F426" s="84">
        <v>2025</v>
      </c>
      <c r="G426" s="85">
        <f t="shared" si="193"/>
        <v>0</v>
      </c>
      <c r="H426" s="85">
        <f t="shared" si="194"/>
        <v>0</v>
      </c>
      <c r="I426" s="85">
        <v>0</v>
      </c>
      <c r="J426" s="85">
        <v>0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0</v>
      </c>
      <c r="Q426" s="77"/>
      <c r="R426" s="8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</row>
    <row r="427" spans="1:109" s="47" customFormat="1" ht="71.25" customHeight="1">
      <c r="A427" s="171" t="s">
        <v>424</v>
      </c>
      <c r="B427" s="104" t="s">
        <v>79</v>
      </c>
      <c r="C427" s="104">
        <v>1.3</v>
      </c>
      <c r="D427" s="104" t="s">
        <v>420</v>
      </c>
      <c r="E427" s="104"/>
      <c r="F427" s="104" t="s">
        <v>372</v>
      </c>
      <c r="G427" s="105">
        <f>I427+K427+M427+O427</f>
        <v>3750</v>
      </c>
      <c r="H427" s="105">
        <f>J427+L427+N427+P427</f>
        <v>0</v>
      </c>
      <c r="I427" s="105">
        <v>3750</v>
      </c>
      <c r="J427" s="105">
        <v>0</v>
      </c>
      <c r="K427" s="105">
        <v>0</v>
      </c>
      <c r="L427" s="105">
        <v>0</v>
      </c>
      <c r="M427" s="105">
        <v>0</v>
      </c>
      <c r="N427" s="105">
        <v>0</v>
      </c>
      <c r="O427" s="105">
        <v>0</v>
      </c>
      <c r="P427" s="105">
        <v>0</v>
      </c>
      <c r="Q427" s="91"/>
      <c r="R427" s="8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  <c r="CQ427" s="46"/>
      <c r="CR427" s="46"/>
      <c r="CS427" s="46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</row>
    <row r="428" spans="1:109" s="47" customFormat="1" ht="88.5" customHeight="1">
      <c r="A428" s="171" t="s">
        <v>425</v>
      </c>
      <c r="B428" s="104" t="s">
        <v>419</v>
      </c>
      <c r="C428" s="104"/>
      <c r="D428" s="104" t="s">
        <v>421</v>
      </c>
      <c r="E428" s="104"/>
      <c r="F428" s="104">
        <v>2019</v>
      </c>
      <c r="G428" s="105">
        <f>I428+K428+M428+O428</f>
        <v>96</v>
      </c>
      <c r="H428" s="105">
        <f>J428+L428+N428+P428</f>
        <v>96</v>
      </c>
      <c r="I428" s="105">
        <v>96</v>
      </c>
      <c r="J428" s="105">
        <v>96</v>
      </c>
      <c r="K428" s="105">
        <v>0</v>
      </c>
      <c r="L428" s="105">
        <v>0</v>
      </c>
      <c r="M428" s="105">
        <v>0</v>
      </c>
      <c r="N428" s="105">
        <v>0</v>
      </c>
      <c r="O428" s="105">
        <v>0</v>
      </c>
      <c r="P428" s="105">
        <v>0</v>
      </c>
      <c r="Q428" s="91"/>
      <c r="R428" s="8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  <c r="CQ428" s="46"/>
      <c r="CR428" s="46"/>
      <c r="CS428" s="46"/>
      <c r="CT428" s="46"/>
      <c r="CU428" s="46"/>
      <c r="CV428" s="46"/>
      <c r="CW428" s="46"/>
      <c r="CX428" s="46"/>
      <c r="CY428" s="46"/>
      <c r="CZ428" s="46"/>
      <c r="DA428" s="46"/>
      <c r="DB428" s="46"/>
      <c r="DC428" s="46"/>
      <c r="DD428" s="46"/>
      <c r="DE428" s="46"/>
    </row>
    <row r="429" spans="1:256" ht="29.25" customHeight="1">
      <c r="A429" s="71" t="s">
        <v>106</v>
      </c>
      <c r="B429" s="109" t="s">
        <v>103</v>
      </c>
      <c r="C429" s="110"/>
      <c r="D429" s="111"/>
      <c r="E429" s="99"/>
      <c r="F429" s="100" t="s">
        <v>59</v>
      </c>
      <c r="G429" s="101">
        <f>G441+G453</f>
        <v>5483025.7</v>
      </c>
      <c r="H429" s="101">
        <f aca="true" t="shared" si="197" ref="H429:P429">H441+H453</f>
        <v>405978.7</v>
      </c>
      <c r="I429" s="101">
        <f>I441+I453</f>
        <v>4958151.6</v>
      </c>
      <c r="J429" s="101">
        <f t="shared" si="197"/>
        <v>383361.8</v>
      </c>
      <c r="K429" s="101">
        <f t="shared" si="197"/>
        <v>0</v>
      </c>
      <c r="L429" s="101">
        <f t="shared" si="197"/>
        <v>0</v>
      </c>
      <c r="M429" s="101">
        <f t="shared" si="197"/>
        <v>524874.1</v>
      </c>
      <c r="N429" s="101">
        <f t="shared" si="197"/>
        <v>22616.9</v>
      </c>
      <c r="O429" s="101">
        <f t="shared" si="197"/>
        <v>0</v>
      </c>
      <c r="P429" s="101">
        <f t="shared" si="197"/>
        <v>0</v>
      </c>
      <c r="Q429" s="123"/>
      <c r="R429" s="52"/>
      <c r="S429" s="57"/>
      <c r="T429" s="57"/>
      <c r="U429" s="57"/>
      <c r="V429" s="44"/>
      <c r="W429" s="38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40"/>
      <c r="AI429" s="59"/>
      <c r="AJ429" s="57"/>
      <c r="AK429" s="57"/>
      <c r="AL429" s="57"/>
      <c r="AM429" s="44"/>
      <c r="AN429" s="38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40"/>
      <c r="AZ429" s="59"/>
      <c r="BA429" s="57"/>
      <c r="BB429" s="57"/>
      <c r="BC429" s="57"/>
      <c r="BD429" s="44"/>
      <c r="BE429" s="38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40"/>
      <c r="BQ429" s="59"/>
      <c r="BR429" s="57"/>
      <c r="BS429" s="57"/>
      <c r="BT429" s="57"/>
      <c r="BU429" s="44"/>
      <c r="BV429" s="38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40"/>
      <c r="CH429" s="59"/>
      <c r="CI429" s="57"/>
      <c r="CJ429" s="57"/>
      <c r="CK429" s="57"/>
      <c r="CL429" s="44"/>
      <c r="CM429" s="38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40"/>
      <c r="CY429" s="59"/>
      <c r="CZ429" s="57"/>
      <c r="DA429" s="57"/>
      <c r="DB429" s="57"/>
      <c r="DC429" s="44"/>
      <c r="DD429" s="38"/>
      <c r="DE429" s="39"/>
      <c r="DF429" s="36"/>
      <c r="DG429" s="23"/>
      <c r="DH429" s="23"/>
      <c r="DI429" s="23"/>
      <c r="DJ429" s="23"/>
      <c r="DK429" s="23"/>
      <c r="DL429" s="23"/>
      <c r="DM429" s="23"/>
      <c r="DN429" s="23"/>
      <c r="DO429" s="24"/>
      <c r="DP429" s="52"/>
      <c r="DQ429" s="53"/>
      <c r="DR429" s="54"/>
      <c r="DS429" s="55"/>
      <c r="DT429" s="27"/>
      <c r="DU429" s="22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4"/>
      <c r="EG429" s="52"/>
      <c r="EH429" s="53"/>
      <c r="EI429" s="54"/>
      <c r="EJ429" s="55"/>
      <c r="EK429" s="27"/>
      <c r="EL429" s="22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4"/>
      <c r="EX429" s="52"/>
      <c r="EY429" s="53"/>
      <c r="EZ429" s="54"/>
      <c r="FA429" s="55"/>
      <c r="FB429" s="27"/>
      <c r="FC429" s="22"/>
      <c r="FD429" s="23"/>
      <c r="FE429" s="23"/>
      <c r="FF429" s="23"/>
      <c r="FG429" s="23"/>
      <c r="FH429" s="23"/>
      <c r="FI429" s="23"/>
      <c r="FJ429" s="23"/>
      <c r="FK429" s="23"/>
      <c r="FL429" s="23"/>
      <c r="FM429" s="23"/>
      <c r="FN429" s="24"/>
      <c r="FO429" s="52"/>
      <c r="FP429" s="53"/>
      <c r="FQ429" s="54"/>
      <c r="FR429" s="55"/>
      <c r="FS429" s="27"/>
      <c r="FT429" s="22"/>
      <c r="FU429" s="23"/>
      <c r="FV429" s="23"/>
      <c r="FW429" s="23"/>
      <c r="FX429" s="23"/>
      <c r="FY429" s="23"/>
      <c r="FZ429" s="23"/>
      <c r="GA429" s="23"/>
      <c r="GB429" s="23"/>
      <c r="GC429" s="23"/>
      <c r="GD429" s="23"/>
      <c r="GE429" s="24"/>
      <c r="GF429" s="52"/>
      <c r="GG429" s="53"/>
      <c r="GH429" s="54"/>
      <c r="GI429" s="55"/>
      <c r="GJ429" s="27"/>
      <c r="GK429" s="22"/>
      <c r="GL429" s="23"/>
      <c r="GM429" s="23"/>
      <c r="GN429" s="23"/>
      <c r="GO429" s="23"/>
      <c r="GP429" s="23"/>
      <c r="GQ429" s="23"/>
      <c r="GR429" s="23"/>
      <c r="GS429" s="23"/>
      <c r="GT429" s="23"/>
      <c r="GU429" s="23"/>
      <c r="GV429" s="24"/>
      <c r="GW429" s="52"/>
      <c r="GX429" s="53"/>
      <c r="GY429" s="54"/>
      <c r="GZ429" s="55"/>
      <c r="HA429" s="27"/>
      <c r="HB429" s="22"/>
      <c r="HC429" s="23"/>
      <c r="HD429" s="23"/>
      <c r="HE429" s="23"/>
      <c r="HF429" s="23"/>
      <c r="HG429" s="23"/>
      <c r="HH429" s="23"/>
      <c r="HI429" s="23"/>
      <c r="HJ429" s="23"/>
      <c r="HK429" s="23"/>
      <c r="HL429" s="23"/>
      <c r="HM429" s="24"/>
      <c r="HN429" s="52"/>
      <c r="HO429" s="53"/>
      <c r="HP429" s="54"/>
      <c r="HQ429" s="55"/>
      <c r="HR429" s="27"/>
      <c r="HS429" s="22"/>
      <c r="HT429" s="23"/>
      <c r="HU429" s="23"/>
      <c r="HV429" s="23"/>
      <c r="HW429" s="23"/>
      <c r="HX429" s="23"/>
      <c r="HY429" s="23"/>
      <c r="HZ429" s="23"/>
      <c r="IA429" s="23"/>
      <c r="IB429" s="23"/>
      <c r="IC429" s="23"/>
      <c r="ID429" s="24"/>
      <c r="IE429" s="52"/>
      <c r="IF429" s="53"/>
      <c r="IG429" s="54"/>
      <c r="IH429" s="55"/>
      <c r="II429" s="27"/>
      <c r="IJ429" s="22"/>
      <c r="IK429" s="23"/>
      <c r="IL429" s="23"/>
      <c r="IM429" s="23"/>
      <c r="IN429" s="23"/>
      <c r="IO429" s="23"/>
      <c r="IP429" s="23"/>
      <c r="IQ429" s="23"/>
      <c r="IR429" s="23"/>
      <c r="IS429" s="23"/>
      <c r="IT429" s="23"/>
      <c r="IU429" s="24"/>
      <c r="IV429" s="52"/>
    </row>
    <row r="430" spans="1:256" ht="22.5" customHeight="1">
      <c r="A430" s="80"/>
      <c r="B430" s="114"/>
      <c r="C430" s="115"/>
      <c r="D430" s="116"/>
      <c r="E430" s="99"/>
      <c r="F430" s="102">
        <v>2015</v>
      </c>
      <c r="G430" s="98">
        <f aca="true" t="shared" si="198" ref="G430:P430">G442+G454</f>
        <v>63418.9</v>
      </c>
      <c r="H430" s="98">
        <f t="shared" si="198"/>
        <v>63418.9</v>
      </c>
      <c r="I430" s="98">
        <f t="shared" si="198"/>
        <v>56951.8</v>
      </c>
      <c r="J430" s="98">
        <f t="shared" si="198"/>
        <v>56951.8</v>
      </c>
      <c r="K430" s="98">
        <f t="shared" si="198"/>
        <v>0</v>
      </c>
      <c r="L430" s="98">
        <f t="shared" si="198"/>
        <v>0</v>
      </c>
      <c r="M430" s="98">
        <f t="shared" si="198"/>
        <v>6467.1</v>
      </c>
      <c r="N430" s="98">
        <f t="shared" si="198"/>
        <v>6467.1</v>
      </c>
      <c r="O430" s="98">
        <f t="shared" si="198"/>
        <v>0</v>
      </c>
      <c r="P430" s="98">
        <f t="shared" si="198"/>
        <v>0</v>
      </c>
      <c r="Q430" s="123"/>
      <c r="R430" s="52"/>
      <c r="S430" s="57"/>
      <c r="T430" s="57"/>
      <c r="U430" s="57"/>
      <c r="V430" s="44"/>
      <c r="W430" s="41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0"/>
      <c r="AI430" s="59"/>
      <c r="AJ430" s="57"/>
      <c r="AK430" s="57"/>
      <c r="AL430" s="57"/>
      <c r="AM430" s="44"/>
      <c r="AN430" s="41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0"/>
      <c r="AZ430" s="59"/>
      <c r="BA430" s="57"/>
      <c r="BB430" s="57"/>
      <c r="BC430" s="57"/>
      <c r="BD430" s="44"/>
      <c r="BE430" s="41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0"/>
      <c r="BQ430" s="59"/>
      <c r="BR430" s="57"/>
      <c r="BS430" s="57"/>
      <c r="BT430" s="57"/>
      <c r="BU430" s="44"/>
      <c r="BV430" s="41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0"/>
      <c r="CH430" s="59"/>
      <c r="CI430" s="57"/>
      <c r="CJ430" s="57"/>
      <c r="CK430" s="57"/>
      <c r="CL430" s="44"/>
      <c r="CM430" s="41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0"/>
      <c r="CY430" s="59"/>
      <c r="CZ430" s="57"/>
      <c r="DA430" s="57"/>
      <c r="DB430" s="57"/>
      <c r="DC430" s="44"/>
      <c r="DD430" s="41"/>
      <c r="DE430" s="42"/>
      <c r="DF430" s="37"/>
      <c r="DG430" s="26"/>
      <c r="DH430" s="26"/>
      <c r="DI430" s="26"/>
      <c r="DJ430" s="26"/>
      <c r="DK430" s="26"/>
      <c r="DL430" s="26"/>
      <c r="DM430" s="26"/>
      <c r="DN430" s="26"/>
      <c r="DO430" s="24"/>
      <c r="DP430" s="52"/>
      <c r="DQ430" s="56"/>
      <c r="DR430" s="57"/>
      <c r="DS430" s="58"/>
      <c r="DT430" s="27"/>
      <c r="DU430" s="25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4"/>
      <c r="EG430" s="52"/>
      <c r="EH430" s="56"/>
      <c r="EI430" s="57"/>
      <c r="EJ430" s="58"/>
      <c r="EK430" s="27"/>
      <c r="EL430" s="25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4"/>
      <c r="EX430" s="52"/>
      <c r="EY430" s="56"/>
      <c r="EZ430" s="57"/>
      <c r="FA430" s="58"/>
      <c r="FB430" s="27"/>
      <c r="FC430" s="25"/>
      <c r="FD430" s="26"/>
      <c r="FE430" s="26"/>
      <c r="FF430" s="26"/>
      <c r="FG430" s="26"/>
      <c r="FH430" s="26"/>
      <c r="FI430" s="26"/>
      <c r="FJ430" s="26"/>
      <c r="FK430" s="26"/>
      <c r="FL430" s="26"/>
      <c r="FM430" s="26"/>
      <c r="FN430" s="24"/>
      <c r="FO430" s="52"/>
      <c r="FP430" s="56"/>
      <c r="FQ430" s="57"/>
      <c r="FR430" s="58"/>
      <c r="FS430" s="27"/>
      <c r="FT430" s="25"/>
      <c r="FU430" s="26"/>
      <c r="FV430" s="26"/>
      <c r="FW430" s="26"/>
      <c r="FX430" s="26"/>
      <c r="FY430" s="26"/>
      <c r="FZ430" s="26"/>
      <c r="GA430" s="26"/>
      <c r="GB430" s="26"/>
      <c r="GC430" s="26"/>
      <c r="GD430" s="26"/>
      <c r="GE430" s="24"/>
      <c r="GF430" s="52"/>
      <c r="GG430" s="56"/>
      <c r="GH430" s="57"/>
      <c r="GI430" s="58"/>
      <c r="GJ430" s="27"/>
      <c r="GK430" s="25"/>
      <c r="GL430" s="26"/>
      <c r="GM430" s="26"/>
      <c r="GN430" s="26"/>
      <c r="GO430" s="26"/>
      <c r="GP430" s="26"/>
      <c r="GQ430" s="26"/>
      <c r="GR430" s="26"/>
      <c r="GS430" s="26"/>
      <c r="GT430" s="26"/>
      <c r="GU430" s="26"/>
      <c r="GV430" s="24"/>
      <c r="GW430" s="52"/>
      <c r="GX430" s="56"/>
      <c r="GY430" s="57"/>
      <c r="GZ430" s="58"/>
      <c r="HA430" s="27"/>
      <c r="HB430" s="25"/>
      <c r="HC430" s="26"/>
      <c r="HD430" s="26"/>
      <c r="HE430" s="26"/>
      <c r="HF430" s="26"/>
      <c r="HG430" s="26"/>
      <c r="HH430" s="26"/>
      <c r="HI430" s="26"/>
      <c r="HJ430" s="26"/>
      <c r="HK430" s="26"/>
      <c r="HL430" s="26"/>
      <c r="HM430" s="24"/>
      <c r="HN430" s="52"/>
      <c r="HO430" s="56"/>
      <c r="HP430" s="57"/>
      <c r="HQ430" s="58"/>
      <c r="HR430" s="27"/>
      <c r="HS430" s="25"/>
      <c r="HT430" s="26"/>
      <c r="HU430" s="26"/>
      <c r="HV430" s="26"/>
      <c r="HW430" s="26"/>
      <c r="HX430" s="26"/>
      <c r="HY430" s="26"/>
      <c r="HZ430" s="26"/>
      <c r="IA430" s="26"/>
      <c r="IB430" s="26"/>
      <c r="IC430" s="26"/>
      <c r="ID430" s="24"/>
      <c r="IE430" s="52"/>
      <c r="IF430" s="56"/>
      <c r="IG430" s="57"/>
      <c r="IH430" s="58"/>
      <c r="II430" s="27"/>
      <c r="IJ430" s="25"/>
      <c r="IK430" s="26"/>
      <c r="IL430" s="26"/>
      <c r="IM430" s="26"/>
      <c r="IN430" s="26"/>
      <c r="IO430" s="26"/>
      <c r="IP430" s="26"/>
      <c r="IQ430" s="26"/>
      <c r="IR430" s="26"/>
      <c r="IS430" s="26"/>
      <c r="IT430" s="26"/>
      <c r="IU430" s="24"/>
      <c r="IV430" s="52"/>
    </row>
    <row r="431" spans="1:256" ht="20.25" customHeight="1">
      <c r="A431" s="80"/>
      <c r="B431" s="114"/>
      <c r="C431" s="115"/>
      <c r="D431" s="116"/>
      <c r="E431" s="102"/>
      <c r="F431" s="102">
        <v>2016</v>
      </c>
      <c r="G431" s="98">
        <f aca="true" t="shared" si="199" ref="G431:P431">G443+G455</f>
        <v>23264.3</v>
      </c>
      <c r="H431" s="98">
        <f t="shared" si="199"/>
        <v>23264.3</v>
      </c>
      <c r="I431" s="98">
        <f>I443+I455</f>
        <v>13792.5</v>
      </c>
      <c r="J431" s="98">
        <f t="shared" si="199"/>
        <v>13792.5</v>
      </c>
      <c r="K431" s="98">
        <f t="shared" si="199"/>
        <v>0</v>
      </c>
      <c r="L431" s="98">
        <f t="shared" si="199"/>
        <v>0</v>
      </c>
      <c r="M431" s="98">
        <f t="shared" si="199"/>
        <v>9471.8</v>
      </c>
      <c r="N431" s="98">
        <f t="shared" si="199"/>
        <v>9471.8</v>
      </c>
      <c r="O431" s="98">
        <f t="shared" si="199"/>
        <v>0</v>
      </c>
      <c r="P431" s="98">
        <f t="shared" si="199"/>
        <v>0</v>
      </c>
      <c r="Q431" s="123"/>
      <c r="R431" s="52"/>
      <c r="S431" s="57"/>
      <c r="T431" s="57"/>
      <c r="U431" s="57"/>
      <c r="V431" s="41"/>
      <c r="W431" s="41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0"/>
      <c r="AI431" s="59"/>
      <c r="AJ431" s="57"/>
      <c r="AK431" s="57"/>
      <c r="AL431" s="57"/>
      <c r="AM431" s="41"/>
      <c r="AN431" s="41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0"/>
      <c r="AZ431" s="59"/>
      <c r="BA431" s="57"/>
      <c r="BB431" s="57"/>
      <c r="BC431" s="57"/>
      <c r="BD431" s="41"/>
      <c r="BE431" s="41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0"/>
      <c r="BQ431" s="59"/>
      <c r="BR431" s="57"/>
      <c r="BS431" s="57"/>
      <c r="BT431" s="57"/>
      <c r="BU431" s="41"/>
      <c r="BV431" s="41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0"/>
      <c r="CH431" s="59"/>
      <c r="CI431" s="57"/>
      <c r="CJ431" s="57"/>
      <c r="CK431" s="57"/>
      <c r="CL431" s="41"/>
      <c r="CM431" s="41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0"/>
      <c r="CY431" s="59"/>
      <c r="CZ431" s="57"/>
      <c r="DA431" s="57"/>
      <c r="DB431" s="57"/>
      <c r="DC431" s="41"/>
      <c r="DD431" s="41"/>
      <c r="DE431" s="42"/>
      <c r="DF431" s="37"/>
      <c r="DG431" s="26"/>
      <c r="DH431" s="26"/>
      <c r="DI431" s="26"/>
      <c r="DJ431" s="26"/>
      <c r="DK431" s="26"/>
      <c r="DL431" s="26"/>
      <c r="DM431" s="26"/>
      <c r="DN431" s="26"/>
      <c r="DO431" s="24"/>
      <c r="DP431" s="52"/>
      <c r="DQ431" s="56"/>
      <c r="DR431" s="57"/>
      <c r="DS431" s="58"/>
      <c r="DT431" s="25"/>
      <c r="DU431" s="25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4"/>
      <c r="EG431" s="52"/>
      <c r="EH431" s="56"/>
      <c r="EI431" s="57"/>
      <c r="EJ431" s="58"/>
      <c r="EK431" s="25"/>
      <c r="EL431" s="25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4"/>
      <c r="EX431" s="52"/>
      <c r="EY431" s="56"/>
      <c r="EZ431" s="57"/>
      <c r="FA431" s="58"/>
      <c r="FB431" s="25"/>
      <c r="FC431" s="25"/>
      <c r="FD431" s="26"/>
      <c r="FE431" s="26"/>
      <c r="FF431" s="26"/>
      <c r="FG431" s="26"/>
      <c r="FH431" s="26"/>
      <c r="FI431" s="26"/>
      <c r="FJ431" s="26"/>
      <c r="FK431" s="26"/>
      <c r="FL431" s="26"/>
      <c r="FM431" s="26"/>
      <c r="FN431" s="24"/>
      <c r="FO431" s="52"/>
      <c r="FP431" s="56"/>
      <c r="FQ431" s="57"/>
      <c r="FR431" s="58"/>
      <c r="FS431" s="25"/>
      <c r="FT431" s="25"/>
      <c r="FU431" s="26"/>
      <c r="FV431" s="26"/>
      <c r="FW431" s="26"/>
      <c r="FX431" s="26"/>
      <c r="FY431" s="26"/>
      <c r="FZ431" s="26"/>
      <c r="GA431" s="26"/>
      <c r="GB431" s="26"/>
      <c r="GC431" s="26"/>
      <c r="GD431" s="26"/>
      <c r="GE431" s="24"/>
      <c r="GF431" s="52"/>
      <c r="GG431" s="56"/>
      <c r="GH431" s="57"/>
      <c r="GI431" s="58"/>
      <c r="GJ431" s="25"/>
      <c r="GK431" s="25"/>
      <c r="GL431" s="26"/>
      <c r="GM431" s="26"/>
      <c r="GN431" s="26"/>
      <c r="GO431" s="26"/>
      <c r="GP431" s="26"/>
      <c r="GQ431" s="26"/>
      <c r="GR431" s="26"/>
      <c r="GS431" s="26"/>
      <c r="GT431" s="26"/>
      <c r="GU431" s="26"/>
      <c r="GV431" s="24"/>
      <c r="GW431" s="52"/>
      <c r="GX431" s="56"/>
      <c r="GY431" s="57"/>
      <c r="GZ431" s="58"/>
      <c r="HA431" s="25"/>
      <c r="HB431" s="25"/>
      <c r="HC431" s="26"/>
      <c r="HD431" s="26"/>
      <c r="HE431" s="26"/>
      <c r="HF431" s="26"/>
      <c r="HG431" s="26"/>
      <c r="HH431" s="26"/>
      <c r="HI431" s="26"/>
      <c r="HJ431" s="26"/>
      <c r="HK431" s="26"/>
      <c r="HL431" s="26"/>
      <c r="HM431" s="24"/>
      <c r="HN431" s="52"/>
      <c r="HO431" s="56"/>
      <c r="HP431" s="57"/>
      <c r="HQ431" s="58"/>
      <c r="HR431" s="25"/>
      <c r="HS431" s="25"/>
      <c r="HT431" s="26"/>
      <c r="HU431" s="26"/>
      <c r="HV431" s="26"/>
      <c r="HW431" s="26"/>
      <c r="HX431" s="26"/>
      <c r="HY431" s="26"/>
      <c r="HZ431" s="26"/>
      <c r="IA431" s="26"/>
      <c r="IB431" s="26"/>
      <c r="IC431" s="26"/>
      <c r="ID431" s="24"/>
      <c r="IE431" s="52"/>
      <c r="IF431" s="56"/>
      <c r="IG431" s="57"/>
      <c r="IH431" s="58"/>
      <c r="II431" s="25"/>
      <c r="IJ431" s="25"/>
      <c r="IK431" s="26"/>
      <c r="IL431" s="26"/>
      <c r="IM431" s="26"/>
      <c r="IN431" s="26"/>
      <c r="IO431" s="26"/>
      <c r="IP431" s="26"/>
      <c r="IQ431" s="26"/>
      <c r="IR431" s="26"/>
      <c r="IS431" s="26"/>
      <c r="IT431" s="26"/>
      <c r="IU431" s="24"/>
      <c r="IV431" s="52"/>
    </row>
    <row r="432" spans="1:256" ht="21.75" customHeight="1">
      <c r="A432" s="80"/>
      <c r="B432" s="114"/>
      <c r="C432" s="115"/>
      <c r="D432" s="116"/>
      <c r="E432" s="102"/>
      <c r="F432" s="102">
        <v>2017</v>
      </c>
      <c r="G432" s="98">
        <f>G444+G456</f>
        <v>130572</v>
      </c>
      <c r="H432" s="98">
        <f aca="true" t="shared" si="200" ref="H432:P432">H444+H456</f>
        <v>130572</v>
      </c>
      <c r="I432" s="98">
        <f t="shared" si="200"/>
        <v>127233</v>
      </c>
      <c r="J432" s="98">
        <f t="shared" si="200"/>
        <v>127233</v>
      </c>
      <c r="K432" s="98">
        <f t="shared" si="200"/>
        <v>0</v>
      </c>
      <c r="L432" s="98">
        <f t="shared" si="200"/>
        <v>0</v>
      </c>
      <c r="M432" s="98">
        <f t="shared" si="200"/>
        <v>3339</v>
      </c>
      <c r="N432" s="98">
        <f t="shared" si="200"/>
        <v>3339</v>
      </c>
      <c r="O432" s="98">
        <f t="shared" si="200"/>
        <v>0</v>
      </c>
      <c r="P432" s="98">
        <f t="shared" si="200"/>
        <v>0</v>
      </c>
      <c r="Q432" s="123"/>
      <c r="R432" s="52"/>
      <c r="S432" s="57"/>
      <c r="T432" s="57"/>
      <c r="U432" s="57"/>
      <c r="V432" s="41"/>
      <c r="W432" s="41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0"/>
      <c r="AI432" s="59"/>
      <c r="AJ432" s="57"/>
      <c r="AK432" s="57"/>
      <c r="AL432" s="57"/>
      <c r="AM432" s="41"/>
      <c r="AN432" s="41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0"/>
      <c r="AZ432" s="59"/>
      <c r="BA432" s="57"/>
      <c r="BB432" s="57"/>
      <c r="BC432" s="57"/>
      <c r="BD432" s="41"/>
      <c r="BE432" s="41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0"/>
      <c r="BQ432" s="59"/>
      <c r="BR432" s="57"/>
      <c r="BS432" s="57"/>
      <c r="BT432" s="57"/>
      <c r="BU432" s="41"/>
      <c r="BV432" s="41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0"/>
      <c r="CH432" s="59"/>
      <c r="CI432" s="57"/>
      <c r="CJ432" s="57"/>
      <c r="CK432" s="57"/>
      <c r="CL432" s="41"/>
      <c r="CM432" s="41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0"/>
      <c r="CY432" s="59"/>
      <c r="CZ432" s="57"/>
      <c r="DA432" s="57"/>
      <c r="DB432" s="57"/>
      <c r="DC432" s="41"/>
      <c r="DD432" s="41"/>
      <c r="DE432" s="42"/>
      <c r="DF432" s="37"/>
      <c r="DG432" s="26"/>
      <c r="DH432" s="26"/>
      <c r="DI432" s="26"/>
      <c r="DJ432" s="26"/>
      <c r="DK432" s="26"/>
      <c r="DL432" s="26"/>
      <c r="DM432" s="26"/>
      <c r="DN432" s="26"/>
      <c r="DO432" s="24"/>
      <c r="DP432" s="52"/>
      <c r="DQ432" s="56"/>
      <c r="DR432" s="57"/>
      <c r="DS432" s="58"/>
      <c r="DT432" s="25"/>
      <c r="DU432" s="25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4"/>
      <c r="EG432" s="52"/>
      <c r="EH432" s="56"/>
      <c r="EI432" s="57"/>
      <c r="EJ432" s="58"/>
      <c r="EK432" s="25"/>
      <c r="EL432" s="25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4"/>
      <c r="EX432" s="52"/>
      <c r="EY432" s="56"/>
      <c r="EZ432" s="57"/>
      <c r="FA432" s="58"/>
      <c r="FB432" s="25"/>
      <c r="FC432" s="25"/>
      <c r="FD432" s="26"/>
      <c r="FE432" s="26"/>
      <c r="FF432" s="26"/>
      <c r="FG432" s="26"/>
      <c r="FH432" s="26"/>
      <c r="FI432" s="26"/>
      <c r="FJ432" s="26"/>
      <c r="FK432" s="26"/>
      <c r="FL432" s="26"/>
      <c r="FM432" s="26"/>
      <c r="FN432" s="24"/>
      <c r="FO432" s="52"/>
      <c r="FP432" s="56"/>
      <c r="FQ432" s="57"/>
      <c r="FR432" s="58"/>
      <c r="FS432" s="25"/>
      <c r="FT432" s="25"/>
      <c r="FU432" s="26"/>
      <c r="FV432" s="26"/>
      <c r="FW432" s="26"/>
      <c r="FX432" s="26"/>
      <c r="FY432" s="26"/>
      <c r="FZ432" s="26"/>
      <c r="GA432" s="26"/>
      <c r="GB432" s="26"/>
      <c r="GC432" s="26"/>
      <c r="GD432" s="26"/>
      <c r="GE432" s="24"/>
      <c r="GF432" s="52"/>
      <c r="GG432" s="56"/>
      <c r="GH432" s="57"/>
      <c r="GI432" s="58"/>
      <c r="GJ432" s="25"/>
      <c r="GK432" s="25"/>
      <c r="GL432" s="26"/>
      <c r="GM432" s="26"/>
      <c r="GN432" s="26"/>
      <c r="GO432" s="26"/>
      <c r="GP432" s="26"/>
      <c r="GQ432" s="26"/>
      <c r="GR432" s="26"/>
      <c r="GS432" s="26"/>
      <c r="GT432" s="26"/>
      <c r="GU432" s="26"/>
      <c r="GV432" s="24"/>
      <c r="GW432" s="52"/>
      <c r="GX432" s="56"/>
      <c r="GY432" s="57"/>
      <c r="GZ432" s="58"/>
      <c r="HA432" s="25"/>
      <c r="HB432" s="25"/>
      <c r="HC432" s="26"/>
      <c r="HD432" s="26"/>
      <c r="HE432" s="26"/>
      <c r="HF432" s="26"/>
      <c r="HG432" s="26"/>
      <c r="HH432" s="26"/>
      <c r="HI432" s="26"/>
      <c r="HJ432" s="26"/>
      <c r="HK432" s="26"/>
      <c r="HL432" s="26"/>
      <c r="HM432" s="24"/>
      <c r="HN432" s="52"/>
      <c r="HO432" s="56"/>
      <c r="HP432" s="57"/>
      <c r="HQ432" s="58"/>
      <c r="HR432" s="25"/>
      <c r="HS432" s="25"/>
      <c r="HT432" s="26"/>
      <c r="HU432" s="26"/>
      <c r="HV432" s="26"/>
      <c r="HW432" s="26"/>
      <c r="HX432" s="26"/>
      <c r="HY432" s="26"/>
      <c r="HZ432" s="26"/>
      <c r="IA432" s="26"/>
      <c r="IB432" s="26"/>
      <c r="IC432" s="26"/>
      <c r="ID432" s="24"/>
      <c r="IE432" s="52"/>
      <c r="IF432" s="56"/>
      <c r="IG432" s="57"/>
      <c r="IH432" s="58"/>
      <c r="II432" s="25"/>
      <c r="IJ432" s="25"/>
      <c r="IK432" s="26"/>
      <c r="IL432" s="26"/>
      <c r="IM432" s="26"/>
      <c r="IN432" s="26"/>
      <c r="IO432" s="26"/>
      <c r="IP432" s="26"/>
      <c r="IQ432" s="26"/>
      <c r="IR432" s="26"/>
      <c r="IS432" s="26"/>
      <c r="IT432" s="26"/>
      <c r="IU432" s="24"/>
      <c r="IV432" s="52"/>
    </row>
    <row r="433" spans="1:256" ht="24" customHeight="1">
      <c r="A433" s="80"/>
      <c r="B433" s="114"/>
      <c r="C433" s="115"/>
      <c r="D433" s="116"/>
      <c r="E433" s="102"/>
      <c r="F433" s="102">
        <v>2018</v>
      </c>
      <c r="G433" s="98">
        <f aca="true" t="shared" si="201" ref="G433:P433">G445+G457</f>
        <v>4523.400000000001</v>
      </c>
      <c r="H433" s="98">
        <f t="shared" si="201"/>
        <v>4523.400000000001</v>
      </c>
      <c r="I433" s="98">
        <f>I445+I457</f>
        <v>1184.4</v>
      </c>
      <c r="J433" s="98">
        <f t="shared" si="201"/>
        <v>1184.4</v>
      </c>
      <c r="K433" s="98">
        <f t="shared" si="201"/>
        <v>0</v>
      </c>
      <c r="L433" s="98">
        <f t="shared" si="201"/>
        <v>0</v>
      </c>
      <c r="M433" s="98">
        <f t="shared" si="201"/>
        <v>3339</v>
      </c>
      <c r="N433" s="98">
        <f t="shared" si="201"/>
        <v>3339</v>
      </c>
      <c r="O433" s="98">
        <f t="shared" si="201"/>
        <v>0</v>
      </c>
      <c r="P433" s="98">
        <f t="shared" si="201"/>
        <v>0</v>
      </c>
      <c r="Q433" s="123"/>
      <c r="R433" s="52"/>
      <c r="S433" s="57"/>
      <c r="T433" s="57"/>
      <c r="U433" s="57"/>
      <c r="V433" s="41"/>
      <c r="W433" s="41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0"/>
      <c r="AI433" s="59"/>
      <c r="AJ433" s="57"/>
      <c r="AK433" s="57"/>
      <c r="AL433" s="57"/>
      <c r="AM433" s="41"/>
      <c r="AN433" s="41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0"/>
      <c r="AZ433" s="59"/>
      <c r="BA433" s="57"/>
      <c r="BB433" s="57"/>
      <c r="BC433" s="57"/>
      <c r="BD433" s="41"/>
      <c r="BE433" s="41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0"/>
      <c r="BQ433" s="59"/>
      <c r="BR433" s="57"/>
      <c r="BS433" s="57"/>
      <c r="BT433" s="57"/>
      <c r="BU433" s="41"/>
      <c r="BV433" s="41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0"/>
      <c r="CH433" s="59"/>
      <c r="CI433" s="57"/>
      <c r="CJ433" s="57"/>
      <c r="CK433" s="57"/>
      <c r="CL433" s="41"/>
      <c r="CM433" s="41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0"/>
      <c r="CY433" s="59"/>
      <c r="CZ433" s="57"/>
      <c r="DA433" s="57"/>
      <c r="DB433" s="57"/>
      <c r="DC433" s="41"/>
      <c r="DD433" s="41"/>
      <c r="DE433" s="42"/>
      <c r="DF433" s="37"/>
      <c r="DG433" s="26"/>
      <c r="DH433" s="26"/>
      <c r="DI433" s="26"/>
      <c r="DJ433" s="26"/>
      <c r="DK433" s="26"/>
      <c r="DL433" s="26"/>
      <c r="DM433" s="26"/>
      <c r="DN433" s="26"/>
      <c r="DO433" s="24"/>
      <c r="DP433" s="52"/>
      <c r="DQ433" s="56"/>
      <c r="DR433" s="57"/>
      <c r="DS433" s="58"/>
      <c r="DT433" s="25"/>
      <c r="DU433" s="25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4"/>
      <c r="EG433" s="52"/>
      <c r="EH433" s="56"/>
      <c r="EI433" s="57"/>
      <c r="EJ433" s="58"/>
      <c r="EK433" s="25"/>
      <c r="EL433" s="25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4"/>
      <c r="EX433" s="52"/>
      <c r="EY433" s="56"/>
      <c r="EZ433" s="57"/>
      <c r="FA433" s="58"/>
      <c r="FB433" s="25"/>
      <c r="FC433" s="25"/>
      <c r="FD433" s="26"/>
      <c r="FE433" s="26"/>
      <c r="FF433" s="26"/>
      <c r="FG433" s="26"/>
      <c r="FH433" s="26"/>
      <c r="FI433" s="26"/>
      <c r="FJ433" s="26"/>
      <c r="FK433" s="26"/>
      <c r="FL433" s="26"/>
      <c r="FM433" s="26"/>
      <c r="FN433" s="24"/>
      <c r="FO433" s="52"/>
      <c r="FP433" s="56"/>
      <c r="FQ433" s="57"/>
      <c r="FR433" s="58"/>
      <c r="FS433" s="25"/>
      <c r="FT433" s="25"/>
      <c r="FU433" s="26"/>
      <c r="FV433" s="26"/>
      <c r="FW433" s="26"/>
      <c r="FX433" s="26"/>
      <c r="FY433" s="26"/>
      <c r="FZ433" s="26"/>
      <c r="GA433" s="26"/>
      <c r="GB433" s="26"/>
      <c r="GC433" s="26"/>
      <c r="GD433" s="26"/>
      <c r="GE433" s="24"/>
      <c r="GF433" s="52"/>
      <c r="GG433" s="56"/>
      <c r="GH433" s="57"/>
      <c r="GI433" s="58"/>
      <c r="GJ433" s="25"/>
      <c r="GK433" s="25"/>
      <c r="GL433" s="26"/>
      <c r="GM433" s="26"/>
      <c r="GN433" s="26"/>
      <c r="GO433" s="26"/>
      <c r="GP433" s="26"/>
      <c r="GQ433" s="26"/>
      <c r="GR433" s="26"/>
      <c r="GS433" s="26"/>
      <c r="GT433" s="26"/>
      <c r="GU433" s="26"/>
      <c r="GV433" s="24"/>
      <c r="GW433" s="52"/>
      <c r="GX433" s="56"/>
      <c r="GY433" s="57"/>
      <c r="GZ433" s="58"/>
      <c r="HA433" s="25"/>
      <c r="HB433" s="25"/>
      <c r="HC433" s="26"/>
      <c r="HD433" s="26"/>
      <c r="HE433" s="26"/>
      <c r="HF433" s="26"/>
      <c r="HG433" s="26"/>
      <c r="HH433" s="26"/>
      <c r="HI433" s="26"/>
      <c r="HJ433" s="26"/>
      <c r="HK433" s="26"/>
      <c r="HL433" s="26"/>
      <c r="HM433" s="24"/>
      <c r="HN433" s="52"/>
      <c r="HO433" s="56"/>
      <c r="HP433" s="57"/>
      <c r="HQ433" s="58"/>
      <c r="HR433" s="25"/>
      <c r="HS433" s="25"/>
      <c r="HT433" s="26"/>
      <c r="HU433" s="26"/>
      <c r="HV433" s="26"/>
      <c r="HW433" s="26"/>
      <c r="HX433" s="26"/>
      <c r="HY433" s="26"/>
      <c r="HZ433" s="26"/>
      <c r="IA433" s="26"/>
      <c r="IB433" s="26"/>
      <c r="IC433" s="26"/>
      <c r="ID433" s="24"/>
      <c r="IE433" s="52"/>
      <c r="IF433" s="56"/>
      <c r="IG433" s="57"/>
      <c r="IH433" s="58"/>
      <c r="II433" s="25"/>
      <c r="IJ433" s="25"/>
      <c r="IK433" s="26"/>
      <c r="IL433" s="26"/>
      <c r="IM433" s="26"/>
      <c r="IN433" s="26"/>
      <c r="IO433" s="26"/>
      <c r="IP433" s="26"/>
      <c r="IQ433" s="26"/>
      <c r="IR433" s="26"/>
      <c r="IS433" s="26"/>
      <c r="IT433" s="26"/>
      <c r="IU433" s="24"/>
      <c r="IV433" s="52"/>
    </row>
    <row r="434" spans="1:256" ht="18" customHeight="1">
      <c r="A434" s="80"/>
      <c r="B434" s="114"/>
      <c r="C434" s="115"/>
      <c r="D434" s="116"/>
      <c r="E434" s="102"/>
      <c r="F434" s="102">
        <v>2019</v>
      </c>
      <c r="G434" s="98">
        <f>G446+G458+G482</f>
        <v>622844.5</v>
      </c>
      <c r="H434" s="98">
        <f>H446+H458+H482</f>
        <v>53475.8</v>
      </c>
      <c r="I434" s="98">
        <f>I446+I458+I482</f>
        <v>478389.5</v>
      </c>
      <c r="J434" s="98">
        <f aca="true" t="shared" si="202" ref="J434:P434">J446+J458+J482</f>
        <v>53475.8</v>
      </c>
      <c r="K434" s="98">
        <f t="shared" si="202"/>
        <v>0</v>
      </c>
      <c r="L434" s="98">
        <f t="shared" si="202"/>
        <v>0</v>
      </c>
      <c r="M434" s="98">
        <f t="shared" si="202"/>
        <v>144455</v>
      </c>
      <c r="N434" s="98">
        <f t="shared" si="202"/>
        <v>0</v>
      </c>
      <c r="O434" s="98">
        <f t="shared" si="202"/>
        <v>0</v>
      </c>
      <c r="P434" s="98">
        <f t="shared" si="202"/>
        <v>0</v>
      </c>
      <c r="Q434" s="123"/>
      <c r="R434" s="52"/>
      <c r="S434" s="57"/>
      <c r="T434" s="57"/>
      <c r="U434" s="57"/>
      <c r="V434" s="41"/>
      <c r="W434" s="41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0"/>
      <c r="AI434" s="59"/>
      <c r="AJ434" s="57"/>
      <c r="AK434" s="57"/>
      <c r="AL434" s="57"/>
      <c r="AM434" s="41"/>
      <c r="AN434" s="41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0"/>
      <c r="AZ434" s="59"/>
      <c r="BA434" s="57"/>
      <c r="BB434" s="57"/>
      <c r="BC434" s="57"/>
      <c r="BD434" s="41"/>
      <c r="BE434" s="41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0"/>
      <c r="BQ434" s="59"/>
      <c r="BR434" s="57"/>
      <c r="BS434" s="57"/>
      <c r="BT434" s="57"/>
      <c r="BU434" s="41"/>
      <c r="BV434" s="41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0"/>
      <c r="CH434" s="59"/>
      <c r="CI434" s="57"/>
      <c r="CJ434" s="57"/>
      <c r="CK434" s="57"/>
      <c r="CL434" s="41"/>
      <c r="CM434" s="41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0"/>
      <c r="CY434" s="59"/>
      <c r="CZ434" s="57"/>
      <c r="DA434" s="57"/>
      <c r="DB434" s="57"/>
      <c r="DC434" s="41"/>
      <c r="DD434" s="41"/>
      <c r="DE434" s="42"/>
      <c r="DF434" s="37"/>
      <c r="DG434" s="26"/>
      <c r="DH434" s="26"/>
      <c r="DI434" s="26"/>
      <c r="DJ434" s="26"/>
      <c r="DK434" s="26"/>
      <c r="DL434" s="26"/>
      <c r="DM434" s="26"/>
      <c r="DN434" s="26"/>
      <c r="DO434" s="24"/>
      <c r="DP434" s="52"/>
      <c r="DQ434" s="56"/>
      <c r="DR434" s="57"/>
      <c r="DS434" s="58"/>
      <c r="DT434" s="25"/>
      <c r="DU434" s="25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4"/>
      <c r="EG434" s="52"/>
      <c r="EH434" s="56"/>
      <c r="EI434" s="57"/>
      <c r="EJ434" s="58"/>
      <c r="EK434" s="25"/>
      <c r="EL434" s="25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4"/>
      <c r="EX434" s="52"/>
      <c r="EY434" s="56"/>
      <c r="EZ434" s="57"/>
      <c r="FA434" s="58"/>
      <c r="FB434" s="25"/>
      <c r="FC434" s="25"/>
      <c r="FD434" s="26"/>
      <c r="FE434" s="26"/>
      <c r="FF434" s="26"/>
      <c r="FG434" s="26"/>
      <c r="FH434" s="26"/>
      <c r="FI434" s="26"/>
      <c r="FJ434" s="26"/>
      <c r="FK434" s="26"/>
      <c r="FL434" s="26"/>
      <c r="FM434" s="26"/>
      <c r="FN434" s="24"/>
      <c r="FO434" s="52"/>
      <c r="FP434" s="56"/>
      <c r="FQ434" s="57"/>
      <c r="FR434" s="58"/>
      <c r="FS434" s="25"/>
      <c r="FT434" s="25"/>
      <c r="FU434" s="26"/>
      <c r="FV434" s="26"/>
      <c r="FW434" s="26"/>
      <c r="FX434" s="26"/>
      <c r="FY434" s="26"/>
      <c r="FZ434" s="26"/>
      <c r="GA434" s="26"/>
      <c r="GB434" s="26"/>
      <c r="GC434" s="26"/>
      <c r="GD434" s="26"/>
      <c r="GE434" s="24"/>
      <c r="GF434" s="52"/>
      <c r="GG434" s="56"/>
      <c r="GH434" s="57"/>
      <c r="GI434" s="58"/>
      <c r="GJ434" s="25"/>
      <c r="GK434" s="25"/>
      <c r="GL434" s="26"/>
      <c r="GM434" s="26"/>
      <c r="GN434" s="26"/>
      <c r="GO434" s="26"/>
      <c r="GP434" s="26"/>
      <c r="GQ434" s="26"/>
      <c r="GR434" s="26"/>
      <c r="GS434" s="26"/>
      <c r="GT434" s="26"/>
      <c r="GU434" s="26"/>
      <c r="GV434" s="24"/>
      <c r="GW434" s="52"/>
      <c r="GX434" s="56"/>
      <c r="GY434" s="57"/>
      <c r="GZ434" s="58"/>
      <c r="HA434" s="25"/>
      <c r="HB434" s="25"/>
      <c r="HC434" s="26"/>
      <c r="HD434" s="26"/>
      <c r="HE434" s="26"/>
      <c r="HF434" s="26"/>
      <c r="HG434" s="26"/>
      <c r="HH434" s="26"/>
      <c r="HI434" s="26"/>
      <c r="HJ434" s="26"/>
      <c r="HK434" s="26"/>
      <c r="HL434" s="26"/>
      <c r="HM434" s="24"/>
      <c r="HN434" s="52"/>
      <c r="HO434" s="56"/>
      <c r="HP434" s="57"/>
      <c r="HQ434" s="58"/>
      <c r="HR434" s="25"/>
      <c r="HS434" s="25"/>
      <c r="HT434" s="26"/>
      <c r="HU434" s="26"/>
      <c r="HV434" s="26"/>
      <c r="HW434" s="26"/>
      <c r="HX434" s="26"/>
      <c r="HY434" s="26"/>
      <c r="HZ434" s="26"/>
      <c r="IA434" s="26"/>
      <c r="IB434" s="26"/>
      <c r="IC434" s="26"/>
      <c r="ID434" s="24"/>
      <c r="IE434" s="52"/>
      <c r="IF434" s="56"/>
      <c r="IG434" s="57"/>
      <c r="IH434" s="58"/>
      <c r="II434" s="25"/>
      <c r="IJ434" s="25"/>
      <c r="IK434" s="26"/>
      <c r="IL434" s="26"/>
      <c r="IM434" s="26"/>
      <c r="IN434" s="26"/>
      <c r="IO434" s="26"/>
      <c r="IP434" s="26"/>
      <c r="IQ434" s="26"/>
      <c r="IR434" s="26"/>
      <c r="IS434" s="26"/>
      <c r="IT434" s="26"/>
      <c r="IU434" s="24"/>
      <c r="IV434" s="52"/>
    </row>
    <row r="435" spans="1:256" ht="21.75" customHeight="1">
      <c r="A435" s="80"/>
      <c r="B435" s="114"/>
      <c r="C435" s="115"/>
      <c r="D435" s="116"/>
      <c r="E435" s="99"/>
      <c r="F435" s="102">
        <v>2020</v>
      </c>
      <c r="G435" s="98">
        <f aca="true" t="shared" si="203" ref="G435:H440">G447+G459+G483</f>
        <v>2207182.1999999997</v>
      </c>
      <c r="H435" s="98">
        <f t="shared" si="203"/>
        <v>67668.59999999999</v>
      </c>
      <c r="I435" s="98">
        <f aca="true" t="shared" si="204" ref="I435:P435">I447+I459+I483</f>
        <v>2056644.8</v>
      </c>
      <c r="J435" s="98">
        <f t="shared" si="204"/>
        <v>67668.59999999999</v>
      </c>
      <c r="K435" s="98">
        <f t="shared" si="204"/>
        <v>0</v>
      </c>
      <c r="L435" s="98">
        <f t="shared" si="204"/>
        <v>0</v>
      </c>
      <c r="M435" s="98">
        <f t="shared" si="204"/>
        <v>150537.4</v>
      </c>
      <c r="N435" s="98">
        <f t="shared" si="204"/>
        <v>0</v>
      </c>
      <c r="O435" s="98">
        <f t="shared" si="204"/>
        <v>0</v>
      </c>
      <c r="P435" s="98">
        <f t="shared" si="204"/>
        <v>0</v>
      </c>
      <c r="Q435" s="123"/>
      <c r="R435" s="52"/>
      <c r="S435" s="57"/>
      <c r="T435" s="57"/>
      <c r="U435" s="57"/>
      <c r="V435" s="44"/>
      <c r="W435" s="41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0"/>
      <c r="AI435" s="59"/>
      <c r="AJ435" s="57"/>
      <c r="AK435" s="57"/>
      <c r="AL435" s="57"/>
      <c r="AM435" s="44"/>
      <c r="AN435" s="41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0"/>
      <c r="AZ435" s="59"/>
      <c r="BA435" s="57"/>
      <c r="BB435" s="57"/>
      <c r="BC435" s="57"/>
      <c r="BD435" s="44"/>
      <c r="BE435" s="41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0"/>
      <c r="BQ435" s="59"/>
      <c r="BR435" s="57"/>
      <c r="BS435" s="57"/>
      <c r="BT435" s="57"/>
      <c r="BU435" s="44"/>
      <c r="BV435" s="41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0"/>
      <c r="CH435" s="59"/>
      <c r="CI435" s="57"/>
      <c r="CJ435" s="57"/>
      <c r="CK435" s="57"/>
      <c r="CL435" s="44"/>
      <c r="CM435" s="41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0"/>
      <c r="CY435" s="59"/>
      <c r="CZ435" s="57"/>
      <c r="DA435" s="57"/>
      <c r="DB435" s="57"/>
      <c r="DC435" s="44"/>
      <c r="DD435" s="41"/>
      <c r="DE435" s="42"/>
      <c r="DF435" s="37"/>
      <c r="DG435" s="26"/>
      <c r="DH435" s="26"/>
      <c r="DI435" s="26"/>
      <c r="DJ435" s="26"/>
      <c r="DK435" s="26"/>
      <c r="DL435" s="26"/>
      <c r="DM435" s="26"/>
      <c r="DN435" s="26"/>
      <c r="DO435" s="24"/>
      <c r="DP435" s="52"/>
      <c r="DQ435" s="56"/>
      <c r="DR435" s="57"/>
      <c r="DS435" s="58"/>
      <c r="DT435" s="27"/>
      <c r="DU435" s="25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4"/>
      <c r="EG435" s="52"/>
      <c r="EH435" s="56"/>
      <c r="EI435" s="57"/>
      <c r="EJ435" s="58"/>
      <c r="EK435" s="27"/>
      <c r="EL435" s="25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4"/>
      <c r="EX435" s="52"/>
      <c r="EY435" s="56"/>
      <c r="EZ435" s="57"/>
      <c r="FA435" s="58"/>
      <c r="FB435" s="27"/>
      <c r="FC435" s="25"/>
      <c r="FD435" s="26"/>
      <c r="FE435" s="26"/>
      <c r="FF435" s="26"/>
      <c r="FG435" s="26"/>
      <c r="FH435" s="26"/>
      <c r="FI435" s="26"/>
      <c r="FJ435" s="26"/>
      <c r="FK435" s="26"/>
      <c r="FL435" s="26"/>
      <c r="FM435" s="26"/>
      <c r="FN435" s="24"/>
      <c r="FO435" s="52"/>
      <c r="FP435" s="56"/>
      <c r="FQ435" s="57"/>
      <c r="FR435" s="58"/>
      <c r="FS435" s="27"/>
      <c r="FT435" s="25"/>
      <c r="FU435" s="26"/>
      <c r="FV435" s="26"/>
      <c r="FW435" s="26"/>
      <c r="FX435" s="26"/>
      <c r="FY435" s="26"/>
      <c r="FZ435" s="26"/>
      <c r="GA435" s="26"/>
      <c r="GB435" s="26"/>
      <c r="GC435" s="26"/>
      <c r="GD435" s="26"/>
      <c r="GE435" s="24"/>
      <c r="GF435" s="52"/>
      <c r="GG435" s="56"/>
      <c r="GH435" s="57"/>
      <c r="GI435" s="58"/>
      <c r="GJ435" s="27"/>
      <c r="GK435" s="25"/>
      <c r="GL435" s="26"/>
      <c r="GM435" s="26"/>
      <c r="GN435" s="26"/>
      <c r="GO435" s="26"/>
      <c r="GP435" s="26"/>
      <c r="GQ435" s="26"/>
      <c r="GR435" s="26"/>
      <c r="GS435" s="26"/>
      <c r="GT435" s="26"/>
      <c r="GU435" s="26"/>
      <c r="GV435" s="24"/>
      <c r="GW435" s="52"/>
      <c r="GX435" s="56"/>
      <c r="GY435" s="57"/>
      <c r="GZ435" s="58"/>
      <c r="HA435" s="27"/>
      <c r="HB435" s="25"/>
      <c r="HC435" s="26"/>
      <c r="HD435" s="26"/>
      <c r="HE435" s="26"/>
      <c r="HF435" s="26"/>
      <c r="HG435" s="26"/>
      <c r="HH435" s="26"/>
      <c r="HI435" s="26"/>
      <c r="HJ435" s="26"/>
      <c r="HK435" s="26"/>
      <c r="HL435" s="26"/>
      <c r="HM435" s="24"/>
      <c r="HN435" s="52"/>
      <c r="HO435" s="56"/>
      <c r="HP435" s="57"/>
      <c r="HQ435" s="58"/>
      <c r="HR435" s="27"/>
      <c r="HS435" s="25"/>
      <c r="HT435" s="26"/>
      <c r="HU435" s="26"/>
      <c r="HV435" s="26"/>
      <c r="HW435" s="26"/>
      <c r="HX435" s="26"/>
      <c r="HY435" s="26"/>
      <c r="HZ435" s="26"/>
      <c r="IA435" s="26"/>
      <c r="IB435" s="26"/>
      <c r="IC435" s="26"/>
      <c r="ID435" s="24"/>
      <c r="IE435" s="52"/>
      <c r="IF435" s="56"/>
      <c r="IG435" s="57"/>
      <c r="IH435" s="58"/>
      <c r="II435" s="27"/>
      <c r="IJ435" s="25"/>
      <c r="IK435" s="26"/>
      <c r="IL435" s="26"/>
      <c r="IM435" s="26"/>
      <c r="IN435" s="26"/>
      <c r="IO435" s="26"/>
      <c r="IP435" s="26"/>
      <c r="IQ435" s="26"/>
      <c r="IR435" s="26"/>
      <c r="IS435" s="26"/>
      <c r="IT435" s="26"/>
      <c r="IU435" s="24"/>
      <c r="IV435" s="52"/>
    </row>
    <row r="436" spans="1:242" ht="21.75" customHeight="1">
      <c r="A436" s="80"/>
      <c r="B436" s="114"/>
      <c r="C436" s="115"/>
      <c r="D436" s="116"/>
      <c r="E436" s="99"/>
      <c r="F436" s="102">
        <v>2021</v>
      </c>
      <c r="G436" s="98">
        <f t="shared" si="203"/>
        <v>430221.4</v>
      </c>
      <c r="H436" s="98">
        <f t="shared" si="203"/>
        <v>63151.7</v>
      </c>
      <c r="I436" s="98">
        <f aca="true" t="shared" si="205" ref="I436:P436">I448+I460+I484</f>
        <v>222956.6</v>
      </c>
      <c r="J436" s="98">
        <f t="shared" si="205"/>
        <v>63151.7</v>
      </c>
      <c r="K436" s="98">
        <f t="shared" si="205"/>
        <v>0</v>
      </c>
      <c r="L436" s="98">
        <f t="shared" si="205"/>
        <v>0</v>
      </c>
      <c r="M436" s="98">
        <f t="shared" si="205"/>
        <v>207264.8</v>
      </c>
      <c r="N436" s="98">
        <f t="shared" si="205"/>
        <v>0</v>
      </c>
      <c r="O436" s="98">
        <f t="shared" si="205"/>
        <v>0</v>
      </c>
      <c r="P436" s="98">
        <f t="shared" si="205"/>
        <v>0</v>
      </c>
      <c r="Q436" s="123"/>
      <c r="R436" s="9"/>
      <c r="AH436" s="43"/>
      <c r="AX436" s="43"/>
      <c r="BN436" s="43"/>
      <c r="CD436" s="43"/>
      <c r="CT436" s="43"/>
      <c r="DJ436" s="43"/>
      <c r="DZ436" s="43"/>
      <c r="EP436" s="43"/>
      <c r="FF436" s="43"/>
      <c r="FV436" s="43"/>
      <c r="GL436" s="43"/>
      <c r="HB436" s="43"/>
      <c r="HR436" s="43"/>
      <c r="IH436" s="43"/>
    </row>
    <row r="437" spans="1:242" ht="21.75" customHeight="1">
      <c r="A437" s="80"/>
      <c r="B437" s="114"/>
      <c r="C437" s="115"/>
      <c r="D437" s="116"/>
      <c r="E437" s="99"/>
      <c r="F437" s="102">
        <v>2022</v>
      </c>
      <c r="G437" s="98">
        <f t="shared" si="203"/>
        <v>108043.90000000001</v>
      </c>
      <c r="H437" s="98">
        <f t="shared" si="203"/>
        <v>0</v>
      </c>
      <c r="I437" s="98">
        <f aca="true" t="shared" si="206" ref="I437:P437">I449+I461+I485</f>
        <v>108043.90000000001</v>
      </c>
      <c r="J437" s="98">
        <f t="shared" si="206"/>
        <v>0</v>
      </c>
      <c r="K437" s="98">
        <f t="shared" si="206"/>
        <v>0</v>
      </c>
      <c r="L437" s="98">
        <f t="shared" si="206"/>
        <v>0</v>
      </c>
      <c r="M437" s="98">
        <f t="shared" si="206"/>
        <v>0</v>
      </c>
      <c r="N437" s="98">
        <f t="shared" si="206"/>
        <v>0</v>
      </c>
      <c r="O437" s="98">
        <f t="shared" si="206"/>
        <v>0</v>
      </c>
      <c r="P437" s="98">
        <f t="shared" si="206"/>
        <v>0</v>
      </c>
      <c r="Q437" s="123"/>
      <c r="R437" s="9"/>
      <c r="AH437" s="43"/>
      <c r="AX437" s="43"/>
      <c r="BN437" s="43"/>
      <c r="CD437" s="43"/>
      <c r="CT437" s="43"/>
      <c r="DJ437" s="43"/>
      <c r="DZ437" s="43"/>
      <c r="EP437" s="43"/>
      <c r="FF437" s="43"/>
      <c r="FV437" s="43"/>
      <c r="GL437" s="43"/>
      <c r="HB437" s="43"/>
      <c r="HR437" s="43"/>
      <c r="IH437" s="43"/>
    </row>
    <row r="438" spans="1:242" ht="21.75" customHeight="1">
      <c r="A438" s="80"/>
      <c r="B438" s="114"/>
      <c r="C438" s="115"/>
      <c r="D438" s="116"/>
      <c r="E438" s="99"/>
      <c r="F438" s="102">
        <v>2023</v>
      </c>
      <c r="G438" s="98">
        <f t="shared" si="203"/>
        <v>428310.7</v>
      </c>
      <c r="H438" s="98">
        <f t="shared" si="203"/>
        <v>0</v>
      </c>
      <c r="I438" s="98">
        <f aca="true" t="shared" si="207" ref="I438:P438">I450+I462+I486</f>
        <v>428310.7</v>
      </c>
      <c r="J438" s="98">
        <f t="shared" si="207"/>
        <v>0</v>
      </c>
      <c r="K438" s="98">
        <f t="shared" si="207"/>
        <v>0</v>
      </c>
      <c r="L438" s="98">
        <f t="shared" si="207"/>
        <v>0</v>
      </c>
      <c r="M438" s="98">
        <f t="shared" si="207"/>
        <v>0</v>
      </c>
      <c r="N438" s="98">
        <f t="shared" si="207"/>
        <v>0</v>
      </c>
      <c r="O438" s="98">
        <f t="shared" si="207"/>
        <v>0</v>
      </c>
      <c r="P438" s="98">
        <f t="shared" si="207"/>
        <v>0</v>
      </c>
      <c r="Q438" s="123"/>
      <c r="R438" s="9"/>
      <c r="AH438" s="43"/>
      <c r="AX438" s="43"/>
      <c r="BN438" s="43"/>
      <c r="CD438" s="43"/>
      <c r="CT438" s="43"/>
      <c r="DJ438" s="43"/>
      <c r="DZ438" s="43"/>
      <c r="EP438" s="43"/>
      <c r="FF438" s="43"/>
      <c r="FV438" s="43"/>
      <c r="GL438" s="43"/>
      <c r="HB438" s="43"/>
      <c r="HR438" s="43"/>
      <c r="IH438" s="43"/>
    </row>
    <row r="439" spans="1:242" ht="21.75" customHeight="1">
      <c r="A439" s="80"/>
      <c r="B439" s="114"/>
      <c r="C439" s="115"/>
      <c r="D439" s="116"/>
      <c r="E439" s="99"/>
      <c r="F439" s="102">
        <v>2024</v>
      </c>
      <c r="G439" s="98">
        <f t="shared" si="203"/>
        <v>425177.1</v>
      </c>
      <c r="H439" s="98">
        <f t="shared" si="203"/>
        <v>0</v>
      </c>
      <c r="I439" s="98">
        <f aca="true" t="shared" si="208" ref="I439:P439">I451+I463+I487</f>
        <v>425177.1</v>
      </c>
      <c r="J439" s="98">
        <f t="shared" si="208"/>
        <v>0</v>
      </c>
      <c r="K439" s="98">
        <f t="shared" si="208"/>
        <v>0</v>
      </c>
      <c r="L439" s="98">
        <f t="shared" si="208"/>
        <v>0</v>
      </c>
      <c r="M439" s="98">
        <f t="shared" si="208"/>
        <v>0</v>
      </c>
      <c r="N439" s="98">
        <f t="shared" si="208"/>
        <v>0</v>
      </c>
      <c r="O439" s="98">
        <f t="shared" si="208"/>
        <v>0</v>
      </c>
      <c r="P439" s="98">
        <f t="shared" si="208"/>
        <v>0</v>
      </c>
      <c r="Q439" s="123"/>
      <c r="R439" s="9"/>
      <c r="AH439" s="43"/>
      <c r="AX439" s="43"/>
      <c r="BN439" s="43"/>
      <c r="CD439" s="43"/>
      <c r="CT439" s="43"/>
      <c r="DJ439" s="43"/>
      <c r="DZ439" s="43"/>
      <c r="EP439" s="43"/>
      <c r="FF439" s="43"/>
      <c r="FV439" s="43"/>
      <c r="GL439" s="43"/>
      <c r="HB439" s="43"/>
      <c r="HR439" s="43"/>
      <c r="IH439" s="43"/>
    </row>
    <row r="440" spans="1:242" ht="21.75" customHeight="1">
      <c r="A440" s="90"/>
      <c r="B440" s="119"/>
      <c r="C440" s="120"/>
      <c r="D440" s="121"/>
      <c r="E440" s="99"/>
      <c r="F440" s="102">
        <v>2025</v>
      </c>
      <c r="G440" s="98">
        <f t="shared" si="203"/>
        <v>1043313.3</v>
      </c>
      <c r="H440" s="98">
        <f t="shared" si="203"/>
        <v>0</v>
      </c>
      <c r="I440" s="98">
        <f aca="true" t="shared" si="209" ref="I440:P440">I452+I464+I488</f>
        <v>1043313.3</v>
      </c>
      <c r="J440" s="98">
        <f t="shared" si="209"/>
        <v>0</v>
      </c>
      <c r="K440" s="98">
        <f t="shared" si="209"/>
        <v>0</v>
      </c>
      <c r="L440" s="98">
        <f t="shared" si="209"/>
        <v>0</v>
      </c>
      <c r="M440" s="98">
        <f t="shared" si="209"/>
        <v>0</v>
      </c>
      <c r="N440" s="98">
        <f t="shared" si="209"/>
        <v>0</v>
      </c>
      <c r="O440" s="98">
        <f t="shared" si="209"/>
        <v>0</v>
      </c>
      <c r="P440" s="98">
        <f t="shared" si="209"/>
        <v>0</v>
      </c>
      <c r="Q440" s="123"/>
      <c r="R440" s="9"/>
      <c r="AH440" s="43"/>
      <c r="AX440" s="43"/>
      <c r="BN440" s="43"/>
      <c r="CD440" s="43"/>
      <c r="CT440" s="43"/>
      <c r="DJ440" s="43"/>
      <c r="DZ440" s="43"/>
      <c r="EP440" s="43"/>
      <c r="FF440" s="43"/>
      <c r="FV440" s="43"/>
      <c r="GL440" s="43"/>
      <c r="HB440" s="43"/>
      <c r="HR440" s="43"/>
      <c r="IH440" s="43"/>
    </row>
    <row r="441" spans="1:256" ht="19.5" customHeight="1">
      <c r="A441" s="71"/>
      <c r="B441" s="109" t="s">
        <v>124</v>
      </c>
      <c r="C441" s="110"/>
      <c r="D441" s="111"/>
      <c r="E441" s="99"/>
      <c r="F441" s="100" t="s">
        <v>59</v>
      </c>
      <c r="G441" s="101">
        <f>I441+K441+M441+O441</f>
        <v>1754340.9999999998</v>
      </c>
      <c r="H441" s="101">
        <f aca="true" t="shared" si="210" ref="H441:H459">J441+L441+N441+P441</f>
        <v>125803.5</v>
      </c>
      <c r="I441" s="101">
        <f>SUM(I442:I452)</f>
        <v>1731724.0999999999</v>
      </c>
      <c r="J441" s="101">
        <f aca="true" t="shared" si="211" ref="J441:P441">SUM(J442:J452)</f>
        <v>103186.59999999999</v>
      </c>
      <c r="K441" s="101">
        <f t="shared" si="211"/>
        <v>0</v>
      </c>
      <c r="L441" s="101">
        <f t="shared" si="211"/>
        <v>0</v>
      </c>
      <c r="M441" s="101">
        <f t="shared" si="211"/>
        <v>22616.9</v>
      </c>
      <c r="N441" s="101">
        <f t="shared" si="211"/>
        <v>22616.9</v>
      </c>
      <c r="O441" s="101">
        <f t="shared" si="211"/>
        <v>0</v>
      </c>
      <c r="P441" s="101">
        <f t="shared" si="211"/>
        <v>0</v>
      </c>
      <c r="Q441" s="123"/>
      <c r="R441" s="52"/>
      <c r="S441" s="57"/>
      <c r="T441" s="57"/>
      <c r="U441" s="57"/>
      <c r="V441" s="44"/>
      <c r="W441" s="38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40"/>
      <c r="AI441" s="59"/>
      <c r="AJ441" s="57"/>
      <c r="AK441" s="57"/>
      <c r="AL441" s="57"/>
      <c r="AM441" s="44"/>
      <c r="AN441" s="38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40"/>
      <c r="AZ441" s="59"/>
      <c r="BA441" s="57"/>
      <c r="BB441" s="57"/>
      <c r="BC441" s="57"/>
      <c r="BD441" s="44"/>
      <c r="BE441" s="38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40"/>
      <c r="BQ441" s="59"/>
      <c r="BR441" s="57"/>
      <c r="BS441" s="57"/>
      <c r="BT441" s="57"/>
      <c r="BU441" s="44"/>
      <c r="BV441" s="38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40"/>
      <c r="CH441" s="59"/>
      <c r="CI441" s="57"/>
      <c r="CJ441" s="57"/>
      <c r="CK441" s="57"/>
      <c r="CL441" s="44"/>
      <c r="CM441" s="38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40"/>
      <c r="CY441" s="59"/>
      <c r="CZ441" s="57"/>
      <c r="DA441" s="57"/>
      <c r="DB441" s="57"/>
      <c r="DC441" s="44"/>
      <c r="DD441" s="38"/>
      <c r="DE441" s="39"/>
      <c r="DF441" s="36"/>
      <c r="DG441" s="23"/>
      <c r="DH441" s="23"/>
      <c r="DI441" s="23"/>
      <c r="DJ441" s="23"/>
      <c r="DK441" s="23"/>
      <c r="DL441" s="23"/>
      <c r="DM441" s="23"/>
      <c r="DN441" s="23"/>
      <c r="DO441" s="24"/>
      <c r="DP441" s="52"/>
      <c r="DQ441" s="53"/>
      <c r="DR441" s="54"/>
      <c r="DS441" s="55"/>
      <c r="DT441" s="27"/>
      <c r="DU441" s="22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4"/>
      <c r="EG441" s="52"/>
      <c r="EH441" s="53"/>
      <c r="EI441" s="54"/>
      <c r="EJ441" s="55"/>
      <c r="EK441" s="27"/>
      <c r="EL441" s="22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4"/>
      <c r="EX441" s="52"/>
      <c r="EY441" s="53"/>
      <c r="EZ441" s="54"/>
      <c r="FA441" s="55"/>
      <c r="FB441" s="27"/>
      <c r="FC441" s="22"/>
      <c r="FD441" s="23"/>
      <c r="FE441" s="23"/>
      <c r="FF441" s="23"/>
      <c r="FG441" s="23"/>
      <c r="FH441" s="23"/>
      <c r="FI441" s="23"/>
      <c r="FJ441" s="23"/>
      <c r="FK441" s="23"/>
      <c r="FL441" s="23"/>
      <c r="FM441" s="23"/>
      <c r="FN441" s="24"/>
      <c r="FO441" s="52"/>
      <c r="FP441" s="53"/>
      <c r="FQ441" s="54"/>
      <c r="FR441" s="55"/>
      <c r="FS441" s="27"/>
      <c r="FT441" s="22"/>
      <c r="FU441" s="23"/>
      <c r="FV441" s="23"/>
      <c r="FW441" s="23"/>
      <c r="FX441" s="23"/>
      <c r="FY441" s="23"/>
      <c r="FZ441" s="23"/>
      <c r="GA441" s="23"/>
      <c r="GB441" s="23"/>
      <c r="GC441" s="23"/>
      <c r="GD441" s="23"/>
      <c r="GE441" s="24"/>
      <c r="GF441" s="52"/>
      <c r="GG441" s="53"/>
      <c r="GH441" s="54"/>
      <c r="GI441" s="55"/>
      <c r="GJ441" s="27"/>
      <c r="GK441" s="22"/>
      <c r="GL441" s="23"/>
      <c r="GM441" s="23"/>
      <c r="GN441" s="23"/>
      <c r="GO441" s="23"/>
      <c r="GP441" s="23"/>
      <c r="GQ441" s="23"/>
      <c r="GR441" s="23"/>
      <c r="GS441" s="23"/>
      <c r="GT441" s="23"/>
      <c r="GU441" s="23"/>
      <c r="GV441" s="24"/>
      <c r="GW441" s="52"/>
      <c r="GX441" s="53"/>
      <c r="GY441" s="54"/>
      <c r="GZ441" s="55"/>
      <c r="HA441" s="27"/>
      <c r="HB441" s="22"/>
      <c r="HC441" s="23"/>
      <c r="HD441" s="23"/>
      <c r="HE441" s="23"/>
      <c r="HF441" s="23"/>
      <c r="HG441" s="23"/>
      <c r="HH441" s="23"/>
      <c r="HI441" s="23"/>
      <c r="HJ441" s="23"/>
      <c r="HK441" s="23"/>
      <c r="HL441" s="23"/>
      <c r="HM441" s="24"/>
      <c r="HN441" s="52"/>
      <c r="HO441" s="53"/>
      <c r="HP441" s="54"/>
      <c r="HQ441" s="55"/>
      <c r="HR441" s="27"/>
      <c r="HS441" s="22"/>
      <c r="HT441" s="23"/>
      <c r="HU441" s="23"/>
      <c r="HV441" s="23"/>
      <c r="HW441" s="23"/>
      <c r="HX441" s="23"/>
      <c r="HY441" s="23"/>
      <c r="HZ441" s="23"/>
      <c r="IA441" s="23"/>
      <c r="IB441" s="23"/>
      <c r="IC441" s="23"/>
      <c r="ID441" s="24"/>
      <c r="IE441" s="52"/>
      <c r="IF441" s="53"/>
      <c r="IG441" s="54"/>
      <c r="IH441" s="55"/>
      <c r="II441" s="27"/>
      <c r="IJ441" s="22"/>
      <c r="IK441" s="23"/>
      <c r="IL441" s="23"/>
      <c r="IM441" s="23"/>
      <c r="IN441" s="23"/>
      <c r="IO441" s="23"/>
      <c r="IP441" s="23"/>
      <c r="IQ441" s="23"/>
      <c r="IR441" s="23"/>
      <c r="IS441" s="23"/>
      <c r="IT441" s="23"/>
      <c r="IU441" s="24"/>
      <c r="IV441" s="52"/>
    </row>
    <row r="442" spans="1:256" ht="20.25" customHeight="1">
      <c r="A442" s="80"/>
      <c r="B442" s="114"/>
      <c r="C442" s="115"/>
      <c r="D442" s="116"/>
      <c r="E442" s="99"/>
      <c r="F442" s="102">
        <v>2015</v>
      </c>
      <c r="G442" s="98">
        <f aca="true" t="shared" si="212" ref="G442:G459">I442+K442+M442+O442</f>
        <v>13900</v>
      </c>
      <c r="H442" s="98">
        <f t="shared" si="210"/>
        <v>13900</v>
      </c>
      <c r="I442" s="98">
        <f aca="true" t="shared" si="213" ref="I442:P452">I286+I206</f>
        <v>7432.9</v>
      </c>
      <c r="J442" s="98">
        <f t="shared" si="213"/>
        <v>7432.9</v>
      </c>
      <c r="K442" s="98">
        <f t="shared" si="213"/>
        <v>0</v>
      </c>
      <c r="L442" s="98">
        <f t="shared" si="213"/>
        <v>0</v>
      </c>
      <c r="M442" s="98">
        <f t="shared" si="213"/>
        <v>6467.1</v>
      </c>
      <c r="N442" s="98">
        <f t="shared" si="213"/>
        <v>6467.1</v>
      </c>
      <c r="O442" s="98">
        <f t="shared" si="213"/>
        <v>0</v>
      </c>
      <c r="P442" s="98">
        <f t="shared" si="213"/>
        <v>0</v>
      </c>
      <c r="Q442" s="123"/>
      <c r="R442" s="52"/>
      <c r="S442" s="57"/>
      <c r="T442" s="57"/>
      <c r="U442" s="57"/>
      <c r="V442" s="44"/>
      <c r="W442" s="41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0"/>
      <c r="AI442" s="59"/>
      <c r="AJ442" s="57"/>
      <c r="AK442" s="57"/>
      <c r="AL442" s="57"/>
      <c r="AM442" s="44"/>
      <c r="AN442" s="41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0"/>
      <c r="AZ442" s="59"/>
      <c r="BA442" s="57"/>
      <c r="BB442" s="57"/>
      <c r="BC442" s="57"/>
      <c r="BD442" s="44"/>
      <c r="BE442" s="41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0"/>
      <c r="BQ442" s="59"/>
      <c r="BR442" s="57"/>
      <c r="BS442" s="57"/>
      <c r="BT442" s="57"/>
      <c r="BU442" s="44"/>
      <c r="BV442" s="41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0"/>
      <c r="CH442" s="59"/>
      <c r="CI442" s="57"/>
      <c r="CJ442" s="57"/>
      <c r="CK442" s="57"/>
      <c r="CL442" s="44"/>
      <c r="CM442" s="41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0"/>
      <c r="CY442" s="59"/>
      <c r="CZ442" s="57"/>
      <c r="DA442" s="57"/>
      <c r="DB442" s="57"/>
      <c r="DC442" s="44"/>
      <c r="DD442" s="41"/>
      <c r="DE442" s="42"/>
      <c r="DF442" s="37"/>
      <c r="DG442" s="26"/>
      <c r="DH442" s="26"/>
      <c r="DI442" s="26"/>
      <c r="DJ442" s="26"/>
      <c r="DK442" s="26"/>
      <c r="DL442" s="26"/>
      <c r="DM442" s="26"/>
      <c r="DN442" s="26"/>
      <c r="DO442" s="24"/>
      <c r="DP442" s="52"/>
      <c r="DQ442" s="56"/>
      <c r="DR442" s="57"/>
      <c r="DS442" s="58"/>
      <c r="DT442" s="27"/>
      <c r="DU442" s="25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4"/>
      <c r="EG442" s="52"/>
      <c r="EH442" s="56"/>
      <c r="EI442" s="57"/>
      <c r="EJ442" s="58"/>
      <c r="EK442" s="27"/>
      <c r="EL442" s="25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4"/>
      <c r="EX442" s="52"/>
      <c r="EY442" s="56"/>
      <c r="EZ442" s="57"/>
      <c r="FA442" s="58"/>
      <c r="FB442" s="27"/>
      <c r="FC442" s="25"/>
      <c r="FD442" s="26"/>
      <c r="FE442" s="26"/>
      <c r="FF442" s="26"/>
      <c r="FG442" s="26"/>
      <c r="FH442" s="26"/>
      <c r="FI442" s="26"/>
      <c r="FJ442" s="26"/>
      <c r="FK442" s="26"/>
      <c r="FL442" s="26"/>
      <c r="FM442" s="26"/>
      <c r="FN442" s="24"/>
      <c r="FO442" s="52"/>
      <c r="FP442" s="56"/>
      <c r="FQ442" s="57"/>
      <c r="FR442" s="58"/>
      <c r="FS442" s="27"/>
      <c r="FT442" s="25"/>
      <c r="FU442" s="26"/>
      <c r="FV442" s="26"/>
      <c r="FW442" s="26"/>
      <c r="FX442" s="26"/>
      <c r="FY442" s="26"/>
      <c r="FZ442" s="26"/>
      <c r="GA442" s="26"/>
      <c r="GB442" s="26"/>
      <c r="GC442" s="26"/>
      <c r="GD442" s="26"/>
      <c r="GE442" s="24"/>
      <c r="GF442" s="52"/>
      <c r="GG442" s="56"/>
      <c r="GH442" s="57"/>
      <c r="GI442" s="58"/>
      <c r="GJ442" s="27"/>
      <c r="GK442" s="25"/>
      <c r="GL442" s="26"/>
      <c r="GM442" s="26"/>
      <c r="GN442" s="26"/>
      <c r="GO442" s="26"/>
      <c r="GP442" s="26"/>
      <c r="GQ442" s="26"/>
      <c r="GR442" s="26"/>
      <c r="GS442" s="26"/>
      <c r="GT442" s="26"/>
      <c r="GU442" s="26"/>
      <c r="GV442" s="24"/>
      <c r="GW442" s="52"/>
      <c r="GX442" s="56"/>
      <c r="GY442" s="57"/>
      <c r="GZ442" s="58"/>
      <c r="HA442" s="27"/>
      <c r="HB442" s="25"/>
      <c r="HC442" s="26"/>
      <c r="HD442" s="26"/>
      <c r="HE442" s="26"/>
      <c r="HF442" s="26"/>
      <c r="HG442" s="26"/>
      <c r="HH442" s="26"/>
      <c r="HI442" s="26"/>
      <c r="HJ442" s="26"/>
      <c r="HK442" s="26"/>
      <c r="HL442" s="26"/>
      <c r="HM442" s="24"/>
      <c r="HN442" s="52"/>
      <c r="HO442" s="56"/>
      <c r="HP442" s="57"/>
      <c r="HQ442" s="58"/>
      <c r="HR442" s="27"/>
      <c r="HS442" s="25"/>
      <c r="HT442" s="26"/>
      <c r="HU442" s="26"/>
      <c r="HV442" s="26"/>
      <c r="HW442" s="26"/>
      <c r="HX442" s="26"/>
      <c r="HY442" s="26"/>
      <c r="HZ442" s="26"/>
      <c r="IA442" s="26"/>
      <c r="IB442" s="26"/>
      <c r="IC442" s="26"/>
      <c r="ID442" s="24"/>
      <c r="IE442" s="52"/>
      <c r="IF442" s="56"/>
      <c r="IG442" s="57"/>
      <c r="IH442" s="58"/>
      <c r="II442" s="27"/>
      <c r="IJ442" s="25"/>
      <c r="IK442" s="26"/>
      <c r="IL442" s="26"/>
      <c r="IM442" s="26"/>
      <c r="IN442" s="26"/>
      <c r="IO442" s="26"/>
      <c r="IP442" s="26"/>
      <c r="IQ442" s="26"/>
      <c r="IR442" s="26"/>
      <c r="IS442" s="26"/>
      <c r="IT442" s="26"/>
      <c r="IU442" s="24"/>
      <c r="IV442" s="52"/>
    </row>
    <row r="443" spans="1:256" ht="19.5" customHeight="1">
      <c r="A443" s="80"/>
      <c r="B443" s="114"/>
      <c r="C443" s="115"/>
      <c r="D443" s="116"/>
      <c r="E443" s="102"/>
      <c r="F443" s="102">
        <v>2016</v>
      </c>
      <c r="G443" s="98">
        <f t="shared" si="212"/>
        <v>19454.3</v>
      </c>
      <c r="H443" s="98">
        <f t="shared" si="210"/>
        <v>19454.3</v>
      </c>
      <c r="I443" s="98">
        <f t="shared" si="213"/>
        <v>9982.5</v>
      </c>
      <c r="J443" s="98">
        <f t="shared" si="213"/>
        <v>9982.5</v>
      </c>
      <c r="K443" s="98">
        <f t="shared" si="213"/>
        <v>0</v>
      </c>
      <c r="L443" s="98">
        <f t="shared" si="213"/>
        <v>0</v>
      </c>
      <c r="M443" s="98">
        <f t="shared" si="213"/>
        <v>9471.8</v>
      </c>
      <c r="N443" s="98">
        <f t="shared" si="213"/>
        <v>9471.8</v>
      </c>
      <c r="O443" s="98">
        <f t="shared" si="213"/>
        <v>0</v>
      </c>
      <c r="P443" s="98">
        <f t="shared" si="213"/>
        <v>0</v>
      </c>
      <c r="Q443" s="123"/>
      <c r="R443" s="52"/>
      <c r="S443" s="57"/>
      <c r="T443" s="57"/>
      <c r="U443" s="57"/>
      <c r="V443" s="41"/>
      <c r="W443" s="41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0"/>
      <c r="AI443" s="59"/>
      <c r="AJ443" s="57"/>
      <c r="AK443" s="57"/>
      <c r="AL443" s="57"/>
      <c r="AM443" s="41"/>
      <c r="AN443" s="41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0"/>
      <c r="AZ443" s="59"/>
      <c r="BA443" s="57"/>
      <c r="BB443" s="57"/>
      <c r="BC443" s="57"/>
      <c r="BD443" s="41"/>
      <c r="BE443" s="41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0"/>
      <c r="BQ443" s="59"/>
      <c r="BR443" s="57"/>
      <c r="BS443" s="57"/>
      <c r="BT443" s="57"/>
      <c r="BU443" s="41"/>
      <c r="BV443" s="41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0"/>
      <c r="CH443" s="59"/>
      <c r="CI443" s="57"/>
      <c r="CJ443" s="57"/>
      <c r="CK443" s="57"/>
      <c r="CL443" s="41"/>
      <c r="CM443" s="41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0"/>
      <c r="CY443" s="59"/>
      <c r="CZ443" s="57"/>
      <c r="DA443" s="57"/>
      <c r="DB443" s="57"/>
      <c r="DC443" s="41"/>
      <c r="DD443" s="41"/>
      <c r="DE443" s="42"/>
      <c r="DF443" s="37"/>
      <c r="DG443" s="26"/>
      <c r="DH443" s="26"/>
      <c r="DI443" s="26"/>
      <c r="DJ443" s="26"/>
      <c r="DK443" s="26"/>
      <c r="DL443" s="26"/>
      <c r="DM443" s="26"/>
      <c r="DN443" s="26"/>
      <c r="DO443" s="24"/>
      <c r="DP443" s="52"/>
      <c r="DQ443" s="56"/>
      <c r="DR443" s="57"/>
      <c r="DS443" s="58"/>
      <c r="DT443" s="25"/>
      <c r="DU443" s="25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4"/>
      <c r="EG443" s="52"/>
      <c r="EH443" s="56"/>
      <c r="EI443" s="57"/>
      <c r="EJ443" s="58"/>
      <c r="EK443" s="25"/>
      <c r="EL443" s="25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4"/>
      <c r="EX443" s="52"/>
      <c r="EY443" s="56"/>
      <c r="EZ443" s="57"/>
      <c r="FA443" s="58"/>
      <c r="FB443" s="25"/>
      <c r="FC443" s="25"/>
      <c r="FD443" s="26"/>
      <c r="FE443" s="26"/>
      <c r="FF443" s="26"/>
      <c r="FG443" s="26"/>
      <c r="FH443" s="26"/>
      <c r="FI443" s="26"/>
      <c r="FJ443" s="26"/>
      <c r="FK443" s="26"/>
      <c r="FL443" s="26"/>
      <c r="FM443" s="26"/>
      <c r="FN443" s="24"/>
      <c r="FO443" s="52"/>
      <c r="FP443" s="56"/>
      <c r="FQ443" s="57"/>
      <c r="FR443" s="58"/>
      <c r="FS443" s="25"/>
      <c r="FT443" s="25"/>
      <c r="FU443" s="26"/>
      <c r="FV443" s="26"/>
      <c r="FW443" s="26"/>
      <c r="FX443" s="26"/>
      <c r="FY443" s="26"/>
      <c r="FZ443" s="26"/>
      <c r="GA443" s="26"/>
      <c r="GB443" s="26"/>
      <c r="GC443" s="26"/>
      <c r="GD443" s="26"/>
      <c r="GE443" s="24"/>
      <c r="GF443" s="52"/>
      <c r="GG443" s="56"/>
      <c r="GH443" s="57"/>
      <c r="GI443" s="58"/>
      <c r="GJ443" s="25"/>
      <c r="GK443" s="25"/>
      <c r="GL443" s="26"/>
      <c r="GM443" s="26"/>
      <c r="GN443" s="26"/>
      <c r="GO443" s="26"/>
      <c r="GP443" s="26"/>
      <c r="GQ443" s="26"/>
      <c r="GR443" s="26"/>
      <c r="GS443" s="26"/>
      <c r="GT443" s="26"/>
      <c r="GU443" s="26"/>
      <c r="GV443" s="24"/>
      <c r="GW443" s="52"/>
      <c r="GX443" s="56"/>
      <c r="GY443" s="57"/>
      <c r="GZ443" s="58"/>
      <c r="HA443" s="25"/>
      <c r="HB443" s="25"/>
      <c r="HC443" s="26"/>
      <c r="HD443" s="26"/>
      <c r="HE443" s="26"/>
      <c r="HF443" s="26"/>
      <c r="HG443" s="26"/>
      <c r="HH443" s="26"/>
      <c r="HI443" s="26"/>
      <c r="HJ443" s="26"/>
      <c r="HK443" s="26"/>
      <c r="HL443" s="26"/>
      <c r="HM443" s="24"/>
      <c r="HN443" s="52"/>
      <c r="HO443" s="56"/>
      <c r="HP443" s="57"/>
      <c r="HQ443" s="58"/>
      <c r="HR443" s="25"/>
      <c r="HS443" s="25"/>
      <c r="HT443" s="26"/>
      <c r="HU443" s="26"/>
      <c r="HV443" s="26"/>
      <c r="HW443" s="26"/>
      <c r="HX443" s="26"/>
      <c r="HY443" s="26"/>
      <c r="HZ443" s="26"/>
      <c r="IA443" s="26"/>
      <c r="IB443" s="26"/>
      <c r="IC443" s="26"/>
      <c r="ID443" s="24"/>
      <c r="IE443" s="52"/>
      <c r="IF443" s="56"/>
      <c r="IG443" s="57"/>
      <c r="IH443" s="58"/>
      <c r="II443" s="25"/>
      <c r="IJ443" s="25"/>
      <c r="IK443" s="26"/>
      <c r="IL443" s="26"/>
      <c r="IM443" s="26"/>
      <c r="IN443" s="26"/>
      <c r="IO443" s="26"/>
      <c r="IP443" s="26"/>
      <c r="IQ443" s="26"/>
      <c r="IR443" s="26"/>
      <c r="IS443" s="26"/>
      <c r="IT443" s="26"/>
      <c r="IU443" s="24"/>
      <c r="IV443" s="52"/>
    </row>
    <row r="444" spans="1:256" ht="21.75" customHeight="1">
      <c r="A444" s="80"/>
      <c r="B444" s="114"/>
      <c r="C444" s="115"/>
      <c r="D444" s="116"/>
      <c r="E444" s="102"/>
      <c r="F444" s="102">
        <v>2017</v>
      </c>
      <c r="G444" s="98">
        <f t="shared" si="212"/>
        <v>7367.6</v>
      </c>
      <c r="H444" s="98">
        <f t="shared" si="210"/>
        <v>7367.6</v>
      </c>
      <c r="I444" s="98">
        <f t="shared" si="213"/>
        <v>4028.6</v>
      </c>
      <c r="J444" s="98">
        <f t="shared" si="213"/>
        <v>4028.6</v>
      </c>
      <c r="K444" s="98">
        <f t="shared" si="213"/>
        <v>0</v>
      </c>
      <c r="L444" s="98">
        <f t="shared" si="213"/>
        <v>0</v>
      </c>
      <c r="M444" s="98">
        <f t="shared" si="213"/>
        <v>3339</v>
      </c>
      <c r="N444" s="98">
        <f t="shared" si="213"/>
        <v>3339</v>
      </c>
      <c r="O444" s="98">
        <f t="shared" si="213"/>
        <v>0</v>
      </c>
      <c r="P444" s="98">
        <f t="shared" si="213"/>
        <v>0</v>
      </c>
      <c r="Q444" s="123"/>
      <c r="R444" s="52"/>
      <c r="S444" s="57"/>
      <c r="T444" s="57"/>
      <c r="U444" s="57"/>
      <c r="V444" s="41"/>
      <c r="W444" s="41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0"/>
      <c r="AI444" s="59"/>
      <c r="AJ444" s="57"/>
      <c r="AK444" s="57"/>
      <c r="AL444" s="57"/>
      <c r="AM444" s="41"/>
      <c r="AN444" s="41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0"/>
      <c r="AZ444" s="59"/>
      <c r="BA444" s="57"/>
      <c r="BB444" s="57"/>
      <c r="BC444" s="57"/>
      <c r="BD444" s="41"/>
      <c r="BE444" s="41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0"/>
      <c r="BQ444" s="59"/>
      <c r="BR444" s="57"/>
      <c r="BS444" s="57"/>
      <c r="BT444" s="57"/>
      <c r="BU444" s="41"/>
      <c r="BV444" s="41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0"/>
      <c r="CH444" s="59"/>
      <c r="CI444" s="57"/>
      <c r="CJ444" s="57"/>
      <c r="CK444" s="57"/>
      <c r="CL444" s="41"/>
      <c r="CM444" s="41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0"/>
      <c r="CY444" s="59"/>
      <c r="CZ444" s="57"/>
      <c r="DA444" s="57"/>
      <c r="DB444" s="57"/>
      <c r="DC444" s="41"/>
      <c r="DD444" s="41"/>
      <c r="DE444" s="42"/>
      <c r="DF444" s="37"/>
      <c r="DG444" s="26"/>
      <c r="DH444" s="26"/>
      <c r="DI444" s="26"/>
      <c r="DJ444" s="26"/>
      <c r="DK444" s="26"/>
      <c r="DL444" s="26"/>
      <c r="DM444" s="26"/>
      <c r="DN444" s="26"/>
      <c r="DO444" s="24"/>
      <c r="DP444" s="52"/>
      <c r="DQ444" s="56"/>
      <c r="DR444" s="57"/>
      <c r="DS444" s="58"/>
      <c r="DT444" s="25"/>
      <c r="DU444" s="25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4"/>
      <c r="EG444" s="52"/>
      <c r="EH444" s="56"/>
      <c r="EI444" s="57"/>
      <c r="EJ444" s="58"/>
      <c r="EK444" s="25"/>
      <c r="EL444" s="25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4"/>
      <c r="EX444" s="52"/>
      <c r="EY444" s="56"/>
      <c r="EZ444" s="57"/>
      <c r="FA444" s="58"/>
      <c r="FB444" s="25"/>
      <c r="FC444" s="25"/>
      <c r="FD444" s="26"/>
      <c r="FE444" s="26"/>
      <c r="FF444" s="26"/>
      <c r="FG444" s="26"/>
      <c r="FH444" s="26"/>
      <c r="FI444" s="26"/>
      <c r="FJ444" s="26"/>
      <c r="FK444" s="26"/>
      <c r="FL444" s="26"/>
      <c r="FM444" s="26"/>
      <c r="FN444" s="24"/>
      <c r="FO444" s="52"/>
      <c r="FP444" s="56"/>
      <c r="FQ444" s="57"/>
      <c r="FR444" s="58"/>
      <c r="FS444" s="25"/>
      <c r="FT444" s="25"/>
      <c r="FU444" s="26"/>
      <c r="FV444" s="26"/>
      <c r="FW444" s="26"/>
      <c r="FX444" s="26"/>
      <c r="FY444" s="26"/>
      <c r="FZ444" s="26"/>
      <c r="GA444" s="26"/>
      <c r="GB444" s="26"/>
      <c r="GC444" s="26"/>
      <c r="GD444" s="26"/>
      <c r="GE444" s="24"/>
      <c r="GF444" s="52"/>
      <c r="GG444" s="56"/>
      <c r="GH444" s="57"/>
      <c r="GI444" s="58"/>
      <c r="GJ444" s="25"/>
      <c r="GK444" s="25"/>
      <c r="GL444" s="26"/>
      <c r="GM444" s="26"/>
      <c r="GN444" s="26"/>
      <c r="GO444" s="26"/>
      <c r="GP444" s="26"/>
      <c r="GQ444" s="26"/>
      <c r="GR444" s="26"/>
      <c r="GS444" s="26"/>
      <c r="GT444" s="26"/>
      <c r="GU444" s="26"/>
      <c r="GV444" s="24"/>
      <c r="GW444" s="52"/>
      <c r="GX444" s="56"/>
      <c r="GY444" s="57"/>
      <c r="GZ444" s="58"/>
      <c r="HA444" s="25"/>
      <c r="HB444" s="25"/>
      <c r="HC444" s="26"/>
      <c r="HD444" s="26"/>
      <c r="HE444" s="26"/>
      <c r="HF444" s="26"/>
      <c r="HG444" s="26"/>
      <c r="HH444" s="26"/>
      <c r="HI444" s="26"/>
      <c r="HJ444" s="26"/>
      <c r="HK444" s="26"/>
      <c r="HL444" s="26"/>
      <c r="HM444" s="24"/>
      <c r="HN444" s="52"/>
      <c r="HO444" s="56"/>
      <c r="HP444" s="57"/>
      <c r="HQ444" s="58"/>
      <c r="HR444" s="25"/>
      <c r="HS444" s="25"/>
      <c r="HT444" s="26"/>
      <c r="HU444" s="26"/>
      <c r="HV444" s="26"/>
      <c r="HW444" s="26"/>
      <c r="HX444" s="26"/>
      <c r="HY444" s="26"/>
      <c r="HZ444" s="26"/>
      <c r="IA444" s="26"/>
      <c r="IB444" s="26"/>
      <c r="IC444" s="26"/>
      <c r="ID444" s="24"/>
      <c r="IE444" s="52"/>
      <c r="IF444" s="56"/>
      <c r="IG444" s="57"/>
      <c r="IH444" s="58"/>
      <c r="II444" s="25"/>
      <c r="IJ444" s="25"/>
      <c r="IK444" s="26"/>
      <c r="IL444" s="26"/>
      <c r="IM444" s="26"/>
      <c r="IN444" s="26"/>
      <c r="IO444" s="26"/>
      <c r="IP444" s="26"/>
      <c r="IQ444" s="26"/>
      <c r="IR444" s="26"/>
      <c r="IS444" s="26"/>
      <c r="IT444" s="26"/>
      <c r="IU444" s="24"/>
      <c r="IV444" s="52"/>
    </row>
    <row r="445" spans="1:256" ht="21.75" customHeight="1">
      <c r="A445" s="80"/>
      <c r="B445" s="114"/>
      <c r="C445" s="115"/>
      <c r="D445" s="116"/>
      <c r="E445" s="102"/>
      <c r="F445" s="102">
        <v>2018</v>
      </c>
      <c r="G445" s="98">
        <f t="shared" si="212"/>
        <v>3696.8</v>
      </c>
      <c r="H445" s="98">
        <f t="shared" si="210"/>
        <v>3696.8</v>
      </c>
      <c r="I445" s="98">
        <f t="shared" si="213"/>
        <v>357.8</v>
      </c>
      <c r="J445" s="98">
        <f t="shared" si="213"/>
        <v>357.8</v>
      </c>
      <c r="K445" s="98">
        <f t="shared" si="213"/>
        <v>0</v>
      </c>
      <c r="L445" s="98">
        <f t="shared" si="213"/>
        <v>0</v>
      </c>
      <c r="M445" s="98">
        <f t="shared" si="213"/>
        <v>3339</v>
      </c>
      <c r="N445" s="98">
        <f t="shared" si="213"/>
        <v>3339</v>
      </c>
      <c r="O445" s="98">
        <f t="shared" si="213"/>
        <v>0</v>
      </c>
      <c r="P445" s="98">
        <f t="shared" si="213"/>
        <v>0</v>
      </c>
      <c r="Q445" s="123"/>
      <c r="R445" s="52"/>
      <c r="S445" s="57"/>
      <c r="T445" s="57"/>
      <c r="U445" s="57"/>
      <c r="V445" s="41"/>
      <c r="W445" s="41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0"/>
      <c r="AI445" s="59"/>
      <c r="AJ445" s="57"/>
      <c r="AK445" s="57"/>
      <c r="AL445" s="57"/>
      <c r="AM445" s="41"/>
      <c r="AN445" s="41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0"/>
      <c r="AZ445" s="59"/>
      <c r="BA445" s="57"/>
      <c r="BB445" s="57"/>
      <c r="BC445" s="57"/>
      <c r="BD445" s="41"/>
      <c r="BE445" s="41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0"/>
      <c r="BQ445" s="59"/>
      <c r="BR445" s="57"/>
      <c r="BS445" s="57"/>
      <c r="BT445" s="57"/>
      <c r="BU445" s="41"/>
      <c r="BV445" s="41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0"/>
      <c r="CH445" s="59"/>
      <c r="CI445" s="57"/>
      <c r="CJ445" s="57"/>
      <c r="CK445" s="57"/>
      <c r="CL445" s="41"/>
      <c r="CM445" s="41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0"/>
      <c r="CY445" s="59"/>
      <c r="CZ445" s="57"/>
      <c r="DA445" s="57"/>
      <c r="DB445" s="57"/>
      <c r="DC445" s="41"/>
      <c r="DD445" s="41"/>
      <c r="DE445" s="42"/>
      <c r="DF445" s="37"/>
      <c r="DG445" s="26"/>
      <c r="DH445" s="26"/>
      <c r="DI445" s="26"/>
      <c r="DJ445" s="26"/>
      <c r="DK445" s="26"/>
      <c r="DL445" s="26"/>
      <c r="DM445" s="26"/>
      <c r="DN445" s="26"/>
      <c r="DO445" s="24"/>
      <c r="DP445" s="52"/>
      <c r="DQ445" s="56"/>
      <c r="DR445" s="57"/>
      <c r="DS445" s="58"/>
      <c r="DT445" s="25"/>
      <c r="DU445" s="25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4"/>
      <c r="EG445" s="52"/>
      <c r="EH445" s="56"/>
      <c r="EI445" s="57"/>
      <c r="EJ445" s="58"/>
      <c r="EK445" s="25"/>
      <c r="EL445" s="25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4"/>
      <c r="EX445" s="52"/>
      <c r="EY445" s="56"/>
      <c r="EZ445" s="57"/>
      <c r="FA445" s="58"/>
      <c r="FB445" s="25"/>
      <c r="FC445" s="25"/>
      <c r="FD445" s="26"/>
      <c r="FE445" s="26"/>
      <c r="FF445" s="26"/>
      <c r="FG445" s="26"/>
      <c r="FH445" s="26"/>
      <c r="FI445" s="26"/>
      <c r="FJ445" s="26"/>
      <c r="FK445" s="26"/>
      <c r="FL445" s="26"/>
      <c r="FM445" s="26"/>
      <c r="FN445" s="24"/>
      <c r="FO445" s="52"/>
      <c r="FP445" s="56"/>
      <c r="FQ445" s="57"/>
      <c r="FR445" s="58"/>
      <c r="FS445" s="25"/>
      <c r="FT445" s="25"/>
      <c r="FU445" s="26"/>
      <c r="FV445" s="26"/>
      <c r="FW445" s="26"/>
      <c r="FX445" s="26"/>
      <c r="FY445" s="26"/>
      <c r="FZ445" s="26"/>
      <c r="GA445" s="26"/>
      <c r="GB445" s="26"/>
      <c r="GC445" s="26"/>
      <c r="GD445" s="26"/>
      <c r="GE445" s="24"/>
      <c r="GF445" s="52"/>
      <c r="GG445" s="56"/>
      <c r="GH445" s="57"/>
      <c r="GI445" s="58"/>
      <c r="GJ445" s="25"/>
      <c r="GK445" s="25"/>
      <c r="GL445" s="26"/>
      <c r="GM445" s="26"/>
      <c r="GN445" s="26"/>
      <c r="GO445" s="26"/>
      <c r="GP445" s="26"/>
      <c r="GQ445" s="26"/>
      <c r="GR445" s="26"/>
      <c r="GS445" s="26"/>
      <c r="GT445" s="26"/>
      <c r="GU445" s="26"/>
      <c r="GV445" s="24"/>
      <c r="GW445" s="52"/>
      <c r="GX445" s="56"/>
      <c r="GY445" s="57"/>
      <c r="GZ445" s="58"/>
      <c r="HA445" s="25"/>
      <c r="HB445" s="25"/>
      <c r="HC445" s="26"/>
      <c r="HD445" s="26"/>
      <c r="HE445" s="26"/>
      <c r="HF445" s="26"/>
      <c r="HG445" s="26"/>
      <c r="HH445" s="26"/>
      <c r="HI445" s="26"/>
      <c r="HJ445" s="26"/>
      <c r="HK445" s="26"/>
      <c r="HL445" s="26"/>
      <c r="HM445" s="24"/>
      <c r="HN445" s="52"/>
      <c r="HO445" s="56"/>
      <c r="HP445" s="57"/>
      <c r="HQ445" s="58"/>
      <c r="HR445" s="25"/>
      <c r="HS445" s="25"/>
      <c r="HT445" s="26"/>
      <c r="HU445" s="26"/>
      <c r="HV445" s="26"/>
      <c r="HW445" s="26"/>
      <c r="HX445" s="26"/>
      <c r="HY445" s="26"/>
      <c r="HZ445" s="26"/>
      <c r="IA445" s="26"/>
      <c r="IB445" s="26"/>
      <c r="IC445" s="26"/>
      <c r="ID445" s="24"/>
      <c r="IE445" s="52"/>
      <c r="IF445" s="56"/>
      <c r="IG445" s="57"/>
      <c r="IH445" s="58"/>
      <c r="II445" s="25"/>
      <c r="IJ445" s="25"/>
      <c r="IK445" s="26"/>
      <c r="IL445" s="26"/>
      <c r="IM445" s="26"/>
      <c r="IN445" s="26"/>
      <c r="IO445" s="26"/>
      <c r="IP445" s="26"/>
      <c r="IQ445" s="26"/>
      <c r="IR445" s="26"/>
      <c r="IS445" s="26"/>
      <c r="IT445" s="26"/>
      <c r="IU445" s="24"/>
      <c r="IV445" s="52"/>
    </row>
    <row r="446" spans="1:256" ht="18.75" customHeight="1">
      <c r="A446" s="80"/>
      <c r="B446" s="114"/>
      <c r="C446" s="115"/>
      <c r="D446" s="116"/>
      <c r="E446" s="102"/>
      <c r="F446" s="102">
        <v>2019</v>
      </c>
      <c r="G446" s="98">
        <f t="shared" si="212"/>
        <v>196793.7</v>
      </c>
      <c r="H446" s="98">
        <f t="shared" si="210"/>
        <v>35228.1</v>
      </c>
      <c r="I446" s="98">
        <f t="shared" si="213"/>
        <v>196793.7</v>
      </c>
      <c r="J446" s="98">
        <f t="shared" si="213"/>
        <v>35228.1</v>
      </c>
      <c r="K446" s="98">
        <f t="shared" si="213"/>
        <v>0</v>
      </c>
      <c r="L446" s="98">
        <f t="shared" si="213"/>
        <v>0</v>
      </c>
      <c r="M446" s="98">
        <f t="shared" si="213"/>
        <v>0</v>
      </c>
      <c r="N446" s="98">
        <f t="shared" si="213"/>
        <v>0</v>
      </c>
      <c r="O446" s="98">
        <f t="shared" si="213"/>
        <v>0</v>
      </c>
      <c r="P446" s="98">
        <f t="shared" si="213"/>
        <v>0</v>
      </c>
      <c r="Q446" s="123"/>
      <c r="R446" s="52"/>
      <c r="S446" s="57"/>
      <c r="T446" s="57"/>
      <c r="U446" s="57"/>
      <c r="V446" s="41"/>
      <c r="W446" s="41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0"/>
      <c r="AI446" s="59"/>
      <c r="AJ446" s="57"/>
      <c r="AK446" s="57"/>
      <c r="AL446" s="57"/>
      <c r="AM446" s="41"/>
      <c r="AN446" s="41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0"/>
      <c r="AZ446" s="59"/>
      <c r="BA446" s="57"/>
      <c r="BB446" s="57"/>
      <c r="BC446" s="57"/>
      <c r="BD446" s="41"/>
      <c r="BE446" s="41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0"/>
      <c r="BQ446" s="59"/>
      <c r="BR446" s="57"/>
      <c r="BS446" s="57"/>
      <c r="BT446" s="57"/>
      <c r="BU446" s="41"/>
      <c r="BV446" s="41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0"/>
      <c r="CH446" s="59"/>
      <c r="CI446" s="57"/>
      <c r="CJ446" s="57"/>
      <c r="CK446" s="57"/>
      <c r="CL446" s="41"/>
      <c r="CM446" s="41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0"/>
      <c r="CY446" s="59"/>
      <c r="CZ446" s="57"/>
      <c r="DA446" s="57"/>
      <c r="DB446" s="57"/>
      <c r="DC446" s="41"/>
      <c r="DD446" s="41"/>
      <c r="DE446" s="42"/>
      <c r="DF446" s="37"/>
      <c r="DG446" s="26"/>
      <c r="DH446" s="26"/>
      <c r="DI446" s="26"/>
      <c r="DJ446" s="26"/>
      <c r="DK446" s="26"/>
      <c r="DL446" s="26"/>
      <c r="DM446" s="26"/>
      <c r="DN446" s="26"/>
      <c r="DO446" s="24"/>
      <c r="DP446" s="52"/>
      <c r="DQ446" s="56"/>
      <c r="DR446" s="57"/>
      <c r="DS446" s="58"/>
      <c r="DT446" s="25"/>
      <c r="DU446" s="25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4"/>
      <c r="EG446" s="52"/>
      <c r="EH446" s="56"/>
      <c r="EI446" s="57"/>
      <c r="EJ446" s="58"/>
      <c r="EK446" s="25"/>
      <c r="EL446" s="25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4"/>
      <c r="EX446" s="52"/>
      <c r="EY446" s="56"/>
      <c r="EZ446" s="57"/>
      <c r="FA446" s="58"/>
      <c r="FB446" s="25"/>
      <c r="FC446" s="25"/>
      <c r="FD446" s="26"/>
      <c r="FE446" s="26"/>
      <c r="FF446" s="26"/>
      <c r="FG446" s="26"/>
      <c r="FH446" s="26"/>
      <c r="FI446" s="26"/>
      <c r="FJ446" s="26"/>
      <c r="FK446" s="26"/>
      <c r="FL446" s="26"/>
      <c r="FM446" s="26"/>
      <c r="FN446" s="24"/>
      <c r="FO446" s="52"/>
      <c r="FP446" s="56"/>
      <c r="FQ446" s="57"/>
      <c r="FR446" s="58"/>
      <c r="FS446" s="25"/>
      <c r="FT446" s="25"/>
      <c r="FU446" s="26"/>
      <c r="FV446" s="26"/>
      <c r="FW446" s="26"/>
      <c r="FX446" s="26"/>
      <c r="FY446" s="26"/>
      <c r="FZ446" s="26"/>
      <c r="GA446" s="26"/>
      <c r="GB446" s="26"/>
      <c r="GC446" s="26"/>
      <c r="GD446" s="26"/>
      <c r="GE446" s="24"/>
      <c r="GF446" s="52"/>
      <c r="GG446" s="56"/>
      <c r="GH446" s="57"/>
      <c r="GI446" s="58"/>
      <c r="GJ446" s="25"/>
      <c r="GK446" s="25"/>
      <c r="GL446" s="26"/>
      <c r="GM446" s="26"/>
      <c r="GN446" s="26"/>
      <c r="GO446" s="26"/>
      <c r="GP446" s="26"/>
      <c r="GQ446" s="26"/>
      <c r="GR446" s="26"/>
      <c r="GS446" s="26"/>
      <c r="GT446" s="26"/>
      <c r="GU446" s="26"/>
      <c r="GV446" s="24"/>
      <c r="GW446" s="52"/>
      <c r="GX446" s="56"/>
      <c r="GY446" s="57"/>
      <c r="GZ446" s="58"/>
      <c r="HA446" s="25"/>
      <c r="HB446" s="25"/>
      <c r="HC446" s="26"/>
      <c r="HD446" s="26"/>
      <c r="HE446" s="26"/>
      <c r="HF446" s="26"/>
      <c r="HG446" s="26"/>
      <c r="HH446" s="26"/>
      <c r="HI446" s="26"/>
      <c r="HJ446" s="26"/>
      <c r="HK446" s="26"/>
      <c r="HL446" s="26"/>
      <c r="HM446" s="24"/>
      <c r="HN446" s="52"/>
      <c r="HO446" s="56"/>
      <c r="HP446" s="57"/>
      <c r="HQ446" s="58"/>
      <c r="HR446" s="25"/>
      <c r="HS446" s="25"/>
      <c r="HT446" s="26"/>
      <c r="HU446" s="26"/>
      <c r="HV446" s="26"/>
      <c r="HW446" s="26"/>
      <c r="HX446" s="26"/>
      <c r="HY446" s="26"/>
      <c r="HZ446" s="26"/>
      <c r="IA446" s="26"/>
      <c r="IB446" s="26"/>
      <c r="IC446" s="26"/>
      <c r="ID446" s="24"/>
      <c r="IE446" s="52"/>
      <c r="IF446" s="56"/>
      <c r="IG446" s="57"/>
      <c r="IH446" s="58"/>
      <c r="II446" s="25"/>
      <c r="IJ446" s="25"/>
      <c r="IK446" s="26"/>
      <c r="IL446" s="26"/>
      <c r="IM446" s="26"/>
      <c r="IN446" s="26"/>
      <c r="IO446" s="26"/>
      <c r="IP446" s="26"/>
      <c r="IQ446" s="26"/>
      <c r="IR446" s="26"/>
      <c r="IS446" s="26"/>
      <c r="IT446" s="26"/>
      <c r="IU446" s="24"/>
      <c r="IV446" s="52"/>
    </row>
    <row r="447" spans="1:256" ht="20.25" customHeight="1">
      <c r="A447" s="80"/>
      <c r="B447" s="114"/>
      <c r="C447" s="115"/>
      <c r="D447" s="116"/>
      <c r="E447" s="99"/>
      <c r="F447" s="102">
        <v>2020</v>
      </c>
      <c r="G447" s="98">
        <f t="shared" si="212"/>
        <v>167267.6</v>
      </c>
      <c r="H447" s="98">
        <f t="shared" si="210"/>
        <v>46156.7</v>
      </c>
      <c r="I447" s="98">
        <f t="shared" si="213"/>
        <v>167267.6</v>
      </c>
      <c r="J447" s="98">
        <f t="shared" si="213"/>
        <v>46156.7</v>
      </c>
      <c r="K447" s="98">
        <f t="shared" si="213"/>
        <v>0</v>
      </c>
      <c r="L447" s="98">
        <f t="shared" si="213"/>
        <v>0</v>
      </c>
      <c r="M447" s="98">
        <f t="shared" si="213"/>
        <v>0</v>
      </c>
      <c r="N447" s="98">
        <f t="shared" si="213"/>
        <v>0</v>
      </c>
      <c r="O447" s="98">
        <f t="shared" si="213"/>
        <v>0</v>
      </c>
      <c r="P447" s="98">
        <f t="shared" si="213"/>
        <v>0</v>
      </c>
      <c r="Q447" s="123"/>
      <c r="R447" s="52"/>
      <c r="S447" s="57"/>
      <c r="T447" s="57"/>
      <c r="U447" s="57"/>
      <c r="V447" s="44"/>
      <c r="W447" s="41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0"/>
      <c r="AI447" s="59"/>
      <c r="AJ447" s="57"/>
      <c r="AK447" s="57"/>
      <c r="AL447" s="57"/>
      <c r="AM447" s="44"/>
      <c r="AN447" s="41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0"/>
      <c r="AZ447" s="59"/>
      <c r="BA447" s="57"/>
      <c r="BB447" s="57"/>
      <c r="BC447" s="57"/>
      <c r="BD447" s="44"/>
      <c r="BE447" s="41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0"/>
      <c r="BQ447" s="59"/>
      <c r="BR447" s="57"/>
      <c r="BS447" s="57"/>
      <c r="BT447" s="57"/>
      <c r="BU447" s="44"/>
      <c r="BV447" s="41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0"/>
      <c r="CH447" s="59"/>
      <c r="CI447" s="57"/>
      <c r="CJ447" s="57"/>
      <c r="CK447" s="57"/>
      <c r="CL447" s="44"/>
      <c r="CM447" s="41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0"/>
      <c r="CY447" s="59"/>
      <c r="CZ447" s="57"/>
      <c r="DA447" s="57"/>
      <c r="DB447" s="57"/>
      <c r="DC447" s="44"/>
      <c r="DD447" s="41"/>
      <c r="DE447" s="42"/>
      <c r="DF447" s="37"/>
      <c r="DG447" s="26"/>
      <c r="DH447" s="26"/>
      <c r="DI447" s="26"/>
      <c r="DJ447" s="26"/>
      <c r="DK447" s="26"/>
      <c r="DL447" s="26"/>
      <c r="DM447" s="26"/>
      <c r="DN447" s="26"/>
      <c r="DO447" s="24"/>
      <c r="DP447" s="52"/>
      <c r="DQ447" s="56"/>
      <c r="DR447" s="57"/>
      <c r="DS447" s="58"/>
      <c r="DT447" s="27"/>
      <c r="DU447" s="25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4"/>
      <c r="EG447" s="52"/>
      <c r="EH447" s="56"/>
      <c r="EI447" s="57"/>
      <c r="EJ447" s="58"/>
      <c r="EK447" s="27"/>
      <c r="EL447" s="25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4"/>
      <c r="EX447" s="52"/>
      <c r="EY447" s="56"/>
      <c r="EZ447" s="57"/>
      <c r="FA447" s="58"/>
      <c r="FB447" s="27"/>
      <c r="FC447" s="25"/>
      <c r="FD447" s="26"/>
      <c r="FE447" s="26"/>
      <c r="FF447" s="26"/>
      <c r="FG447" s="26"/>
      <c r="FH447" s="26"/>
      <c r="FI447" s="26"/>
      <c r="FJ447" s="26"/>
      <c r="FK447" s="26"/>
      <c r="FL447" s="26"/>
      <c r="FM447" s="26"/>
      <c r="FN447" s="24"/>
      <c r="FO447" s="52"/>
      <c r="FP447" s="56"/>
      <c r="FQ447" s="57"/>
      <c r="FR447" s="58"/>
      <c r="FS447" s="27"/>
      <c r="FT447" s="25"/>
      <c r="FU447" s="26"/>
      <c r="FV447" s="26"/>
      <c r="FW447" s="26"/>
      <c r="FX447" s="26"/>
      <c r="FY447" s="26"/>
      <c r="FZ447" s="26"/>
      <c r="GA447" s="26"/>
      <c r="GB447" s="26"/>
      <c r="GC447" s="26"/>
      <c r="GD447" s="26"/>
      <c r="GE447" s="24"/>
      <c r="GF447" s="52"/>
      <c r="GG447" s="56"/>
      <c r="GH447" s="57"/>
      <c r="GI447" s="58"/>
      <c r="GJ447" s="27"/>
      <c r="GK447" s="25"/>
      <c r="GL447" s="26"/>
      <c r="GM447" s="26"/>
      <c r="GN447" s="26"/>
      <c r="GO447" s="26"/>
      <c r="GP447" s="26"/>
      <c r="GQ447" s="26"/>
      <c r="GR447" s="26"/>
      <c r="GS447" s="26"/>
      <c r="GT447" s="26"/>
      <c r="GU447" s="26"/>
      <c r="GV447" s="24"/>
      <c r="GW447" s="52"/>
      <c r="GX447" s="56"/>
      <c r="GY447" s="57"/>
      <c r="GZ447" s="58"/>
      <c r="HA447" s="27"/>
      <c r="HB447" s="25"/>
      <c r="HC447" s="26"/>
      <c r="HD447" s="26"/>
      <c r="HE447" s="26"/>
      <c r="HF447" s="26"/>
      <c r="HG447" s="26"/>
      <c r="HH447" s="26"/>
      <c r="HI447" s="26"/>
      <c r="HJ447" s="26"/>
      <c r="HK447" s="26"/>
      <c r="HL447" s="26"/>
      <c r="HM447" s="24"/>
      <c r="HN447" s="52"/>
      <c r="HO447" s="56"/>
      <c r="HP447" s="57"/>
      <c r="HQ447" s="58"/>
      <c r="HR447" s="27"/>
      <c r="HS447" s="25"/>
      <c r="HT447" s="26"/>
      <c r="HU447" s="26"/>
      <c r="HV447" s="26"/>
      <c r="HW447" s="26"/>
      <c r="HX447" s="26"/>
      <c r="HY447" s="26"/>
      <c r="HZ447" s="26"/>
      <c r="IA447" s="26"/>
      <c r="IB447" s="26"/>
      <c r="IC447" s="26"/>
      <c r="ID447" s="24"/>
      <c r="IE447" s="52"/>
      <c r="IF447" s="56"/>
      <c r="IG447" s="57"/>
      <c r="IH447" s="58"/>
      <c r="II447" s="27"/>
      <c r="IJ447" s="25"/>
      <c r="IK447" s="26"/>
      <c r="IL447" s="26"/>
      <c r="IM447" s="26"/>
      <c r="IN447" s="26"/>
      <c r="IO447" s="26"/>
      <c r="IP447" s="26"/>
      <c r="IQ447" s="26"/>
      <c r="IR447" s="26"/>
      <c r="IS447" s="26"/>
      <c r="IT447" s="26"/>
      <c r="IU447" s="24"/>
      <c r="IV447" s="52"/>
    </row>
    <row r="448" spans="1:242" ht="21.75" customHeight="1">
      <c r="A448" s="80"/>
      <c r="B448" s="114"/>
      <c r="C448" s="115"/>
      <c r="D448" s="116"/>
      <c r="E448" s="99"/>
      <c r="F448" s="102">
        <v>2021</v>
      </c>
      <c r="G448" s="98">
        <f>I448+K448+M448+O448</f>
        <v>75256.1</v>
      </c>
      <c r="H448" s="98">
        <f t="shared" si="210"/>
        <v>0</v>
      </c>
      <c r="I448" s="98">
        <f t="shared" si="213"/>
        <v>75256.1</v>
      </c>
      <c r="J448" s="98">
        <f t="shared" si="213"/>
        <v>0</v>
      </c>
      <c r="K448" s="98">
        <f t="shared" si="213"/>
        <v>0</v>
      </c>
      <c r="L448" s="98">
        <f t="shared" si="213"/>
        <v>0</v>
      </c>
      <c r="M448" s="98">
        <f t="shared" si="213"/>
        <v>0</v>
      </c>
      <c r="N448" s="98">
        <f t="shared" si="213"/>
        <v>0</v>
      </c>
      <c r="O448" s="98">
        <f t="shared" si="213"/>
        <v>0</v>
      </c>
      <c r="P448" s="98">
        <f t="shared" si="213"/>
        <v>0</v>
      </c>
      <c r="Q448" s="123"/>
      <c r="R448" s="9"/>
      <c r="AH448" s="43"/>
      <c r="AX448" s="43"/>
      <c r="BN448" s="43"/>
      <c r="CD448" s="43"/>
      <c r="CT448" s="43"/>
      <c r="DJ448" s="43"/>
      <c r="DZ448" s="43"/>
      <c r="EP448" s="43"/>
      <c r="FF448" s="43"/>
      <c r="FV448" s="43"/>
      <c r="GL448" s="43"/>
      <c r="HB448" s="43"/>
      <c r="HR448" s="43"/>
      <c r="IH448" s="43"/>
    </row>
    <row r="449" spans="1:242" ht="21.75" customHeight="1">
      <c r="A449" s="80"/>
      <c r="B449" s="114"/>
      <c r="C449" s="115"/>
      <c r="D449" s="116"/>
      <c r="E449" s="99"/>
      <c r="F449" s="102">
        <v>2022</v>
      </c>
      <c r="G449" s="98">
        <f t="shared" si="212"/>
        <v>104293.90000000001</v>
      </c>
      <c r="H449" s="98">
        <f t="shared" si="210"/>
        <v>0</v>
      </c>
      <c r="I449" s="98">
        <f>I293+I213</f>
        <v>104293.90000000001</v>
      </c>
      <c r="J449" s="98">
        <f aca="true" t="shared" si="214" ref="J449:P449">J293+J213</f>
        <v>0</v>
      </c>
      <c r="K449" s="98">
        <f t="shared" si="214"/>
        <v>0</v>
      </c>
      <c r="L449" s="98">
        <f t="shared" si="214"/>
        <v>0</v>
      </c>
      <c r="M449" s="98">
        <f t="shared" si="214"/>
        <v>0</v>
      </c>
      <c r="N449" s="98">
        <f t="shared" si="214"/>
        <v>0</v>
      </c>
      <c r="O449" s="98">
        <f t="shared" si="214"/>
        <v>0</v>
      </c>
      <c r="P449" s="98">
        <f t="shared" si="214"/>
        <v>0</v>
      </c>
      <c r="Q449" s="123"/>
      <c r="R449" s="9"/>
      <c r="AH449" s="43"/>
      <c r="AX449" s="43"/>
      <c r="BN449" s="43"/>
      <c r="CD449" s="43"/>
      <c r="CT449" s="43"/>
      <c r="DJ449" s="43"/>
      <c r="DZ449" s="43"/>
      <c r="EP449" s="43"/>
      <c r="FF449" s="43"/>
      <c r="FV449" s="43"/>
      <c r="GL449" s="43"/>
      <c r="HB449" s="43"/>
      <c r="HR449" s="43"/>
      <c r="IH449" s="43"/>
    </row>
    <row r="450" spans="1:242" ht="21.75" customHeight="1">
      <c r="A450" s="80"/>
      <c r="B450" s="114"/>
      <c r="C450" s="115"/>
      <c r="D450" s="116"/>
      <c r="E450" s="99"/>
      <c r="F450" s="102">
        <v>2023</v>
      </c>
      <c r="G450" s="98">
        <f t="shared" si="212"/>
        <v>246099.6</v>
      </c>
      <c r="H450" s="98">
        <f t="shared" si="210"/>
        <v>0</v>
      </c>
      <c r="I450" s="98">
        <f t="shared" si="213"/>
        <v>246099.6</v>
      </c>
      <c r="J450" s="98">
        <f t="shared" si="213"/>
        <v>0</v>
      </c>
      <c r="K450" s="98">
        <f t="shared" si="213"/>
        <v>0</v>
      </c>
      <c r="L450" s="98">
        <f t="shared" si="213"/>
        <v>0</v>
      </c>
      <c r="M450" s="98">
        <f t="shared" si="213"/>
        <v>0</v>
      </c>
      <c r="N450" s="98">
        <f t="shared" si="213"/>
        <v>0</v>
      </c>
      <c r="O450" s="98">
        <f t="shared" si="213"/>
        <v>0</v>
      </c>
      <c r="P450" s="98">
        <f t="shared" si="213"/>
        <v>0</v>
      </c>
      <c r="Q450" s="123"/>
      <c r="R450" s="9"/>
      <c r="AH450" s="43"/>
      <c r="AX450" s="43"/>
      <c r="BN450" s="43"/>
      <c r="CD450" s="43"/>
      <c r="CT450" s="43"/>
      <c r="DJ450" s="43"/>
      <c r="DZ450" s="43"/>
      <c r="EP450" s="43"/>
      <c r="FF450" s="43"/>
      <c r="FV450" s="43"/>
      <c r="GL450" s="43"/>
      <c r="HB450" s="43"/>
      <c r="HR450" s="43"/>
      <c r="IH450" s="43"/>
    </row>
    <row r="451" spans="1:242" ht="21.75" customHeight="1">
      <c r="A451" s="80"/>
      <c r="B451" s="114"/>
      <c r="C451" s="115"/>
      <c r="D451" s="116"/>
      <c r="E451" s="99"/>
      <c r="F451" s="102">
        <v>2024</v>
      </c>
      <c r="G451" s="98">
        <f t="shared" si="212"/>
        <v>425177.1</v>
      </c>
      <c r="H451" s="98">
        <f t="shared" si="210"/>
        <v>0</v>
      </c>
      <c r="I451" s="98">
        <f t="shared" si="213"/>
        <v>425177.1</v>
      </c>
      <c r="J451" s="98">
        <f t="shared" si="213"/>
        <v>0</v>
      </c>
      <c r="K451" s="98">
        <f t="shared" si="213"/>
        <v>0</v>
      </c>
      <c r="L451" s="98">
        <f t="shared" si="213"/>
        <v>0</v>
      </c>
      <c r="M451" s="98">
        <f t="shared" si="213"/>
        <v>0</v>
      </c>
      <c r="N451" s="98">
        <f t="shared" si="213"/>
        <v>0</v>
      </c>
      <c r="O451" s="98">
        <f t="shared" si="213"/>
        <v>0</v>
      </c>
      <c r="P451" s="98">
        <f t="shared" si="213"/>
        <v>0</v>
      </c>
      <c r="Q451" s="123"/>
      <c r="R451" s="9"/>
      <c r="AH451" s="43"/>
      <c r="AX451" s="43"/>
      <c r="BN451" s="43"/>
      <c r="CD451" s="43"/>
      <c r="CT451" s="43"/>
      <c r="DJ451" s="43"/>
      <c r="DZ451" s="43"/>
      <c r="EP451" s="43"/>
      <c r="FF451" s="43"/>
      <c r="FV451" s="43"/>
      <c r="GL451" s="43"/>
      <c r="HB451" s="43"/>
      <c r="HR451" s="43"/>
      <c r="IH451" s="43"/>
    </row>
    <row r="452" spans="1:242" ht="21.75" customHeight="1">
      <c r="A452" s="90"/>
      <c r="B452" s="119"/>
      <c r="C452" s="120"/>
      <c r="D452" s="121"/>
      <c r="E452" s="99"/>
      <c r="F452" s="102">
        <v>2025</v>
      </c>
      <c r="G452" s="98">
        <f t="shared" si="212"/>
        <v>495034.30000000005</v>
      </c>
      <c r="H452" s="98">
        <f t="shared" si="210"/>
        <v>0</v>
      </c>
      <c r="I452" s="98">
        <f t="shared" si="213"/>
        <v>495034.30000000005</v>
      </c>
      <c r="J452" s="98">
        <f t="shared" si="213"/>
        <v>0</v>
      </c>
      <c r="K452" s="98">
        <f t="shared" si="213"/>
        <v>0</v>
      </c>
      <c r="L452" s="98">
        <f t="shared" si="213"/>
        <v>0</v>
      </c>
      <c r="M452" s="98">
        <f t="shared" si="213"/>
        <v>0</v>
      </c>
      <c r="N452" s="98">
        <f t="shared" si="213"/>
        <v>0</v>
      </c>
      <c r="O452" s="98">
        <f t="shared" si="213"/>
        <v>0</v>
      </c>
      <c r="P452" s="98">
        <f t="shared" si="213"/>
        <v>0</v>
      </c>
      <c r="Q452" s="123"/>
      <c r="R452" s="9"/>
      <c r="AH452" s="43"/>
      <c r="AX452" s="43"/>
      <c r="BN452" s="43"/>
      <c r="CD452" s="43"/>
      <c r="CT452" s="43"/>
      <c r="DJ452" s="43"/>
      <c r="DZ452" s="43"/>
      <c r="EP452" s="43"/>
      <c r="FF452" s="43"/>
      <c r="FV452" s="43"/>
      <c r="GL452" s="43"/>
      <c r="HB452" s="43"/>
      <c r="HR452" s="43"/>
      <c r="IH452" s="43"/>
    </row>
    <row r="453" spans="1:256" ht="18" customHeight="1">
      <c r="A453" s="71"/>
      <c r="B453" s="109" t="s">
        <v>77</v>
      </c>
      <c r="C453" s="110"/>
      <c r="D453" s="111"/>
      <c r="E453" s="99"/>
      <c r="F453" s="100" t="s">
        <v>59</v>
      </c>
      <c r="G453" s="101">
        <f t="shared" si="212"/>
        <v>3728684.7</v>
      </c>
      <c r="H453" s="101">
        <f t="shared" si="210"/>
        <v>280175.2</v>
      </c>
      <c r="I453" s="101">
        <f>SUM(I454:I464)</f>
        <v>3226427.5</v>
      </c>
      <c r="J453" s="101">
        <f aca="true" t="shared" si="215" ref="J453:P453">SUM(J454:J464)</f>
        <v>280175.2</v>
      </c>
      <c r="K453" s="101">
        <f t="shared" si="215"/>
        <v>0</v>
      </c>
      <c r="L453" s="101">
        <f t="shared" si="215"/>
        <v>0</v>
      </c>
      <c r="M453" s="101">
        <f t="shared" si="215"/>
        <v>502257.2</v>
      </c>
      <c r="N453" s="101">
        <f t="shared" si="215"/>
        <v>0</v>
      </c>
      <c r="O453" s="101">
        <f t="shared" si="215"/>
        <v>0</v>
      </c>
      <c r="P453" s="101">
        <f t="shared" si="215"/>
        <v>0</v>
      </c>
      <c r="Q453" s="123"/>
      <c r="R453" s="52"/>
      <c r="S453" s="57"/>
      <c r="T453" s="57"/>
      <c r="U453" s="57"/>
      <c r="V453" s="44"/>
      <c r="W453" s="38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40"/>
      <c r="AI453" s="59"/>
      <c r="AJ453" s="57"/>
      <c r="AK453" s="57"/>
      <c r="AL453" s="57"/>
      <c r="AM453" s="44"/>
      <c r="AN453" s="38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40"/>
      <c r="AZ453" s="59"/>
      <c r="BA453" s="57"/>
      <c r="BB453" s="57"/>
      <c r="BC453" s="57"/>
      <c r="BD453" s="44"/>
      <c r="BE453" s="38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40"/>
      <c r="BQ453" s="59"/>
      <c r="BR453" s="57"/>
      <c r="BS453" s="57"/>
      <c r="BT453" s="57"/>
      <c r="BU453" s="44"/>
      <c r="BV453" s="38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40"/>
      <c r="CH453" s="59"/>
      <c r="CI453" s="57"/>
      <c r="CJ453" s="57"/>
      <c r="CK453" s="57"/>
      <c r="CL453" s="44"/>
      <c r="CM453" s="38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40"/>
      <c r="CY453" s="59"/>
      <c r="CZ453" s="57"/>
      <c r="DA453" s="57"/>
      <c r="DB453" s="57"/>
      <c r="DC453" s="44"/>
      <c r="DD453" s="38"/>
      <c r="DE453" s="39"/>
      <c r="DF453" s="36"/>
      <c r="DG453" s="23"/>
      <c r="DH453" s="23"/>
      <c r="DI453" s="23"/>
      <c r="DJ453" s="23"/>
      <c r="DK453" s="23"/>
      <c r="DL453" s="23"/>
      <c r="DM453" s="23"/>
      <c r="DN453" s="23"/>
      <c r="DO453" s="24"/>
      <c r="DP453" s="52"/>
      <c r="DQ453" s="53"/>
      <c r="DR453" s="54"/>
      <c r="DS453" s="55"/>
      <c r="DT453" s="27"/>
      <c r="DU453" s="22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4"/>
      <c r="EG453" s="52"/>
      <c r="EH453" s="53"/>
      <c r="EI453" s="54"/>
      <c r="EJ453" s="55"/>
      <c r="EK453" s="27"/>
      <c r="EL453" s="22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4"/>
      <c r="EX453" s="52"/>
      <c r="EY453" s="53"/>
      <c r="EZ453" s="54"/>
      <c r="FA453" s="55"/>
      <c r="FB453" s="27"/>
      <c r="FC453" s="22"/>
      <c r="FD453" s="23"/>
      <c r="FE453" s="23"/>
      <c r="FF453" s="23"/>
      <c r="FG453" s="23"/>
      <c r="FH453" s="23"/>
      <c r="FI453" s="23"/>
      <c r="FJ453" s="23"/>
      <c r="FK453" s="23"/>
      <c r="FL453" s="23"/>
      <c r="FM453" s="23"/>
      <c r="FN453" s="24"/>
      <c r="FO453" s="52"/>
      <c r="FP453" s="53"/>
      <c r="FQ453" s="54"/>
      <c r="FR453" s="55"/>
      <c r="FS453" s="27"/>
      <c r="FT453" s="22"/>
      <c r="FU453" s="23"/>
      <c r="FV453" s="23"/>
      <c r="FW453" s="23"/>
      <c r="FX453" s="23"/>
      <c r="FY453" s="23"/>
      <c r="FZ453" s="23"/>
      <c r="GA453" s="23"/>
      <c r="GB453" s="23"/>
      <c r="GC453" s="23"/>
      <c r="GD453" s="23"/>
      <c r="GE453" s="24"/>
      <c r="GF453" s="52"/>
      <c r="GG453" s="53"/>
      <c r="GH453" s="54"/>
      <c r="GI453" s="55"/>
      <c r="GJ453" s="27"/>
      <c r="GK453" s="22"/>
      <c r="GL453" s="23"/>
      <c r="GM453" s="23"/>
      <c r="GN453" s="23"/>
      <c r="GO453" s="23"/>
      <c r="GP453" s="23"/>
      <c r="GQ453" s="23"/>
      <c r="GR453" s="23"/>
      <c r="GS453" s="23"/>
      <c r="GT453" s="23"/>
      <c r="GU453" s="23"/>
      <c r="GV453" s="24"/>
      <c r="GW453" s="52"/>
      <c r="GX453" s="53"/>
      <c r="GY453" s="54"/>
      <c r="GZ453" s="55"/>
      <c r="HA453" s="27"/>
      <c r="HB453" s="22"/>
      <c r="HC453" s="23"/>
      <c r="HD453" s="23"/>
      <c r="HE453" s="23"/>
      <c r="HF453" s="23"/>
      <c r="HG453" s="23"/>
      <c r="HH453" s="23"/>
      <c r="HI453" s="23"/>
      <c r="HJ453" s="23"/>
      <c r="HK453" s="23"/>
      <c r="HL453" s="23"/>
      <c r="HM453" s="24"/>
      <c r="HN453" s="52"/>
      <c r="HO453" s="53"/>
      <c r="HP453" s="54"/>
      <c r="HQ453" s="55"/>
      <c r="HR453" s="27"/>
      <c r="HS453" s="22"/>
      <c r="HT453" s="23"/>
      <c r="HU453" s="23"/>
      <c r="HV453" s="23"/>
      <c r="HW453" s="23"/>
      <c r="HX453" s="23"/>
      <c r="HY453" s="23"/>
      <c r="HZ453" s="23"/>
      <c r="IA453" s="23"/>
      <c r="IB453" s="23"/>
      <c r="IC453" s="23"/>
      <c r="ID453" s="24"/>
      <c r="IE453" s="52"/>
      <c r="IF453" s="53"/>
      <c r="IG453" s="54"/>
      <c r="IH453" s="55"/>
      <c r="II453" s="27"/>
      <c r="IJ453" s="22"/>
      <c r="IK453" s="23"/>
      <c r="IL453" s="23"/>
      <c r="IM453" s="23"/>
      <c r="IN453" s="23"/>
      <c r="IO453" s="23"/>
      <c r="IP453" s="23"/>
      <c r="IQ453" s="23"/>
      <c r="IR453" s="23"/>
      <c r="IS453" s="23"/>
      <c r="IT453" s="23"/>
      <c r="IU453" s="24"/>
      <c r="IV453" s="52"/>
    </row>
    <row r="454" spans="1:256" ht="21.75" customHeight="1">
      <c r="A454" s="80"/>
      <c r="B454" s="114"/>
      <c r="C454" s="115"/>
      <c r="D454" s="116"/>
      <c r="E454" s="99"/>
      <c r="F454" s="102">
        <v>2015</v>
      </c>
      <c r="G454" s="98">
        <f t="shared" si="212"/>
        <v>49518.9</v>
      </c>
      <c r="H454" s="98">
        <f t="shared" si="210"/>
        <v>49518.9</v>
      </c>
      <c r="I454" s="98">
        <f aca="true" t="shared" si="216" ref="I454:P464">I298+I218</f>
        <v>49518.9</v>
      </c>
      <c r="J454" s="98">
        <f t="shared" si="216"/>
        <v>49518.9</v>
      </c>
      <c r="K454" s="98">
        <f t="shared" si="216"/>
        <v>0</v>
      </c>
      <c r="L454" s="98">
        <f t="shared" si="216"/>
        <v>0</v>
      </c>
      <c r="M454" s="98">
        <f t="shared" si="216"/>
        <v>0</v>
      </c>
      <c r="N454" s="98">
        <f t="shared" si="216"/>
        <v>0</v>
      </c>
      <c r="O454" s="98">
        <f t="shared" si="216"/>
        <v>0</v>
      </c>
      <c r="P454" s="98">
        <f t="shared" si="216"/>
        <v>0</v>
      </c>
      <c r="Q454" s="123"/>
      <c r="R454" s="52"/>
      <c r="S454" s="57"/>
      <c r="T454" s="57"/>
      <c r="U454" s="57"/>
      <c r="V454" s="44"/>
      <c r="W454" s="41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0"/>
      <c r="AI454" s="59"/>
      <c r="AJ454" s="57"/>
      <c r="AK454" s="57"/>
      <c r="AL454" s="57"/>
      <c r="AM454" s="44"/>
      <c r="AN454" s="41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0"/>
      <c r="AZ454" s="59"/>
      <c r="BA454" s="57"/>
      <c r="BB454" s="57"/>
      <c r="BC454" s="57"/>
      <c r="BD454" s="44"/>
      <c r="BE454" s="41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0"/>
      <c r="BQ454" s="59"/>
      <c r="BR454" s="57"/>
      <c r="BS454" s="57"/>
      <c r="BT454" s="57"/>
      <c r="BU454" s="44"/>
      <c r="BV454" s="41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0"/>
      <c r="CH454" s="59"/>
      <c r="CI454" s="57"/>
      <c r="CJ454" s="57"/>
      <c r="CK454" s="57"/>
      <c r="CL454" s="44"/>
      <c r="CM454" s="41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0"/>
      <c r="CY454" s="59"/>
      <c r="CZ454" s="57"/>
      <c r="DA454" s="57"/>
      <c r="DB454" s="57"/>
      <c r="DC454" s="44"/>
      <c r="DD454" s="41"/>
      <c r="DE454" s="42"/>
      <c r="DF454" s="37"/>
      <c r="DG454" s="26"/>
      <c r="DH454" s="26"/>
      <c r="DI454" s="26"/>
      <c r="DJ454" s="26"/>
      <c r="DK454" s="26"/>
      <c r="DL454" s="26"/>
      <c r="DM454" s="26"/>
      <c r="DN454" s="26"/>
      <c r="DO454" s="24"/>
      <c r="DP454" s="52"/>
      <c r="DQ454" s="56"/>
      <c r="DR454" s="57"/>
      <c r="DS454" s="58"/>
      <c r="DT454" s="27"/>
      <c r="DU454" s="25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4"/>
      <c r="EG454" s="52"/>
      <c r="EH454" s="56"/>
      <c r="EI454" s="57"/>
      <c r="EJ454" s="58"/>
      <c r="EK454" s="27"/>
      <c r="EL454" s="25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4"/>
      <c r="EX454" s="52"/>
      <c r="EY454" s="56"/>
      <c r="EZ454" s="57"/>
      <c r="FA454" s="58"/>
      <c r="FB454" s="27"/>
      <c r="FC454" s="25"/>
      <c r="FD454" s="26"/>
      <c r="FE454" s="26"/>
      <c r="FF454" s="26"/>
      <c r="FG454" s="26"/>
      <c r="FH454" s="26"/>
      <c r="FI454" s="26"/>
      <c r="FJ454" s="26"/>
      <c r="FK454" s="26"/>
      <c r="FL454" s="26"/>
      <c r="FM454" s="26"/>
      <c r="FN454" s="24"/>
      <c r="FO454" s="52"/>
      <c r="FP454" s="56"/>
      <c r="FQ454" s="57"/>
      <c r="FR454" s="58"/>
      <c r="FS454" s="27"/>
      <c r="FT454" s="25"/>
      <c r="FU454" s="26"/>
      <c r="FV454" s="26"/>
      <c r="FW454" s="26"/>
      <c r="FX454" s="26"/>
      <c r="FY454" s="26"/>
      <c r="FZ454" s="26"/>
      <c r="GA454" s="26"/>
      <c r="GB454" s="26"/>
      <c r="GC454" s="26"/>
      <c r="GD454" s="26"/>
      <c r="GE454" s="24"/>
      <c r="GF454" s="52"/>
      <c r="GG454" s="56"/>
      <c r="GH454" s="57"/>
      <c r="GI454" s="58"/>
      <c r="GJ454" s="27"/>
      <c r="GK454" s="25"/>
      <c r="GL454" s="26"/>
      <c r="GM454" s="26"/>
      <c r="GN454" s="26"/>
      <c r="GO454" s="26"/>
      <c r="GP454" s="26"/>
      <c r="GQ454" s="26"/>
      <c r="GR454" s="26"/>
      <c r="GS454" s="26"/>
      <c r="GT454" s="26"/>
      <c r="GU454" s="26"/>
      <c r="GV454" s="24"/>
      <c r="GW454" s="52"/>
      <c r="GX454" s="56"/>
      <c r="GY454" s="57"/>
      <c r="GZ454" s="58"/>
      <c r="HA454" s="27"/>
      <c r="HB454" s="25"/>
      <c r="HC454" s="26"/>
      <c r="HD454" s="26"/>
      <c r="HE454" s="26"/>
      <c r="HF454" s="26"/>
      <c r="HG454" s="26"/>
      <c r="HH454" s="26"/>
      <c r="HI454" s="26"/>
      <c r="HJ454" s="26"/>
      <c r="HK454" s="26"/>
      <c r="HL454" s="26"/>
      <c r="HM454" s="24"/>
      <c r="HN454" s="52"/>
      <c r="HO454" s="56"/>
      <c r="HP454" s="57"/>
      <c r="HQ454" s="58"/>
      <c r="HR454" s="27"/>
      <c r="HS454" s="25"/>
      <c r="HT454" s="26"/>
      <c r="HU454" s="26"/>
      <c r="HV454" s="26"/>
      <c r="HW454" s="26"/>
      <c r="HX454" s="26"/>
      <c r="HY454" s="26"/>
      <c r="HZ454" s="26"/>
      <c r="IA454" s="26"/>
      <c r="IB454" s="26"/>
      <c r="IC454" s="26"/>
      <c r="ID454" s="24"/>
      <c r="IE454" s="52"/>
      <c r="IF454" s="56"/>
      <c r="IG454" s="57"/>
      <c r="IH454" s="58"/>
      <c r="II454" s="27"/>
      <c r="IJ454" s="25"/>
      <c r="IK454" s="26"/>
      <c r="IL454" s="26"/>
      <c r="IM454" s="26"/>
      <c r="IN454" s="26"/>
      <c r="IO454" s="26"/>
      <c r="IP454" s="26"/>
      <c r="IQ454" s="26"/>
      <c r="IR454" s="26"/>
      <c r="IS454" s="26"/>
      <c r="IT454" s="26"/>
      <c r="IU454" s="24"/>
      <c r="IV454" s="52"/>
    </row>
    <row r="455" spans="1:256" ht="19.5" customHeight="1">
      <c r="A455" s="80"/>
      <c r="B455" s="114"/>
      <c r="C455" s="115"/>
      <c r="D455" s="116"/>
      <c r="E455" s="102"/>
      <c r="F455" s="102">
        <v>2016</v>
      </c>
      <c r="G455" s="98">
        <f t="shared" si="212"/>
        <v>3810</v>
      </c>
      <c r="H455" s="98">
        <f t="shared" si="210"/>
        <v>3810</v>
      </c>
      <c r="I455" s="98">
        <f t="shared" si="216"/>
        <v>3810</v>
      </c>
      <c r="J455" s="98">
        <f t="shared" si="216"/>
        <v>3810</v>
      </c>
      <c r="K455" s="98">
        <f t="shared" si="216"/>
        <v>0</v>
      </c>
      <c r="L455" s="98">
        <f t="shared" si="216"/>
        <v>0</v>
      </c>
      <c r="M455" s="98">
        <f t="shared" si="216"/>
        <v>0</v>
      </c>
      <c r="N455" s="98">
        <f t="shared" si="216"/>
        <v>0</v>
      </c>
      <c r="O455" s="98">
        <f t="shared" si="216"/>
        <v>0</v>
      </c>
      <c r="P455" s="98">
        <f t="shared" si="216"/>
        <v>0</v>
      </c>
      <c r="Q455" s="123"/>
      <c r="R455" s="52"/>
      <c r="S455" s="57"/>
      <c r="T455" s="57"/>
      <c r="U455" s="57"/>
      <c r="V455" s="41"/>
      <c r="W455" s="41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0"/>
      <c r="AI455" s="59"/>
      <c r="AJ455" s="57"/>
      <c r="AK455" s="57"/>
      <c r="AL455" s="57"/>
      <c r="AM455" s="41"/>
      <c r="AN455" s="41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0"/>
      <c r="AZ455" s="59"/>
      <c r="BA455" s="57"/>
      <c r="BB455" s="57"/>
      <c r="BC455" s="57"/>
      <c r="BD455" s="41"/>
      <c r="BE455" s="41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0"/>
      <c r="BQ455" s="59"/>
      <c r="BR455" s="57"/>
      <c r="BS455" s="57"/>
      <c r="BT455" s="57"/>
      <c r="BU455" s="41"/>
      <c r="BV455" s="41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0"/>
      <c r="CH455" s="59"/>
      <c r="CI455" s="57"/>
      <c r="CJ455" s="57"/>
      <c r="CK455" s="57"/>
      <c r="CL455" s="41"/>
      <c r="CM455" s="41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0"/>
      <c r="CY455" s="59"/>
      <c r="CZ455" s="57"/>
      <c r="DA455" s="57"/>
      <c r="DB455" s="57"/>
      <c r="DC455" s="41"/>
      <c r="DD455" s="41"/>
      <c r="DE455" s="42"/>
      <c r="DF455" s="37"/>
      <c r="DG455" s="26"/>
      <c r="DH455" s="26"/>
      <c r="DI455" s="26"/>
      <c r="DJ455" s="26"/>
      <c r="DK455" s="26"/>
      <c r="DL455" s="26"/>
      <c r="DM455" s="26"/>
      <c r="DN455" s="26"/>
      <c r="DO455" s="24"/>
      <c r="DP455" s="52"/>
      <c r="DQ455" s="56"/>
      <c r="DR455" s="57"/>
      <c r="DS455" s="58"/>
      <c r="DT455" s="25"/>
      <c r="DU455" s="25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4"/>
      <c r="EG455" s="52"/>
      <c r="EH455" s="56"/>
      <c r="EI455" s="57"/>
      <c r="EJ455" s="58"/>
      <c r="EK455" s="25"/>
      <c r="EL455" s="25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4"/>
      <c r="EX455" s="52"/>
      <c r="EY455" s="56"/>
      <c r="EZ455" s="57"/>
      <c r="FA455" s="58"/>
      <c r="FB455" s="25"/>
      <c r="FC455" s="25"/>
      <c r="FD455" s="26"/>
      <c r="FE455" s="26"/>
      <c r="FF455" s="26"/>
      <c r="FG455" s="26"/>
      <c r="FH455" s="26"/>
      <c r="FI455" s="26"/>
      <c r="FJ455" s="26"/>
      <c r="FK455" s="26"/>
      <c r="FL455" s="26"/>
      <c r="FM455" s="26"/>
      <c r="FN455" s="24"/>
      <c r="FO455" s="52"/>
      <c r="FP455" s="56"/>
      <c r="FQ455" s="57"/>
      <c r="FR455" s="58"/>
      <c r="FS455" s="25"/>
      <c r="FT455" s="25"/>
      <c r="FU455" s="26"/>
      <c r="FV455" s="26"/>
      <c r="FW455" s="26"/>
      <c r="FX455" s="26"/>
      <c r="FY455" s="26"/>
      <c r="FZ455" s="26"/>
      <c r="GA455" s="26"/>
      <c r="GB455" s="26"/>
      <c r="GC455" s="26"/>
      <c r="GD455" s="26"/>
      <c r="GE455" s="24"/>
      <c r="GF455" s="52"/>
      <c r="GG455" s="56"/>
      <c r="GH455" s="57"/>
      <c r="GI455" s="58"/>
      <c r="GJ455" s="25"/>
      <c r="GK455" s="25"/>
      <c r="GL455" s="26"/>
      <c r="GM455" s="26"/>
      <c r="GN455" s="26"/>
      <c r="GO455" s="26"/>
      <c r="GP455" s="26"/>
      <c r="GQ455" s="26"/>
      <c r="GR455" s="26"/>
      <c r="GS455" s="26"/>
      <c r="GT455" s="26"/>
      <c r="GU455" s="26"/>
      <c r="GV455" s="24"/>
      <c r="GW455" s="52"/>
      <c r="GX455" s="56"/>
      <c r="GY455" s="57"/>
      <c r="GZ455" s="58"/>
      <c r="HA455" s="25"/>
      <c r="HB455" s="25"/>
      <c r="HC455" s="26"/>
      <c r="HD455" s="26"/>
      <c r="HE455" s="26"/>
      <c r="HF455" s="26"/>
      <c r="HG455" s="26"/>
      <c r="HH455" s="26"/>
      <c r="HI455" s="26"/>
      <c r="HJ455" s="26"/>
      <c r="HK455" s="26"/>
      <c r="HL455" s="26"/>
      <c r="HM455" s="24"/>
      <c r="HN455" s="52"/>
      <c r="HO455" s="56"/>
      <c r="HP455" s="57"/>
      <c r="HQ455" s="58"/>
      <c r="HR455" s="25"/>
      <c r="HS455" s="25"/>
      <c r="HT455" s="26"/>
      <c r="HU455" s="26"/>
      <c r="HV455" s="26"/>
      <c r="HW455" s="26"/>
      <c r="HX455" s="26"/>
      <c r="HY455" s="26"/>
      <c r="HZ455" s="26"/>
      <c r="IA455" s="26"/>
      <c r="IB455" s="26"/>
      <c r="IC455" s="26"/>
      <c r="ID455" s="24"/>
      <c r="IE455" s="52"/>
      <c r="IF455" s="56"/>
      <c r="IG455" s="57"/>
      <c r="IH455" s="58"/>
      <c r="II455" s="25"/>
      <c r="IJ455" s="25"/>
      <c r="IK455" s="26"/>
      <c r="IL455" s="26"/>
      <c r="IM455" s="26"/>
      <c r="IN455" s="26"/>
      <c r="IO455" s="26"/>
      <c r="IP455" s="26"/>
      <c r="IQ455" s="26"/>
      <c r="IR455" s="26"/>
      <c r="IS455" s="26"/>
      <c r="IT455" s="26"/>
      <c r="IU455" s="24"/>
      <c r="IV455" s="52"/>
    </row>
    <row r="456" spans="1:256" ht="18.75" customHeight="1">
      <c r="A456" s="80"/>
      <c r="B456" s="114"/>
      <c r="C456" s="115"/>
      <c r="D456" s="116"/>
      <c r="E456" s="102"/>
      <c r="F456" s="102">
        <v>2017</v>
      </c>
      <c r="G456" s="98">
        <f>I456+K456+M456+O456</f>
        <v>123204.4</v>
      </c>
      <c r="H456" s="98">
        <f t="shared" si="210"/>
        <v>123204.4</v>
      </c>
      <c r="I456" s="98">
        <f t="shared" si="216"/>
        <v>123204.4</v>
      </c>
      <c r="J456" s="98">
        <f t="shared" si="216"/>
        <v>123204.4</v>
      </c>
      <c r="K456" s="98">
        <f t="shared" si="216"/>
        <v>0</v>
      </c>
      <c r="L456" s="98">
        <f t="shared" si="216"/>
        <v>0</v>
      </c>
      <c r="M456" s="98">
        <f t="shared" si="216"/>
        <v>0</v>
      </c>
      <c r="N456" s="98">
        <f t="shared" si="216"/>
        <v>0</v>
      </c>
      <c r="O456" s="98">
        <f t="shared" si="216"/>
        <v>0</v>
      </c>
      <c r="P456" s="98">
        <f t="shared" si="216"/>
        <v>0</v>
      </c>
      <c r="Q456" s="123"/>
      <c r="R456" s="52"/>
      <c r="S456" s="57"/>
      <c r="T456" s="57"/>
      <c r="U456" s="57"/>
      <c r="V456" s="41"/>
      <c r="W456" s="41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0"/>
      <c r="AI456" s="59"/>
      <c r="AJ456" s="57"/>
      <c r="AK456" s="57"/>
      <c r="AL456" s="57"/>
      <c r="AM456" s="41"/>
      <c r="AN456" s="41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0"/>
      <c r="AZ456" s="59"/>
      <c r="BA456" s="57"/>
      <c r="BB456" s="57"/>
      <c r="BC456" s="57"/>
      <c r="BD456" s="41"/>
      <c r="BE456" s="41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0"/>
      <c r="BQ456" s="59"/>
      <c r="BR456" s="57"/>
      <c r="BS456" s="57"/>
      <c r="BT456" s="57"/>
      <c r="BU456" s="41"/>
      <c r="BV456" s="41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0"/>
      <c r="CH456" s="59"/>
      <c r="CI456" s="57"/>
      <c r="CJ456" s="57"/>
      <c r="CK456" s="57"/>
      <c r="CL456" s="41"/>
      <c r="CM456" s="41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0"/>
      <c r="CY456" s="59"/>
      <c r="CZ456" s="57"/>
      <c r="DA456" s="57"/>
      <c r="DB456" s="57"/>
      <c r="DC456" s="41"/>
      <c r="DD456" s="41"/>
      <c r="DE456" s="42"/>
      <c r="DF456" s="37"/>
      <c r="DG456" s="26"/>
      <c r="DH456" s="26"/>
      <c r="DI456" s="26"/>
      <c r="DJ456" s="26"/>
      <c r="DK456" s="26"/>
      <c r="DL456" s="26"/>
      <c r="DM456" s="26"/>
      <c r="DN456" s="26"/>
      <c r="DO456" s="24"/>
      <c r="DP456" s="52"/>
      <c r="DQ456" s="56"/>
      <c r="DR456" s="57"/>
      <c r="DS456" s="58"/>
      <c r="DT456" s="25"/>
      <c r="DU456" s="25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4"/>
      <c r="EG456" s="52"/>
      <c r="EH456" s="56"/>
      <c r="EI456" s="57"/>
      <c r="EJ456" s="58"/>
      <c r="EK456" s="25"/>
      <c r="EL456" s="25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4"/>
      <c r="EX456" s="52"/>
      <c r="EY456" s="56"/>
      <c r="EZ456" s="57"/>
      <c r="FA456" s="58"/>
      <c r="FB456" s="25"/>
      <c r="FC456" s="25"/>
      <c r="FD456" s="26"/>
      <c r="FE456" s="26"/>
      <c r="FF456" s="26"/>
      <c r="FG456" s="26"/>
      <c r="FH456" s="26"/>
      <c r="FI456" s="26"/>
      <c r="FJ456" s="26"/>
      <c r="FK456" s="26"/>
      <c r="FL456" s="26"/>
      <c r="FM456" s="26"/>
      <c r="FN456" s="24"/>
      <c r="FO456" s="52"/>
      <c r="FP456" s="56"/>
      <c r="FQ456" s="57"/>
      <c r="FR456" s="58"/>
      <c r="FS456" s="25"/>
      <c r="FT456" s="25"/>
      <c r="FU456" s="26"/>
      <c r="FV456" s="26"/>
      <c r="FW456" s="26"/>
      <c r="FX456" s="26"/>
      <c r="FY456" s="26"/>
      <c r="FZ456" s="26"/>
      <c r="GA456" s="26"/>
      <c r="GB456" s="26"/>
      <c r="GC456" s="26"/>
      <c r="GD456" s="26"/>
      <c r="GE456" s="24"/>
      <c r="GF456" s="52"/>
      <c r="GG456" s="56"/>
      <c r="GH456" s="57"/>
      <c r="GI456" s="58"/>
      <c r="GJ456" s="25"/>
      <c r="GK456" s="25"/>
      <c r="GL456" s="26"/>
      <c r="GM456" s="26"/>
      <c r="GN456" s="26"/>
      <c r="GO456" s="26"/>
      <c r="GP456" s="26"/>
      <c r="GQ456" s="26"/>
      <c r="GR456" s="26"/>
      <c r="GS456" s="26"/>
      <c r="GT456" s="26"/>
      <c r="GU456" s="26"/>
      <c r="GV456" s="24"/>
      <c r="GW456" s="52"/>
      <c r="GX456" s="56"/>
      <c r="GY456" s="57"/>
      <c r="GZ456" s="58"/>
      <c r="HA456" s="25"/>
      <c r="HB456" s="25"/>
      <c r="HC456" s="26"/>
      <c r="HD456" s="26"/>
      <c r="HE456" s="26"/>
      <c r="HF456" s="26"/>
      <c r="HG456" s="26"/>
      <c r="HH456" s="26"/>
      <c r="HI456" s="26"/>
      <c r="HJ456" s="26"/>
      <c r="HK456" s="26"/>
      <c r="HL456" s="26"/>
      <c r="HM456" s="24"/>
      <c r="HN456" s="52"/>
      <c r="HO456" s="56"/>
      <c r="HP456" s="57"/>
      <c r="HQ456" s="58"/>
      <c r="HR456" s="25"/>
      <c r="HS456" s="25"/>
      <c r="HT456" s="26"/>
      <c r="HU456" s="26"/>
      <c r="HV456" s="26"/>
      <c r="HW456" s="26"/>
      <c r="HX456" s="26"/>
      <c r="HY456" s="26"/>
      <c r="HZ456" s="26"/>
      <c r="IA456" s="26"/>
      <c r="IB456" s="26"/>
      <c r="IC456" s="26"/>
      <c r="ID456" s="24"/>
      <c r="IE456" s="52"/>
      <c r="IF456" s="56"/>
      <c r="IG456" s="57"/>
      <c r="IH456" s="58"/>
      <c r="II456" s="25"/>
      <c r="IJ456" s="25"/>
      <c r="IK456" s="26"/>
      <c r="IL456" s="26"/>
      <c r="IM456" s="26"/>
      <c r="IN456" s="26"/>
      <c r="IO456" s="26"/>
      <c r="IP456" s="26"/>
      <c r="IQ456" s="26"/>
      <c r="IR456" s="26"/>
      <c r="IS456" s="26"/>
      <c r="IT456" s="26"/>
      <c r="IU456" s="24"/>
      <c r="IV456" s="52"/>
    </row>
    <row r="457" spans="1:256" ht="17.25" customHeight="1">
      <c r="A457" s="80"/>
      <c r="B457" s="114"/>
      <c r="C457" s="115"/>
      <c r="D457" s="116"/>
      <c r="E457" s="102"/>
      <c r="F457" s="102">
        <v>2018</v>
      </c>
      <c r="G457" s="98">
        <f t="shared" si="212"/>
        <v>826.6</v>
      </c>
      <c r="H457" s="98">
        <f t="shared" si="210"/>
        <v>826.6</v>
      </c>
      <c r="I457" s="98">
        <f t="shared" si="216"/>
        <v>826.6</v>
      </c>
      <c r="J457" s="98">
        <f t="shared" si="216"/>
        <v>826.6</v>
      </c>
      <c r="K457" s="98">
        <f t="shared" si="216"/>
        <v>0</v>
      </c>
      <c r="L457" s="98">
        <f t="shared" si="216"/>
        <v>0</v>
      </c>
      <c r="M457" s="98">
        <f t="shared" si="216"/>
        <v>0</v>
      </c>
      <c r="N457" s="98">
        <f t="shared" si="216"/>
        <v>0</v>
      </c>
      <c r="O457" s="98">
        <f t="shared" si="216"/>
        <v>0</v>
      </c>
      <c r="P457" s="98">
        <f t="shared" si="216"/>
        <v>0</v>
      </c>
      <c r="Q457" s="123"/>
      <c r="R457" s="52"/>
      <c r="S457" s="57"/>
      <c r="T457" s="57"/>
      <c r="U457" s="57"/>
      <c r="V457" s="41"/>
      <c r="W457" s="41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0"/>
      <c r="AI457" s="59"/>
      <c r="AJ457" s="57"/>
      <c r="AK457" s="57"/>
      <c r="AL457" s="57"/>
      <c r="AM457" s="41"/>
      <c r="AN457" s="41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0"/>
      <c r="AZ457" s="59"/>
      <c r="BA457" s="57"/>
      <c r="BB457" s="57"/>
      <c r="BC457" s="57"/>
      <c r="BD457" s="41"/>
      <c r="BE457" s="41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0"/>
      <c r="BQ457" s="59"/>
      <c r="BR457" s="57"/>
      <c r="BS457" s="57"/>
      <c r="BT457" s="57"/>
      <c r="BU457" s="41"/>
      <c r="BV457" s="41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0"/>
      <c r="CH457" s="59"/>
      <c r="CI457" s="57"/>
      <c r="CJ457" s="57"/>
      <c r="CK457" s="57"/>
      <c r="CL457" s="41"/>
      <c r="CM457" s="41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0"/>
      <c r="CY457" s="59"/>
      <c r="CZ457" s="57"/>
      <c r="DA457" s="57"/>
      <c r="DB457" s="57"/>
      <c r="DC457" s="41"/>
      <c r="DD457" s="41"/>
      <c r="DE457" s="42"/>
      <c r="DF457" s="37"/>
      <c r="DG457" s="26"/>
      <c r="DH457" s="26"/>
      <c r="DI457" s="26"/>
      <c r="DJ457" s="26"/>
      <c r="DK457" s="26"/>
      <c r="DL457" s="26"/>
      <c r="DM457" s="26"/>
      <c r="DN457" s="26"/>
      <c r="DO457" s="24"/>
      <c r="DP457" s="52"/>
      <c r="DQ457" s="56"/>
      <c r="DR457" s="57"/>
      <c r="DS457" s="58"/>
      <c r="DT457" s="25"/>
      <c r="DU457" s="25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4"/>
      <c r="EG457" s="52"/>
      <c r="EH457" s="56"/>
      <c r="EI457" s="57"/>
      <c r="EJ457" s="58"/>
      <c r="EK457" s="25"/>
      <c r="EL457" s="25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4"/>
      <c r="EX457" s="52"/>
      <c r="EY457" s="56"/>
      <c r="EZ457" s="57"/>
      <c r="FA457" s="58"/>
      <c r="FB457" s="25"/>
      <c r="FC457" s="25"/>
      <c r="FD457" s="26"/>
      <c r="FE457" s="26"/>
      <c r="FF457" s="26"/>
      <c r="FG457" s="26"/>
      <c r="FH457" s="26"/>
      <c r="FI457" s="26"/>
      <c r="FJ457" s="26"/>
      <c r="FK457" s="26"/>
      <c r="FL457" s="26"/>
      <c r="FM457" s="26"/>
      <c r="FN457" s="24"/>
      <c r="FO457" s="52"/>
      <c r="FP457" s="56"/>
      <c r="FQ457" s="57"/>
      <c r="FR457" s="58"/>
      <c r="FS457" s="25"/>
      <c r="FT457" s="25"/>
      <c r="FU457" s="26"/>
      <c r="FV457" s="26"/>
      <c r="FW457" s="26"/>
      <c r="FX457" s="26"/>
      <c r="FY457" s="26"/>
      <c r="FZ457" s="26"/>
      <c r="GA457" s="26"/>
      <c r="GB457" s="26"/>
      <c r="GC457" s="26"/>
      <c r="GD457" s="26"/>
      <c r="GE457" s="24"/>
      <c r="GF457" s="52"/>
      <c r="GG457" s="56"/>
      <c r="GH457" s="57"/>
      <c r="GI457" s="58"/>
      <c r="GJ457" s="25"/>
      <c r="GK457" s="25"/>
      <c r="GL457" s="26"/>
      <c r="GM457" s="26"/>
      <c r="GN457" s="26"/>
      <c r="GO457" s="26"/>
      <c r="GP457" s="26"/>
      <c r="GQ457" s="26"/>
      <c r="GR457" s="26"/>
      <c r="GS457" s="26"/>
      <c r="GT457" s="26"/>
      <c r="GU457" s="26"/>
      <c r="GV457" s="24"/>
      <c r="GW457" s="52"/>
      <c r="GX457" s="56"/>
      <c r="GY457" s="57"/>
      <c r="GZ457" s="58"/>
      <c r="HA457" s="25"/>
      <c r="HB457" s="25"/>
      <c r="HC457" s="26"/>
      <c r="HD457" s="26"/>
      <c r="HE457" s="26"/>
      <c r="HF457" s="26"/>
      <c r="HG457" s="26"/>
      <c r="HH457" s="26"/>
      <c r="HI457" s="26"/>
      <c r="HJ457" s="26"/>
      <c r="HK457" s="26"/>
      <c r="HL457" s="26"/>
      <c r="HM457" s="24"/>
      <c r="HN457" s="52"/>
      <c r="HO457" s="56"/>
      <c r="HP457" s="57"/>
      <c r="HQ457" s="58"/>
      <c r="HR457" s="25"/>
      <c r="HS457" s="25"/>
      <c r="HT457" s="26"/>
      <c r="HU457" s="26"/>
      <c r="HV457" s="26"/>
      <c r="HW457" s="26"/>
      <c r="HX457" s="26"/>
      <c r="HY457" s="26"/>
      <c r="HZ457" s="26"/>
      <c r="IA457" s="26"/>
      <c r="IB457" s="26"/>
      <c r="IC457" s="26"/>
      <c r="ID457" s="24"/>
      <c r="IE457" s="52"/>
      <c r="IF457" s="56"/>
      <c r="IG457" s="57"/>
      <c r="IH457" s="58"/>
      <c r="II457" s="25"/>
      <c r="IJ457" s="25"/>
      <c r="IK457" s="26"/>
      <c r="IL457" s="26"/>
      <c r="IM457" s="26"/>
      <c r="IN457" s="26"/>
      <c r="IO457" s="26"/>
      <c r="IP457" s="26"/>
      <c r="IQ457" s="26"/>
      <c r="IR457" s="26"/>
      <c r="IS457" s="26"/>
      <c r="IT457" s="26"/>
      <c r="IU457" s="24"/>
      <c r="IV457" s="52"/>
    </row>
    <row r="458" spans="1:256" ht="19.5" customHeight="1">
      <c r="A458" s="80"/>
      <c r="B458" s="114"/>
      <c r="C458" s="115"/>
      <c r="D458" s="116"/>
      <c r="E458" s="102"/>
      <c r="F458" s="102">
        <v>2019</v>
      </c>
      <c r="G458" s="98">
        <f t="shared" si="212"/>
        <v>425954.8</v>
      </c>
      <c r="H458" s="98">
        <f t="shared" si="210"/>
        <v>18151.7</v>
      </c>
      <c r="I458" s="98">
        <f t="shared" si="216"/>
        <v>281499.8</v>
      </c>
      <c r="J458" s="98">
        <f t="shared" si="216"/>
        <v>18151.7</v>
      </c>
      <c r="K458" s="98">
        <f t="shared" si="216"/>
        <v>0</v>
      </c>
      <c r="L458" s="98">
        <f t="shared" si="216"/>
        <v>0</v>
      </c>
      <c r="M458" s="98">
        <f t="shared" si="216"/>
        <v>144455</v>
      </c>
      <c r="N458" s="98">
        <f t="shared" si="216"/>
        <v>0</v>
      </c>
      <c r="O458" s="98">
        <f t="shared" si="216"/>
        <v>0</v>
      </c>
      <c r="P458" s="98">
        <f t="shared" si="216"/>
        <v>0</v>
      </c>
      <c r="Q458" s="123"/>
      <c r="R458" s="52"/>
      <c r="S458" s="57"/>
      <c r="T458" s="57"/>
      <c r="U458" s="57"/>
      <c r="V458" s="41"/>
      <c r="W458" s="41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0"/>
      <c r="AI458" s="59"/>
      <c r="AJ458" s="57"/>
      <c r="AK458" s="57"/>
      <c r="AL458" s="57"/>
      <c r="AM458" s="41"/>
      <c r="AN458" s="41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0"/>
      <c r="AZ458" s="59"/>
      <c r="BA458" s="57"/>
      <c r="BB458" s="57"/>
      <c r="BC458" s="57"/>
      <c r="BD458" s="41"/>
      <c r="BE458" s="41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0"/>
      <c r="BQ458" s="59"/>
      <c r="BR458" s="57"/>
      <c r="BS458" s="57"/>
      <c r="BT458" s="57"/>
      <c r="BU458" s="41"/>
      <c r="BV458" s="41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0"/>
      <c r="CH458" s="59"/>
      <c r="CI458" s="57"/>
      <c r="CJ458" s="57"/>
      <c r="CK458" s="57"/>
      <c r="CL458" s="41"/>
      <c r="CM458" s="41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0"/>
      <c r="CY458" s="59"/>
      <c r="CZ458" s="57"/>
      <c r="DA458" s="57"/>
      <c r="DB458" s="57"/>
      <c r="DC458" s="41"/>
      <c r="DD458" s="41"/>
      <c r="DE458" s="42"/>
      <c r="DF458" s="37"/>
      <c r="DG458" s="26"/>
      <c r="DH458" s="26"/>
      <c r="DI458" s="26"/>
      <c r="DJ458" s="26"/>
      <c r="DK458" s="26"/>
      <c r="DL458" s="26"/>
      <c r="DM458" s="26"/>
      <c r="DN458" s="26"/>
      <c r="DO458" s="24"/>
      <c r="DP458" s="52"/>
      <c r="DQ458" s="56"/>
      <c r="DR458" s="57"/>
      <c r="DS458" s="58"/>
      <c r="DT458" s="25"/>
      <c r="DU458" s="25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4"/>
      <c r="EG458" s="52"/>
      <c r="EH458" s="56"/>
      <c r="EI458" s="57"/>
      <c r="EJ458" s="58"/>
      <c r="EK458" s="25"/>
      <c r="EL458" s="25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4"/>
      <c r="EX458" s="52"/>
      <c r="EY458" s="56"/>
      <c r="EZ458" s="57"/>
      <c r="FA458" s="58"/>
      <c r="FB458" s="25"/>
      <c r="FC458" s="25"/>
      <c r="FD458" s="26"/>
      <c r="FE458" s="26"/>
      <c r="FF458" s="26"/>
      <c r="FG458" s="26"/>
      <c r="FH458" s="26"/>
      <c r="FI458" s="26"/>
      <c r="FJ458" s="26"/>
      <c r="FK458" s="26"/>
      <c r="FL458" s="26"/>
      <c r="FM458" s="26"/>
      <c r="FN458" s="24"/>
      <c r="FO458" s="52"/>
      <c r="FP458" s="56"/>
      <c r="FQ458" s="57"/>
      <c r="FR458" s="58"/>
      <c r="FS458" s="25"/>
      <c r="FT458" s="25"/>
      <c r="FU458" s="26"/>
      <c r="FV458" s="26"/>
      <c r="FW458" s="26"/>
      <c r="FX458" s="26"/>
      <c r="FY458" s="26"/>
      <c r="FZ458" s="26"/>
      <c r="GA458" s="26"/>
      <c r="GB458" s="26"/>
      <c r="GC458" s="26"/>
      <c r="GD458" s="26"/>
      <c r="GE458" s="24"/>
      <c r="GF458" s="52"/>
      <c r="GG458" s="56"/>
      <c r="GH458" s="57"/>
      <c r="GI458" s="58"/>
      <c r="GJ458" s="25"/>
      <c r="GK458" s="25"/>
      <c r="GL458" s="26"/>
      <c r="GM458" s="26"/>
      <c r="GN458" s="26"/>
      <c r="GO458" s="26"/>
      <c r="GP458" s="26"/>
      <c r="GQ458" s="26"/>
      <c r="GR458" s="26"/>
      <c r="GS458" s="26"/>
      <c r="GT458" s="26"/>
      <c r="GU458" s="26"/>
      <c r="GV458" s="24"/>
      <c r="GW458" s="52"/>
      <c r="GX458" s="56"/>
      <c r="GY458" s="57"/>
      <c r="GZ458" s="58"/>
      <c r="HA458" s="25"/>
      <c r="HB458" s="25"/>
      <c r="HC458" s="26"/>
      <c r="HD458" s="26"/>
      <c r="HE458" s="26"/>
      <c r="HF458" s="26"/>
      <c r="HG458" s="26"/>
      <c r="HH458" s="26"/>
      <c r="HI458" s="26"/>
      <c r="HJ458" s="26"/>
      <c r="HK458" s="26"/>
      <c r="HL458" s="26"/>
      <c r="HM458" s="24"/>
      <c r="HN458" s="52"/>
      <c r="HO458" s="56"/>
      <c r="HP458" s="57"/>
      <c r="HQ458" s="58"/>
      <c r="HR458" s="25"/>
      <c r="HS458" s="25"/>
      <c r="HT458" s="26"/>
      <c r="HU458" s="26"/>
      <c r="HV458" s="26"/>
      <c r="HW458" s="26"/>
      <c r="HX458" s="26"/>
      <c r="HY458" s="26"/>
      <c r="HZ458" s="26"/>
      <c r="IA458" s="26"/>
      <c r="IB458" s="26"/>
      <c r="IC458" s="26"/>
      <c r="ID458" s="24"/>
      <c r="IE458" s="52"/>
      <c r="IF458" s="56"/>
      <c r="IG458" s="57"/>
      <c r="IH458" s="58"/>
      <c r="II458" s="25"/>
      <c r="IJ458" s="25"/>
      <c r="IK458" s="26"/>
      <c r="IL458" s="26"/>
      <c r="IM458" s="26"/>
      <c r="IN458" s="26"/>
      <c r="IO458" s="26"/>
      <c r="IP458" s="26"/>
      <c r="IQ458" s="26"/>
      <c r="IR458" s="26"/>
      <c r="IS458" s="26"/>
      <c r="IT458" s="26"/>
      <c r="IU458" s="24"/>
      <c r="IV458" s="52"/>
    </row>
    <row r="459" spans="1:256" ht="18" customHeight="1">
      <c r="A459" s="80"/>
      <c r="B459" s="114"/>
      <c r="C459" s="115"/>
      <c r="D459" s="116"/>
      <c r="E459" s="99"/>
      <c r="F459" s="102">
        <v>2020</v>
      </c>
      <c r="G459" s="98">
        <f t="shared" si="212"/>
        <v>2039914.5999999999</v>
      </c>
      <c r="H459" s="98">
        <f t="shared" si="210"/>
        <v>21511.899999999998</v>
      </c>
      <c r="I459" s="98">
        <f t="shared" si="216"/>
        <v>1889377.2</v>
      </c>
      <c r="J459" s="98">
        <f t="shared" si="216"/>
        <v>21511.899999999998</v>
      </c>
      <c r="K459" s="98">
        <f t="shared" si="216"/>
        <v>0</v>
      </c>
      <c r="L459" s="98">
        <f t="shared" si="216"/>
        <v>0</v>
      </c>
      <c r="M459" s="98">
        <f t="shared" si="216"/>
        <v>150537.4</v>
      </c>
      <c r="N459" s="98">
        <f t="shared" si="216"/>
        <v>0</v>
      </c>
      <c r="O459" s="98">
        <f t="shared" si="216"/>
        <v>0</v>
      </c>
      <c r="P459" s="98">
        <f t="shared" si="216"/>
        <v>0</v>
      </c>
      <c r="Q459" s="123"/>
      <c r="R459" s="52"/>
      <c r="S459" s="57"/>
      <c r="T459" s="57"/>
      <c r="U459" s="57"/>
      <c r="V459" s="44"/>
      <c r="W459" s="41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0"/>
      <c r="AI459" s="59"/>
      <c r="AJ459" s="57"/>
      <c r="AK459" s="57"/>
      <c r="AL459" s="57"/>
      <c r="AM459" s="44"/>
      <c r="AN459" s="41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0"/>
      <c r="AZ459" s="59"/>
      <c r="BA459" s="57"/>
      <c r="BB459" s="57"/>
      <c r="BC459" s="57"/>
      <c r="BD459" s="44"/>
      <c r="BE459" s="41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0"/>
      <c r="BQ459" s="59"/>
      <c r="BR459" s="57"/>
      <c r="BS459" s="57"/>
      <c r="BT459" s="57"/>
      <c r="BU459" s="44"/>
      <c r="BV459" s="41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0"/>
      <c r="CH459" s="59"/>
      <c r="CI459" s="57"/>
      <c r="CJ459" s="57"/>
      <c r="CK459" s="57"/>
      <c r="CL459" s="44"/>
      <c r="CM459" s="41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0"/>
      <c r="CY459" s="59"/>
      <c r="CZ459" s="57"/>
      <c r="DA459" s="57"/>
      <c r="DB459" s="57"/>
      <c r="DC459" s="44"/>
      <c r="DD459" s="41"/>
      <c r="DE459" s="42"/>
      <c r="DF459" s="37"/>
      <c r="DG459" s="26"/>
      <c r="DH459" s="26"/>
      <c r="DI459" s="26"/>
      <c r="DJ459" s="26"/>
      <c r="DK459" s="26"/>
      <c r="DL459" s="26"/>
      <c r="DM459" s="26"/>
      <c r="DN459" s="26"/>
      <c r="DO459" s="24"/>
      <c r="DP459" s="52"/>
      <c r="DQ459" s="56"/>
      <c r="DR459" s="57"/>
      <c r="DS459" s="58"/>
      <c r="DT459" s="27"/>
      <c r="DU459" s="25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4"/>
      <c r="EG459" s="52"/>
      <c r="EH459" s="56"/>
      <c r="EI459" s="57"/>
      <c r="EJ459" s="58"/>
      <c r="EK459" s="27"/>
      <c r="EL459" s="25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4"/>
      <c r="EX459" s="52"/>
      <c r="EY459" s="56"/>
      <c r="EZ459" s="57"/>
      <c r="FA459" s="58"/>
      <c r="FB459" s="27"/>
      <c r="FC459" s="25"/>
      <c r="FD459" s="26"/>
      <c r="FE459" s="26"/>
      <c r="FF459" s="26"/>
      <c r="FG459" s="26"/>
      <c r="FH459" s="26"/>
      <c r="FI459" s="26"/>
      <c r="FJ459" s="26"/>
      <c r="FK459" s="26"/>
      <c r="FL459" s="26"/>
      <c r="FM459" s="26"/>
      <c r="FN459" s="24"/>
      <c r="FO459" s="52"/>
      <c r="FP459" s="56"/>
      <c r="FQ459" s="57"/>
      <c r="FR459" s="58"/>
      <c r="FS459" s="27"/>
      <c r="FT459" s="25"/>
      <c r="FU459" s="26"/>
      <c r="FV459" s="26"/>
      <c r="FW459" s="26"/>
      <c r="FX459" s="26"/>
      <c r="FY459" s="26"/>
      <c r="FZ459" s="26"/>
      <c r="GA459" s="26"/>
      <c r="GB459" s="26"/>
      <c r="GC459" s="26"/>
      <c r="GD459" s="26"/>
      <c r="GE459" s="24"/>
      <c r="GF459" s="52"/>
      <c r="GG459" s="56"/>
      <c r="GH459" s="57"/>
      <c r="GI459" s="58"/>
      <c r="GJ459" s="27"/>
      <c r="GK459" s="25"/>
      <c r="GL459" s="26"/>
      <c r="GM459" s="26"/>
      <c r="GN459" s="26"/>
      <c r="GO459" s="26"/>
      <c r="GP459" s="26"/>
      <c r="GQ459" s="26"/>
      <c r="GR459" s="26"/>
      <c r="GS459" s="26"/>
      <c r="GT459" s="26"/>
      <c r="GU459" s="26"/>
      <c r="GV459" s="24"/>
      <c r="GW459" s="52"/>
      <c r="GX459" s="56"/>
      <c r="GY459" s="57"/>
      <c r="GZ459" s="58"/>
      <c r="HA459" s="27"/>
      <c r="HB459" s="25"/>
      <c r="HC459" s="26"/>
      <c r="HD459" s="26"/>
      <c r="HE459" s="26"/>
      <c r="HF459" s="26"/>
      <c r="HG459" s="26"/>
      <c r="HH459" s="26"/>
      <c r="HI459" s="26"/>
      <c r="HJ459" s="26"/>
      <c r="HK459" s="26"/>
      <c r="HL459" s="26"/>
      <c r="HM459" s="24"/>
      <c r="HN459" s="52"/>
      <c r="HO459" s="56"/>
      <c r="HP459" s="57"/>
      <c r="HQ459" s="58"/>
      <c r="HR459" s="27"/>
      <c r="HS459" s="25"/>
      <c r="HT459" s="26"/>
      <c r="HU459" s="26"/>
      <c r="HV459" s="26"/>
      <c r="HW459" s="26"/>
      <c r="HX459" s="26"/>
      <c r="HY459" s="26"/>
      <c r="HZ459" s="26"/>
      <c r="IA459" s="26"/>
      <c r="IB459" s="26"/>
      <c r="IC459" s="26"/>
      <c r="ID459" s="24"/>
      <c r="IE459" s="52"/>
      <c r="IF459" s="56"/>
      <c r="IG459" s="57"/>
      <c r="IH459" s="58"/>
      <c r="II459" s="27"/>
      <c r="IJ459" s="25"/>
      <c r="IK459" s="26"/>
      <c r="IL459" s="26"/>
      <c r="IM459" s="26"/>
      <c r="IN459" s="26"/>
      <c r="IO459" s="26"/>
      <c r="IP459" s="26"/>
      <c r="IQ459" s="26"/>
      <c r="IR459" s="26"/>
      <c r="IS459" s="26"/>
      <c r="IT459" s="26"/>
      <c r="IU459" s="24"/>
      <c r="IV459" s="52"/>
    </row>
    <row r="460" spans="1:242" ht="21.75" customHeight="1">
      <c r="A460" s="80"/>
      <c r="B460" s="114"/>
      <c r="C460" s="115"/>
      <c r="D460" s="116"/>
      <c r="E460" s="99"/>
      <c r="F460" s="102">
        <v>2021</v>
      </c>
      <c r="G460" s="98">
        <f aca="true" t="shared" si="217" ref="G460:H464">I460+K460+M460+O460</f>
        <v>354965.3</v>
      </c>
      <c r="H460" s="98">
        <f t="shared" si="217"/>
        <v>63151.7</v>
      </c>
      <c r="I460" s="98">
        <f t="shared" si="216"/>
        <v>147700.5</v>
      </c>
      <c r="J460" s="98">
        <f t="shared" si="216"/>
        <v>63151.7</v>
      </c>
      <c r="K460" s="98">
        <f t="shared" si="216"/>
        <v>0</v>
      </c>
      <c r="L460" s="98">
        <f t="shared" si="216"/>
        <v>0</v>
      </c>
      <c r="M460" s="98">
        <f t="shared" si="216"/>
        <v>207264.8</v>
      </c>
      <c r="N460" s="98">
        <f t="shared" si="216"/>
        <v>0</v>
      </c>
      <c r="O460" s="98">
        <f t="shared" si="216"/>
        <v>0</v>
      </c>
      <c r="P460" s="98">
        <f t="shared" si="216"/>
        <v>0</v>
      </c>
      <c r="Q460" s="123"/>
      <c r="R460" s="9"/>
      <c r="AH460" s="43"/>
      <c r="AX460" s="43"/>
      <c r="BN460" s="43"/>
      <c r="CD460" s="43"/>
      <c r="CT460" s="43"/>
      <c r="DJ460" s="43"/>
      <c r="DZ460" s="43"/>
      <c r="EP460" s="43"/>
      <c r="FF460" s="43"/>
      <c r="FV460" s="43"/>
      <c r="GL460" s="43"/>
      <c r="HB460" s="43"/>
      <c r="HR460" s="43"/>
      <c r="IH460" s="43"/>
    </row>
    <row r="461" spans="1:242" ht="21.75" customHeight="1">
      <c r="A461" s="80"/>
      <c r="B461" s="114"/>
      <c r="C461" s="115"/>
      <c r="D461" s="116"/>
      <c r="E461" s="99"/>
      <c r="F461" s="102">
        <v>2022</v>
      </c>
      <c r="G461" s="98">
        <f t="shared" si="217"/>
        <v>0</v>
      </c>
      <c r="H461" s="98">
        <f t="shared" si="217"/>
        <v>0</v>
      </c>
      <c r="I461" s="98">
        <f t="shared" si="216"/>
        <v>0</v>
      </c>
      <c r="J461" s="98">
        <f t="shared" si="216"/>
        <v>0</v>
      </c>
      <c r="K461" s="98">
        <f t="shared" si="216"/>
        <v>0</v>
      </c>
      <c r="L461" s="98">
        <f t="shared" si="216"/>
        <v>0</v>
      </c>
      <c r="M461" s="98">
        <f t="shared" si="216"/>
        <v>0</v>
      </c>
      <c r="N461" s="98">
        <f t="shared" si="216"/>
        <v>0</v>
      </c>
      <c r="O461" s="98">
        <f t="shared" si="216"/>
        <v>0</v>
      </c>
      <c r="P461" s="98">
        <f t="shared" si="216"/>
        <v>0</v>
      </c>
      <c r="Q461" s="123"/>
      <c r="R461" s="9"/>
      <c r="AH461" s="43"/>
      <c r="AX461" s="43"/>
      <c r="BN461" s="43"/>
      <c r="CD461" s="43"/>
      <c r="CT461" s="43"/>
      <c r="DJ461" s="43"/>
      <c r="DZ461" s="43"/>
      <c r="EP461" s="43"/>
      <c r="FF461" s="43"/>
      <c r="FV461" s="43"/>
      <c r="GL461" s="43"/>
      <c r="HB461" s="43"/>
      <c r="HR461" s="43"/>
      <c r="IH461" s="43"/>
    </row>
    <row r="462" spans="1:242" ht="21.75" customHeight="1">
      <c r="A462" s="80"/>
      <c r="B462" s="114"/>
      <c r="C462" s="115"/>
      <c r="D462" s="116"/>
      <c r="E462" s="99"/>
      <c r="F462" s="102">
        <v>2023</v>
      </c>
      <c r="G462" s="98">
        <f t="shared" si="217"/>
        <v>182211.1</v>
      </c>
      <c r="H462" s="98">
        <f t="shared" si="217"/>
        <v>0</v>
      </c>
      <c r="I462" s="98">
        <f t="shared" si="216"/>
        <v>182211.1</v>
      </c>
      <c r="J462" s="98">
        <f t="shared" si="216"/>
        <v>0</v>
      </c>
      <c r="K462" s="98">
        <f t="shared" si="216"/>
        <v>0</v>
      </c>
      <c r="L462" s="98">
        <f t="shared" si="216"/>
        <v>0</v>
      </c>
      <c r="M462" s="98">
        <f t="shared" si="216"/>
        <v>0</v>
      </c>
      <c r="N462" s="98">
        <f t="shared" si="216"/>
        <v>0</v>
      </c>
      <c r="O462" s="98">
        <f t="shared" si="216"/>
        <v>0</v>
      </c>
      <c r="P462" s="98">
        <f t="shared" si="216"/>
        <v>0</v>
      </c>
      <c r="Q462" s="123"/>
      <c r="R462" s="9"/>
      <c r="AH462" s="43"/>
      <c r="AX462" s="43"/>
      <c r="BN462" s="43"/>
      <c r="CD462" s="43"/>
      <c r="CT462" s="43"/>
      <c r="DJ462" s="43"/>
      <c r="DZ462" s="43"/>
      <c r="EP462" s="43"/>
      <c r="FF462" s="43"/>
      <c r="FV462" s="43"/>
      <c r="GL462" s="43"/>
      <c r="HB462" s="43"/>
      <c r="HR462" s="43"/>
      <c r="IH462" s="43"/>
    </row>
    <row r="463" spans="1:242" ht="21.75" customHeight="1">
      <c r="A463" s="80"/>
      <c r="B463" s="114"/>
      <c r="C463" s="115"/>
      <c r="D463" s="116"/>
      <c r="E463" s="99"/>
      <c r="F463" s="102">
        <v>2024</v>
      </c>
      <c r="G463" s="98">
        <f t="shared" si="217"/>
        <v>0</v>
      </c>
      <c r="H463" s="98">
        <f t="shared" si="217"/>
        <v>0</v>
      </c>
      <c r="I463" s="98">
        <f t="shared" si="216"/>
        <v>0</v>
      </c>
      <c r="J463" s="98">
        <f t="shared" si="216"/>
        <v>0</v>
      </c>
      <c r="K463" s="98">
        <f t="shared" si="216"/>
        <v>0</v>
      </c>
      <c r="L463" s="98">
        <f t="shared" si="216"/>
        <v>0</v>
      </c>
      <c r="M463" s="98">
        <f t="shared" si="216"/>
        <v>0</v>
      </c>
      <c r="N463" s="98">
        <f t="shared" si="216"/>
        <v>0</v>
      </c>
      <c r="O463" s="98">
        <f t="shared" si="216"/>
        <v>0</v>
      </c>
      <c r="P463" s="98">
        <f t="shared" si="216"/>
        <v>0</v>
      </c>
      <c r="Q463" s="123"/>
      <c r="R463" s="9"/>
      <c r="AH463" s="43"/>
      <c r="AX463" s="43"/>
      <c r="BN463" s="43"/>
      <c r="CD463" s="43"/>
      <c r="CT463" s="43"/>
      <c r="DJ463" s="43"/>
      <c r="DZ463" s="43"/>
      <c r="EP463" s="43"/>
      <c r="FF463" s="43"/>
      <c r="FV463" s="43"/>
      <c r="GL463" s="43"/>
      <c r="HB463" s="43"/>
      <c r="HR463" s="43"/>
      <c r="IH463" s="43"/>
    </row>
    <row r="464" spans="1:242" ht="21.75" customHeight="1">
      <c r="A464" s="90"/>
      <c r="B464" s="119"/>
      <c r="C464" s="120"/>
      <c r="D464" s="121"/>
      <c r="E464" s="99"/>
      <c r="F464" s="102">
        <v>2025</v>
      </c>
      <c r="G464" s="98">
        <f t="shared" si="217"/>
        <v>548279</v>
      </c>
      <c r="H464" s="98">
        <f t="shared" si="217"/>
        <v>0</v>
      </c>
      <c r="I464" s="98">
        <f t="shared" si="216"/>
        <v>548279</v>
      </c>
      <c r="J464" s="98">
        <f t="shared" si="216"/>
        <v>0</v>
      </c>
      <c r="K464" s="98">
        <f t="shared" si="216"/>
        <v>0</v>
      </c>
      <c r="L464" s="98">
        <f t="shared" si="216"/>
        <v>0</v>
      </c>
      <c r="M464" s="98">
        <f t="shared" si="216"/>
        <v>0</v>
      </c>
      <c r="N464" s="98">
        <f t="shared" si="216"/>
        <v>0</v>
      </c>
      <c r="O464" s="98">
        <f t="shared" si="216"/>
        <v>0</v>
      </c>
      <c r="P464" s="98">
        <f t="shared" si="216"/>
        <v>0</v>
      </c>
      <c r="Q464" s="123"/>
      <c r="R464" s="9"/>
      <c r="AH464" s="43"/>
      <c r="AX464" s="43"/>
      <c r="BN464" s="43"/>
      <c r="CD464" s="43"/>
      <c r="CT464" s="43"/>
      <c r="DJ464" s="43"/>
      <c r="DZ464" s="43"/>
      <c r="EP464" s="43"/>
      <c r="FF464" s="43"/>
      <c r="FV464" s="43"/>
      <c r="GL464" s="43"/>
      <c r="HB464" s="43"/>
      <c r="HR464" s="43"/>
      <c r="IH464" s="43"/>
    </row>
    <row r="465" spans="1:256" ht="18" customHeight="1">
      <c r="A465" s="71"/>
      <c r="B465" s="109" t="s">
        <v>426</v>
      </c>
      <c r="C465" s="110"/>
      <c r="D465" s="111"/>
      <c r="E465" s="99"/>
      <c r="F465" s="100" t="s">
        <v>59</v>
      </c>
      <c r="G465" s="101">
        <f>I465+K465+M465+O465</f>
        <v>0</v>
      </c>
      <c r="H465" s="101">
        <f aca="true" t="shared" si="218" ref="H465:H471">J465+L465+N465+P465</f>
        <v>0</v>
      </c>
      <c r="I465" s="101">
        <f>SUM(I466:I476)</f>
        <v>0</v>
      </c>
      <c r="J465" s="101">
        <f aca="true" t="shared" si="219" ref="J465:P465">SUM(J466:J476)</f>
        <v>0</v>
      </c>
      <c r="K465" s="101">
        <f t="shared" si="219"/>
        <v>0</v>
      </c>
      <c r="L465" s="101">
        <f t="shared" si="219"/>
        <v>0</v>
      </c>
      <c r="M465" s="101">
        <f t="shared" si="219"/>
        <v>0</v>
      </c>
      <c r="N465" s="101">
        <f t="shared" si="219"/>
        <v>0</v>
      </c>
      <c r="O465" s="101">
        <f t="shared" si="219"/>
        <v>0</v>
      </c>
      <c r="P465" s="101">
        <f t="shared" si="219"/>
        <v>0</v>
      </c>
      <c r="Q465" s="123"/>
      <c r="R465" s="52"/>
      <c r="S465" s="57"/>
      <c r="T465" s="57"/>
      <c r="U465" s="57"/>
      <c r="V465" s="44"/>
      <c r="W465" s="38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40"/>
      <c r="AI465" s="59"/>
      <c r="AJ465" s="57"/>
      <c r="AK465" s="57"/>
      <c r="AL465" s="57"/>
      <c r="AM465" s="44"/>
      <c r="AN465" s="38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40"/>
      <c r="AZ465" s="59"/>
      <c r="BA465" s="57"/>
      <c r="BB465" s="57"/>
      <c r="BC465" s="57"/>
      <c r="BD465" s="44"/>
      <c r="BE465" s="38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40"/>
      <c r="BQ465" s="59"/>
      <c r="BR465" s="57"/>
      <c r="BS465" s="57"/>
      <c r="BT465" s="57"/>
      <c r="BU465" s="44"/>
      <c r="BV465" s="38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40"/>
      <c r="CH465" s="59"/>
      <c r="CI465" s="57"/>
      <c r="CJ465" s="57"/>
      <c r="CK465" s="57"/>
      <c r="CL465" s="44"/>
      <c r="CM465" s="38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40"/>
      <c r="CY465" s="59"/>
      <c r="CZ465" s="57"/>
      <c r="DA465" s="57"/>
      <c r="DB465" s="57"/>
      <c r="DC465" s="44"/>
      <c r="DD465" s="38"/>
      <c r="DE465" s="39"/>
      <c r="DF465" s="36"/>
      <c r="DG465" s="23"/>
      <c r="DH465" s="23"/>
      <c r="DI465" s="23"/>
      <c r="DJ465" s="23"/>
      <c r="DK465" s="23"/>
      <c r="DL465" s="23"/>
      <c r="DM465" s="23"/>
      <c r="DN465" s="23"/>
      <c r="DO465" s="24"/>
      <c r="DP465" s="52"/>
      <c r="DQ465" s="53"/>
      <c r="DR465" s="54"/>
      <c r="DS465" s="55"/>
      <c r="DT465" s="27"/>
      <c r="DU465" s="22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4"/>
      <c r="EG465" s="52"/>
      <c r="EH465" s="53"/>
      <c r="EI465" s="54"/>
      <c r="EJ465" s="55"/>
      <c r="EK465" s="27"/>
      <c r="EL465" s="22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4"/>
      <c r="EX465" s="52"/>
      <c r="EY465" s="53"/>
      <c r="EZ465" s="54"/>
      <c r="FA465" s="55"/>
      <c r="FB465" s="27"/>
      <c r="FC465" s="22"/>
      <c r="FD465" s="23"/>
      <c r="FE465" s="23"/>
      <c r="FF465" s="23"/>
      <c r="FG465" s="23"/>
      <c r="FH465" s="23"/>
      <c r="FI465" s="23"/>
      <c r="FJ465" s="23"/>
      <c r="FK465" s="23"/>
      <c r="FL465" s="23"/>
      <c r="FM465" s="23"/>
      <c r="FN465" s="24"/>
      <c r="FO465" s="52"/>
      <c r="FP465" s="53"/>
      <c r="FQ465" s="54"/>
      <c r="FR465" s="55"/>
      <c r="FS465" s="27"/>
      <c r="FT465" s="22"/>
      <c r="FU465" s="23"/>
      <c r="FV465" s="23"/>
      <c r="FW465" s="23"/>
      <c r="FX465" s="23"/>
      <c r="FY465" s="23"/>
      <c r="FZ465" s="23"/>
      <c r="GA465" s="23"/>
      <c r="GB465" s="23"/>
      <c r="GC465" s="23"/>
      <c r="GD465" s="23"/>
      <c r="GE465" s="24"/>
      <c r="GF465" s="52"/>
      <c r="GG465" s="53"/>
      <c r="GH465" s="54"/>
      <c r="GI465" s="55"/>
      <c r="GJ465" s="27"/>
      <c r="GK465" s="22"/>
      <c r="GL465" s="23"/>
      <c r="GM465" s="23"/>
      <c r="GN465" s="23"/>
      <c r="GO465" s="23"/>
      <c r="GP465" s="23"/>
      <c r="GQ465" s="23"/>
      <c r="GR465" s="23"/>
      <c r="GS465" s="23"/>
      <c r="GT465" s="23"/>
      <c r="GU465" s="23"/>
      <c r="GV465" s="24"/>
      <c r="GW465" s="52"/>
      <c r="GX465" s="53"/>
      <c r="GY465" s="54"/>
      <c r="GZ465" s="55"/>
      <c r="HA465" s="27"/>
      <c r="HB465" s="22"/>
      <c r="HC465" s="23"/>
      <c r="HD465" s="23"/>
      <c r="HE465" s="23"/>
      <c r="HF465" s="23"/>
      <c r="HG465" s="23"/>
      <c r="HH465" s="23"/>
      <c r="HI465" s="23"/>
      <c r="HJ465" s="23"/>
      <c r="HK465" s="23"/>
      <c r="HL465" s="23"/>
      <c r="HM465" s="24"/>
      <c r="HN465" s="52"/>
      <c r="HO465" s="53"/>
      <c r="HP465" s="54"/>
      <c r="HQ465" s="55"/>
      <c r="HR465" s="27"/>
      <c r="HS465" s="22"/>
      <c r="HT465" s="23"/>
      <c r="HU465" s="23"/>
      <c r="HV465" s="23"/>
      <c r="HW465" s="23"/>
      <c r="HX465" s="23"/>
      <c r="HY465" s="23"/>
      <c r="HZ465" s="23"/>
      <c r="IA465" s="23"/>
      <c r="IB465" s="23"/>
      <c r="IC465" s="23"/>
      <c r="ID465" s="24"/>
      <c r="IE465" s="52"/>
      <c r="IF465" s="53"/>
      <c r="IG465" s="54"/>
      <c r="IH465" s="55"/>
      <c r="II465" s="27"/>
      <c r="IJ465" s="22"/>
      <c r="IK465" s="23"/>
      <c r="IL465" s="23"/>
      <c r="IM465" s="23"/>
      <c r="IN465" s="23"/>
      <c r="IO465" s="23"/>
      <c r="IP465" s="23"/>
      <c r="IQ465" s="23"/>
      <c r="IR465" s="23"/>
      <c r="IS465" s="23"/>
      <c r="IT465" s="23"/>
      <c r="IU465" s="24"/>
      <c r="IV465" s="52"/>
    </row>
    <row r="466" spans="1:256" ht="21.75" customHeight="1">
      <c r="A466" s="80"/>
      <c r="B466" s="114"/>
      <c r="C466" s="115"/>
      <c r="D466" s="116"/>
      <c r="E466" s="99"/>
      <c r="F466" s="102">
        <v>2015</v>
      </c>
      <c r="G466" s="98">
        <f>I466+K466+M466+O466</f>
        <v>0</v>
      </c>
      <c r="H466" s="98">
        <f t="shared" si="218"/>
        <v>0</v>
      </c>
      <c r="I466" s="98">
        <f>I403</f>
        <v>0</v>
      </c>
      <c r="J466" s="98">
        <f aca="true" t="shared" si="220" ref="J466:P466">J403</f>
        <v>0</v>
      </c>
      <c r="K466" s="98">
        <f t="shared" si="220"/>
        <v>0</v>
      </c>
      <c r="L466" s="98">
        <f t="shared" si="220"/>
        <v>0</v>
      </c>
      <c r="M466" s="98">
        <f t="shared" si="220"/>
        <v>0</v>
      </c>
      <c r="N466" s="98">
        <f t="shared" si="220"/>
        <v>0</v>
      </c>
      <c r="O466" s="98">
        <f t="shared" si="220"/>
        <v>0</v>
      </c>
      <c r="P466" s="98">
        <f t="shared" si="220"/>
        <v>0</v>
      </c>
      <c r="Q466" s="123"/>
      <c r="R466" s="52"/>
      <c r="S466" s="57"/>
      <c r="T466" s="57"/>
      <c r="U466" s="57"/>
      <c r="V466" s="44"/>
      <c r="W466" s="41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0"/>
      <c r="AI466" s="59"/>
      <c r="AJ466" s="57"/>
      <c r="AK466" s="57"/>
      <c r="AL466" s="57"/>
      <c r="AM466" s="44"/>
      <c r="AN466" s="41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0"/>
      <c r="AZ466" s="59"/>
      <c r="BA466" s="57"/>
      <c r="BB466" s="57"/>
      <c r="BC466" s="57"/>
      <c r="BD466" s="44"/>
      <c r="BE466" s="41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0"/>
      <c r="BQ466" s="59"/>
      <c r="BR466" s="57"/>
      <c r="BS466" s="57"/>
      <c r="BT466" s="57"/>
      <c r="BU466" s="44"/>
      <c r="BV466" s="41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0"/>
      <c r="CH466" s="59"/>
      <c r="CI466" s="57"/>
      <c r="CJ466" s="57"/>
      <c r="CK466" s="57"/>
      <c r="CL466" s="44"/>
      <c r="CM466" s="41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0"/>
      <c r="CY466" s="59"/>
      <c r="CZ466" s="57"/>
      <c r="DA466" s="57"/>
      <c r="DB466" s="57"/>
      <c r="DC466" s="44"/>
      <c r="DD466" s="41"/>
      <c r="DE466" s="42"/>
      <c r="DF466" s="37"/>
      <c r="DG466" s="26"/>
      <c r="DH466" s="26"/>
      <c r="DI466" s="26"/>
      <c r="DJ466" s="26"/>
      <c r="DK466" s="26"/>
      <c r="DL466" s="26"/>
      <c r="DM466" s="26"/>
      <c r="DN466" s="26"/>
      <c r="DO466" s="24"/>
      <c r="DP466" s="52"/>
      <c r="DQ466" s="56"/>
      <c r="DR466" s="57"/>
      <c r="DS466" s="58"/>
      <c r="DT466" s="27"/>
      <c r="DU466" s="25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4"/>
      <c r="EG466" s="52"/>
      <c r="EH466" s="56"/>
      <c r="EI466" s="57"/>
      <c r="EJ466" s="58"/>
      <c r="EK466" s="27"/>
      <c r="EL466" s="25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4"/>
      <c r="EX466" s="52"/>
      <c r="EY466" s="56"/>
      <c r="EZ466" s="57"/>
      <c r="FA466" s="58"/>
      <c r="FB466" s="27"/>
      <c r="FC466" s="25"/>
      <c r="FD466" s="26"/>
      <c r="FE466" s="26"/>
      <c r="FF466" s="26"/>
      <c r="FG466" s="26"/>
      <c r="FH466" s="26"/>
      <c r="FI466" s="26"/>
      <c r="FJ466" s="26"/>
      <c r="FK466" s="26"/>
      <c r="FL466" s="26"/>
      <c r="FM466" s="26"/>
      <c r="FN466" s="24"/>
      <c r="FO466" s="52"/>
      <c r="FP466" s="56"/>
      <c r="FQ466" s="57"/>
      <c r="FR466" s="58"/>
      <c r="FS466" s="27"/>
      <c r="FT466" s="25"/>
      <c r="FU466" s="26"/>
      <c r="FV466" s="26"/>
      <c r="FW466" s="26"/>
      <c r="FX466" s="26"/>
      <c r="FY466" s="26"/>
      <c r="FZ466" s="26"/>
      <c r="GA466" s="26"/>
      <c r="GB466" s="26"/>
      <c r="GC466" s="26"/>
      <c r="GD466" s="26"/>
      <c r="GE466" s="24"/>
      <c r="GF466" s="52"/>
      <c r="GG466" s="56"/>
      <c r="GH466" s="57"/>
      <c r="GI466" s="58"/>
      <c r="GJ466" s="27"/>
      <c r="GK466" s="25"/>
      <c r="GL466" s="26"/>
      <c r="GM466" s="26"/>
      <c r="GN466" s="26"/>
      <c r="GO466" s="26"/>
      <c r="GP466" s="26"/>
      <c r="GQ466" s="26"/>
      <c r="GR466" s="26"/>
      <c r="GS466" s="26"/>
      <c r="GT466" s="26"/>
      <c r="GU466" s="26"/>
      <c r="GV466" s="24"/>
      <c r="GW466" s="52"/>
      <c r="GX466" s="56"/>
      <c r="GY466" s="57"/>
      <c r="GZ466" s="58"/>
      <c r="HA466" s="27"/>
      <c r="HB466" s="25"/>
      <c r="HC466" s="26"/>
      <c r="HD466" s="26"/>
      <c r="HE466" s="26"/>
      <c r="HF466" s="26"/>
      <c r="HG466" s="26"/>
      <c r="HH466" s="26"/>
      <c r="HI466" s="26"/>
      <c r="HJ466" s="26"/>
      <c r="HK466" s="26"/>
      <c r="HL466" s="26"/>
      <c r="HM466" s="24"/>
      <c r="HN466" s="52"/>
      <c r="HO466" s="56"/>
      <c r="HP466" s="57"/>
      <c r="HQ466" s="58"/>
      <c r="HR466" s="27"/>
      <c r="HS466" s="25"/>
      <c r="HT466" s="26"/>
      <c r="HU466" s="26"/>
      <c r="HV466" s="26"/>
      <c r="HW466" s="26"/>
      <c r="HX466" s="26"/>
      <c r="HY466" s="26"/>
      <c r="HZ466" s="26"/>
      <c r="IA466" s="26"/>
      <c r="IB466" s="26"/>
      <c r="IC466" s="26"/>
      <c r="ID466" s="24"/>
      <c r="IE466" s="52"/>
      <c r="IF466" s="56"/>
      <c r="IG466" s="57"/>
      <c r="IH466" s="58"/>
      <c r="II466" s="27"/>
      <c r="IJ466" s="25"/>
      <c r="IK466" s="26"/>
      <c r="IL466" s="26"/>
      <c r="IM466" s="26"/>
      <c r="IN466" s="26"/>
      <c r="IO466" s="26"/>
      <c r="IP466" s="26"/>
      <c r="IQ466" s="26"/>
      <c r="IR466" s="26"/>
      <c r="IS466" s="26"/>
      <c r="IT466" s="26"/>
      <c r="IU466" s="24"/>
      <c r="IV466" s="52"/>
    </row>
    <row r="467" spans="1:256" ht="19.5" customHeight="1">
      <c r="A467" s="80"/>
      <c r="B467" s="114"/>
      <c r="C467" s="115"/>
      <c r="D467" s="116"/>
      <c r="E467" s="102"/>
      <c r="F467" s="102">
        <v>2016</v>
      </c>
      <c r="G467" s="98">
        <f>I467+K467+M467+O467</f>
        <v>0</v>
      </c>
      <c r="H467" s="98">
        <f t="shared" si="218"/>
        <v>0</v>
      </c>
      <c r="I467" s="98">
        <f aca="true" t="shared" si="221" ref="I467:P476">I404</f>
        <v>0</v>
      </c>
      <c r="J467" s="98">
        <f t="shared" si="221"/>
        <v>0</v>
      </c>
      <c r="K467" s="98">
        <f t="shared" si="221"/>
        <v>0</v>
      </c>
      <c r="L467" s="98">
        <f t="shared" si="221"/>
        <v>0</v>
      </c>
      <c r="M467" s="98">
        <f t="shared" si="221"/>
        <v>0</v>
      </c>
      <c r="N467" s="98">
        <f t="shared" si="221"/>
        <v>0</v>
      </c>
      <c r="O467" s="98">
        <f t="shared" si="221"/>
        <v>0</v>
      </c>
      <c r="P467" s="98">
        <f t="shared" si="221"/>
        <v>0</v>
      </c>
      <c r="Q467" s="123"/>
      <c r="R467" s="52"/>
      <c r="S467" s="57"/>
      <c r="T467" s="57"/>
      <c r="U467" s="57"/>
      <c r="V467" s="41"/>
      <c r="W467" s="41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0"/>
      <c r="AI467" s="59"/>
      <c r="AJ467" s="57"/>
      <c r="AK467" s="57"/>
      <c r="AL467" s="57"/>
      <c r="AM467" s="41"/>
      <c r="AN467" s="41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0"/>
      <c r="AZ467" s="59"/>
      <c r="BA467" s="57"/>
      <c r="BB467" s="57"/>
      <c r="BC467" s="57"/>
      <c r="BD467" s="41"/>
      <c r="BE467" s="41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0"/>
      <c r="BQ467" s="59"/>
      <c r="BR467" s="57"/>
      <c r="BS467" s="57"/>
      <c r="BT467" s="57"/>
      <c r="BU467" s="41"/>
      <c r="BV467" s="41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0"/>
      <c r="CH467" s="59"/>
      <c r="CI467" s="57"/>
      <c r="CJ467" s="57"/>
      <c r="CK467" s="57"/>
      <c r="CL467" s="41"/>
      <c r="CM467" s="41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0"/>
      <c r="CY467" s="59"/>
      <c r="CZ467" s="57"/>
      <c r="DA467" s="57"/>
      <c r="DB467" s="57"/>
      <c r="DC467" s="41"/>
      <c r="DD467" s="41"/>
      <c r="DE467" s="42"/>
      <c r="DF467" s="37"/>
      <c r="DG467" s="26"/>
      <c r="DH467" s="26"/>
      <c r="DI467" s="26"/>
      <c r="DJ467" s="26"/>
      <c r="DK467" s="26"/>
      <c r="DL467" s="26"/>
      <c r="DM467" s="26"/>
      <c r="DN467" s="26"/>
      <c r="DO467" s="24"/>
      <c r="DP467" s="52"/>
      <c r="DQ467" s="56"/>
      <c r="DR467" s="57"/>
      <c r="DS467" s="58"/>
      <c r="DT467" s="25"/>
      <c r="DU467" s="25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4"/>
      <c r="EG467" s="52"/>
      <c r="EH467" s="56"/>
      <c r="EI467" s="57"/>
      <c r="EJ467" s="58"/>
      <c r="EK467" s="25"/>
      <c r="EL467" s="25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4"/>
      <c r="EX467" s="52"/>
      <c r="EY467" s="56"/>
      <c r="EZ467" s="57"/>
      <c r="FA467" s="58"/>
      <c r="FB467" s="25"/>
      <c r="FC467" s="25"/>
      <c r="FD467" s="26"/>
      <c r="FE467" s="26"/>
      <c r="FF467" s="26"/>
      <c r="FG467" s="26"/>
      <c r="FH467" s="26"/>
      <c r="FI467" s="26"/>
      <c r="FJ467" s="26"/>
      <c r="FK467" s="26"/>
      <c r="FL467" s="26"/>
      <c r="FM467" s="26"/>
      <c r="FN467" s="24"/>
      <c r="FO467" s="52"/>
      <c r="FP467" s="56"/>
      <c r="FQ467" s="57"/>
      <c r="FR467" s="58"/>
      <c r="FS467" s="25"/>
      <c r="FT467" s="25"/>
      <c r="FU467" s="26"/>
      <c r="FV467" s="26"/>
      <c r="FW467" s="26"/>
      <c r="FX467" s="26"/>
      <c r="FY467" s="26"/>
      <c r="FZ467" s="26"/>
      <c r="GA467" s="26"/>
      <c r="GB467" s="26"/>
      <c r="GC467" s="26"/>
      <c r="GD467" s="26"/>
      <c r="GE467" s="24"/>
      <c r="GF467" s="52"/>
      <c r="GG467" s="56"/>
      <c r="GH467" s="57"/>
      <c r="GI467" s="58"/>
      <c r="GJ467" s="25"/>
      <c r="GK467" s="25"/>
      <c r="GL467" s="26"/>
      <c r="GM467" s="26"/>
      <c r="GN467" s="26"/>
      <c r="GO467" s="26"/>
      <c r="GP467" s="26"/>
      <c r="GQ467" s="26"/>
      <c r="GR467" s="26"/>
      <c r="GS467" s="26"/>
      <c r="GT467" s="26"/>
      <c r="GU467" s="26"/>
      <c r="GV467" s="24"/>
      <c r="GW467" s="52"/>
      <c r="GX467" s="56"/>
      <c r="GY467" s="57"/>
      <c r="GZ467" s="58"/>
      <c r="HA467" s="25"/>
      <c r="HB467" s="25"/>
      <c r="HC467" s="26"/>
      <c r="HD467" s="26"/>
      <c r="HE467" s="26"/>
      <c r="HF467" s="26"/>
      <c r="HG467" s="26"/>
      <c r="HH467" s="26"/>
      <c r="HI467" s="26"/>
      <c r="HJ467" s="26"/>
      <c r="HK467" s="26"/>
      <c r="HL467" s="26"/>
      <c r="HM467" s="24"/>
      <c r="HN467" s="52"/>
      <c r="HO467" s="56"/>
      <c r="HP467" s="57"/>
      <c r="HQ467" s="58"/>
      <c r="HR467" s="25"/>
      <c r="HS467" s="25"/>
      <c r="HT467" s="26"/>
      <c r="HU467" s="26"/>
      <c r="HV467" s="26"/>
      <c r="HW467" s="26"/>
      <c r="HX467" s="26"/>
      <c r="HY467" s="26"/>
      <c r="HZ467" s="26"/>
      <c r="IA467" s="26"/>
      <c r="IB467" s="26"/>
      <c r="IC467" s="26"/>
      <c r="ID467" s="24"/>
      <c r="IE467" s="52"/>
      <c r="IF467" s="56"/>
      <c r="IG467" s="57"/>
      <c r="IH467" s="58"/>
      <c r="II467" s="25"/>
      <c r="IJ467" s="25"/>
      <c r="IK467" s="26"/>
      <c r="IL467" s="26"/>
      <c r="IM467" s="26"/>
      <c r="IN467" s="26"/>
      <c r="IO467" s="26"/>
      <c r="IP467" s="26"/>
      <c r="IQ467" s="26"/>
      <c r="IR467" s="26"/>
      <c r="IS467" s="26"/>
      <c r="IT467" s="26"/>
      <c r="IU467" s="24"/>
      <c r="IV467" s="52"/>
    </row>
    <row r="468" spans="1:256" ht="18.75" customHeight="1">
      <c r="A468" s="80"/>
      <c r="B468" s="114"/>
      <c r="C468" s="115"/>
      <c r="D468" s="116"/>
      <c r="E468" s="102"/>
      <c r="F468" s="102">
        <v>2017</v>
      </c>
      <c r="G468" s="98">
        <f>I468+K468+M468+O468</f>
        <v>0</v>
      </c>
      <c r="H468" s="98">
        <f t="shared" si="218"/>
        <v>0</v>
      </c>
      <c r="I468" s="98">
        <f t="shared" si="221"/>
        <v>0</v>
      </c>
      <c r="J468" s="98">
        <f t="shared" si="221"/>
        <v>0</v>
      </c>
      <c r="K468" s="98">
        <f t="shared" si="221"/>
        <v>0</v>
      </c>
      <c r="L468" s="98">
        <f t="shared" si="221"/>
        <v>0</v>
      </c>
      <c r="M468" s="98">
        <f t="shared" si="221"/>
        <v>0</v>
      </c>
      <c r="N468" s="98">
        <f t="shared" si="221"/>
        <v>0</v>
      </c>
      <c r="O468" s="98">
        <f t="shared" si="221"/>
        <v>0</v>
      </c>
      <c r="P468" s="98">
        <f t="shared" si="221"/>
        <v>0</v>
      </c>
      <c r="Q468" s="123"/>
      <c r="R468" s="52"/>
      <c r="S468" s="57"/>
      <c r="T468" s="57"/>
      <c r="U468" s="57"/>
      <c r="V468" s="41"/>
      <c r="W468" s="41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0"/>
      <c r="AI468" s="59"/>
      <c r="AJ468" s="57"/>
      <c r="AK468" s="57"/>
      <c r="AL468" s="57"/>
      <c r="AM468" s="41"/>
      <c r="AN468" s="41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0"/>
      <c r="AZ468" s="59"/>
      <c r="BA468" s="57"/>
      <c r="BB468" s="57"/>
      <c r="BC468" s="57"/>
      <c r="BD468" s="41"/>
      <c r="BE468" s="41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0"/>
      <c r="BQ468" s="59"/>
      <c r="BR468" s="57"/>
      <c r="BS468" s="57"/>
      <c r="BT468" s="57"/>
      <c r="BU468" s="41"/>
      <c r="BV468" s="41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0"/>
      <c r="CH468" s="59"/>
      <c r="CI468" s="57"/>
      <c r="CJ468" s="57"/>
      <c r="CK468" s="57"/>
      <c r="CL468" s="41"/>
      <c r="CM468" s="41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0"/>
      <c r="CY468" s="59"/>
      <c r="CZ468" s="57"/>
      <c r="DA468" s="57"/>
      <c r="DB468" s="57"/>
      <c r="DC468" s="41"/>
      <c r="DD468" s="41"/>
      <c r="DE468" s="42"/>
      <c r="DF468" s="37"/>
      <c r="DG468" s="26"/>
      <c r="DH468" s="26"/>
      <c r="DI468" s="26"/>
      <c r="DJ468" s="26"/>
      <c r="DK468" s="26"/>
      <c r="DL468" s="26"/>
      <c r="DM468" s="26"/>
      <c r="DN468" s="26"/>
      <c r="DO468" s="24"/>
      <c r="DP468" s="52"/>
      <c r="DQ468" s="56"/>
      <c r="DR468" s="57"/>
      <c r="DS468" s="58"/>
      <c r="DT468" s="25"/>
      <c r="DU468" s="25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4"/>
      <c r="EG468" s="52"/>
      <c r="EH468" s="56"/>
      <c r="EI468" s="57"/>
      <c r="EJ468" s="58"/>
      <c r="EK468" s="25"/>
      <c r="EL468" s="25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4"/>
      <c r="EX468" s="52"/>
      <c r="EY468" s="56"/>
      <c r="EZ468" s="57"/>
      <c r="FA468" s="58"/>
      <c r="FB468" s="25"/>
      <c r="FC468" s="25"/>
      <c r="FD468" s="26"/>
      <c r="FE468" s="26"/>
      <c r="FF468" s="26"/>
      <c r="FG468" s="26"/>
      <c r="FH468" s="26"/>
      <c r="FI468" s="26"/>
      <c r="FJ468" s="26"/>
      <c r="FK468" s="26"/>
      <c r="FL468" s="26"/>
      <c r="FM468" s="26"/>
      <c r="FN468" s="24"/>
      <c r="FO468" s="52"/>
      <c r="FP468" s="56"/>
      <c r="FQ468" s="57"/>
      <c r="FR468" s="58"/>
      <c r="FS468" s="25"/>
      <c r="FT468" s="25"/>
      <c r="FU468" s="26"/>
      <c r="FV468" s="26"/>
      <c r="FW468" s="26"/>
      <c r="FX468" s="26"/>
      <c r="FY468" s="26"/>
      <c r="FZ468" s="26"/>
      <c r="GA468" s="26"/>
      <c r="GB468" s="26"/>
      <c r="GC468" s="26"/>
      <c r="GD468" s="26"/>
      <c r="GE468" s="24"/>
      <c r="GF468" s="52"/>
      <c r="GG468" s="56"/>
      <c r="GH468" s="57"/>
      <c r="GI468" s="58"/>
      <c r="GJ468" s="25"/>
      <c r="GK468" s="25"/>
      <c r="GL468" s="26"/>
      <c r="GM468" s="26"/>
      <c r="GN468" s="26"/>
      <c r="GO468" s="26"/>
      <c r="GP468" s="26"/>
      <c r="GQ468" s="26"/>
      <c r="GR468" s="26"/>
      <c r="GS468" s="26"/>
      <c r="GT468" s="26"/>
      <c r="GU468" s="26"/>
      <c r="GV468" s="24"/>
      <c r="GW468" s="52"/>
      <c r="GX468" s="56"/>
      <c r="GY468" s="57"/>
      <c r="GZ468" s="58"/>
      <c r="HA468" s="25"/>
      <c r="HB468" s="25"/>
      <c r="HC468" s="26"/>
      <c r="HD468" s="26"/>
      <c r="HE468" s="26"/>
      <c r="HF468" s="26"/>
      <c r="HG468" s="26"/>
      <c r="HH468" s="26"/>
      <c r="HI468" s="26"/>
      <c r="HJ468" s="26"/>
      <c r="HK468" s="26"/>
      <c r="HL468" s="26"/>
      <c r="HM468" s="24"/>
      <c r="HN468" s="52"/>
      <c r="HO468" s="56"/>
      <c r="HP468" s="57"/>
      <c r="HQ468" s="58"/>
      <c r="HR468" s="25"/>
      <c r="HS468" s="25"/>
      <c r="HT468" s="26"/>
      <c r="HU468" s="26"/>
      <c r="HV468" s="26"/>
      <c r="HW468" s="26"/>
      <c r="HX468" s="26"/>
      <c r="HY468" s="26"/>
      <c r="HZ468" s="26"/>
      <c r="IA468" s="26"/>
      <c r="IB468" s="26"/>
      <c r="IC468" s="26"/>
      <c r="ID468" s="24"/>
      <c r="IE468" s="52"/>
      <c r="IF468" s="56"/>
      <c r="IG468" s="57"/>
      <c r="IH468" s="58"/>
      <c r="II468" s="25"/>
      <c r="IJ468" s="25"/>
      <c r="IK468" s="26"/>
      <c r="IL468" s="26"/>
      <c r="IM468" s="26"/>
      <c r="IN468" s="26"/>
      <c r="IO468" s="26"/>
      <c r="IP468" s="26"/>
      <c r="IQ468" s="26"/>
      <c r="IR468" s="26"/>
      <c r="IS468" s="26"/>
      <c r="IT468" s="26"/>
      <c r="IU468" s="24"/>
      <c r="IV468" s="52"/>
    </row>
    <row r="469" spans="1:256" ht="17.25" customHeight="1">
      <c r="A469" s="80"/>
      <c r="B469" s="114"/>
      <c r="C469" s="115"/>
      <c r="D469" s="116"/>
      <c r="E469" s="102"/>
      <c r="F469" s="102">
        <v>2018</v>
      </c>
      <c r="G469" s="98">
        <f aca="true" t="shared" si="222" ref="G469:G476">I469+K469+M469+O469</f>
        <v>0</v>
      </c>
      <c r="H469" s="98">
        <f t="shared" si="218"/>
        <v>0</v>
      </c>
      <c r="I469" s="98">
        <f t="shared" si="221"/>
        <v>0</v>
      </c>
      <c r="J469" s="98">
        <f t="shared" si="221"/>
        <v>0</v>
      </c>
      <c r="K469" s="98">
        <f t="shared" si="221"/>
        <v>0</v>
      </c>
      <c r="L469" s="98">
        <f t="shared" si="221"/>
        <v>0</v>
      </c>
      <c r="M469" s="98">
        <f t="shared" si="221"/>
        <v>0</v>
      </c>
      <c r="N469" s="98">
        <f t="shared" si="221"/>
        <v>0</v>
      </c>
      <c r="O469" s="98">
        <f t="shared" si="221"/>
        <v>0</v>
      </c>
      <c r="P469" s="98">
        <f t="shared" si="221"/>
        <v>0</v>
      </c>
      <c r="Q469" s="123"/>
      <c r="R469" s="52"/>
      <c r="S469" s="57"/>
      <c r="T469" s="57"/>
      <c r="U469" s="57"/>
      <c r="V469" s="41"/>
      <c r="W469" s="41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0"/>
      <c r="AI469" s="59"/>
      <c r="AJ469" s="57"/>
      <c r="AK469" s="57"/>
      <c r="AL469" s="57"/>
      <c r="AM469" s="41"/>
      <c r="AN469" s="41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0"/>
      <c r="AZ469" s="59"/>
      <c r="BA469" s="57"/>
      <c r="BB469" s="57"/>
      <c r="BC469" s="57"/>
      <c r="BD469" s="41"/>
      <c r="BE469" s="41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0"/>
      <c r="BQ469" s="59"/>
      <c r="BR469" s="57"/>
      <c r="BS469" s="57"/>
      <c r="BT469" s="57"/>
      <c r="BU469" s="41"/>
      <c r="BV469" s="41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0"/>
      <c r="CH469" s="59"/>
      <c r="CI469" s="57"/>
      <c r="CJ469" s="57"/>
      <c r="CK469" s="57"/>
      <c r="CL469" s="41"/>
      <c r="CM469" s="41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0"/>
      <c r="CY469" s="59"/>
      <c r="CZ469" s="57"/>
      <c r="DA469" s="57"/>
      <c r="DB469" s="57"/>
      <c r="DC469" s="41"/>
      <c r="DD469" s="41"/>
      <c r="DE469" s="42"/>
      <c r="DF469" s="37"/>
      <c r="DG469" s="26"/>
      <c r="DH469" s="26"/>
      <c r="DI469" s="26"/>
      <c r="DJ469" s="26"/>
      <c r="DK469" s="26"/>
      <c r="DL469" s="26"/>
      <c r="DM469" s="26"/>
      <c r="DN469" s="26"/>
      <c r="DO469" s="24"/>
      <c r="DP469" s="52"/>
      <c r="DQ469" s="56"/>
      <c r="DR469" s="57"/>
      <c r="DS469" s="58"/>
      <c r="DT469" s="25"/>
      <c r="DU469" s="25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4"/>
      <c r="EG469" s="52"/>
      <c r="EH469" s="56"/>
      <c r="EI469" s="57"/>
      <c r="EJ469" s="58"/>
      <c r="EK469" s="25"/>
      <c r="EL469" s="25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4"/>
      <c r="EX469" s="52"/>
      <c r="EY469" s="56"/>
      <c r="EZ469" s="57"/>
      <c r="FA469" s="58"/>
      <c r="FB469" s="25"/>
      <c r="FC469" s="25"/>
      <c r="FD469" s="26"/>
      <c r="FE469" s="26"/>
      <c r="FF469" s="26"/>
      <c r="FG469" s="26"/>
      <c r="FH469" s="26"/>
      <c r="FI469" s="26"/>
      <c r="FJ469" s="26"/>
      <c r="FK469" s="26"/>
      <c r="FL469" s="26"/>
      <c r="FM469" s="26"/>
      <c r="FN469" s="24"/>
      <c r="FO469" s="52"/>
      <c r="FP469" s="56"/>
      <c r="FQ469" s="57"/>
      <c r="FR469" s="58"/>
      <c r="FS469" s="25"/>
      <c r="FT469" s="25"/>
      <c r="FU469" s="26"/>
      <c r="FV469" s="26"/>
      <c r="FW469" s="26"/>
      <c r="FX469" s="26"/>
      <c r="FY469" s="26"/>
      <c r="FZ469" s="26"/>
      <c r="GA469" s="26"/>
      <c r="GB469" s="26"/>
      <c r="GC469" s="26"/>
      <c r="GD469" s="26"/>
      <c r="GE469" s="24"/>
      <c r="GF469" s="52"/>
      <c r="GG469" s="56"/>
      <c r="GH469" s="57"/>
      <c r="GI469" s="58"/>
      <c r="GJ469" s="25"/>
      <c r="GK469" s="25"/>
      <c r="GL469" s="26"/>
      <c r="GM469" s="26"/>
      <c r="GN469" s="26"/>
      <c r="GO469" s="26"/>
      <c r="GP469" s="26"/>
      <c r="GQ469" s="26"/>
      <c r="GR469" s="26"/>
      <c r="GS469" s="26"/>
      <c r="GT469" s="26"/>
      <c r="GU469" s="26"/>
      <c r="GV469" s="24"/>
      <c r="GW469" s="52"/>
      <c r="GX469" s="56"/>
      <c r="GY469" s="57"/>
      <c r="GZ469" s="58"/>
      <c r="HA469" s="25"/>
      <c r="HB469" s="25"/>
      <c r="HC469" s="26"/>
      <c r="HD469" s="26"/>
      <c r="HE469" s="26"/>
      <c r="HF469" s="26"/>
      <c r="HG469" s="26"/>
      <c r="HH469" s="26"/>
      <c r="HI469" s="26"/>
      <c r="HJ469" s="26"/>
      <c r="HK469" s="26"/>
      <c r="HL469" s="26"/>
      <c r="HM469" s="24"/>
      <c r="HN469" s="52"/>
      <c r="HO469" s="56"/>
      <c r="HP469" s="57"/>
      <c r="HQ469" s="58"/>
      <c r="HR469" s="25"/>
      <c r="HS469" s="25"/>
      <c r="HT469" s="26"/>
      <c r="HU469" s="26"/>
      <c r="HV469" s="26"/>
      <c r="HW469" s="26"/>
      <c r="HX469" s="26"/>
      <c r="HY469" s="26"/>
      <c r="HZ469" s="26"/>
      <c r="IA469" s="26"/>
      <c r="IB469" s="26"/>
      <c r="IC469" s="26"/>
      <c r="ID469" s="24"/>
      <c r="IE469" s="52"/>
      <c r="IF469" s="56"/>
      <c r="IG469" s="57"/>
      <c r="IH469" s="58"/>
      <c r="II469" s="25"/>
      <c r="IJ469" s="25"/>
      <c r="IK469" s="26"/>
      <c r="IL469" s="26"/>
      <c r="IM469" s="26"/>
      <c r="IN469" s="26"/>
      <c r="IO469" s="26"/>
      <c r="IP469" s="26"/>
      <c r="IQ469" s="26"/>
      <c r="IR469" s="26"/>
      <c r="IS469" s="26"/>
      <c r="IT469" s="26"/>
      <c r="IU469" s="24"/>
      <c r="IV469" s="52"/>
    </row>
    <row r="470" spans="1:256" ht="19.5" customHeight="1">
      <c r="A470" s="80"/>
      <c r="B470" s="114"/>
      <c r="C470" s="115"/>
      <c r="D470" s="116"/>
      <c r="E470" s="102"/>
      <c r="F470" s="102">
        <v>2019</v>
      </c>
      <c r="G470" s="98">
        <f t="shared" si="222"/>
        <v>0</v>
      </c>
      <c r="H470" s="98">
        <f t="shared" si="218"/>
        <v>0</v>
      </c>
      <c r="I470" s="98">
        <f t="shared" si="221"/>
        <v>0</v>
      </c>
      <c r="J470" s="98">
        <f t="shared" si="221"/>
        <v>0</v>
      </c>
      <c r="K470" s="98">
        <f t="shared" si="221"/>
        <v>0</v>
      </c>
      <c r="L470" s="98">
        <f t="shared" si="221"/>
        <v>0</v>
      </c>
      <c r="M470" s="98">
        <f t="shared" si="221"/>
        <v>0</v>
      </c>
      <c r="N470" s="98">
        <f t="shared" si="221"/>
        <v>0</v>
      </c>
      <c r="O470" s="98">
        <f t="shared" si="221"/>
        <v>0</v>
      </c>
      <c r="P470" s="98">
        <f t="shared" si="221"/>
        <v>0</v>
      </c>
      <c r="Q470" s="123"/>
      <c r="R470" s="52"/>
      <c r="S470" s="57"/>
      <c r="T470" s="57"/>
      <c r="U470" s="57"/>
      <c r="V470" s="41"/>
      <c r="W470" s="41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0"/>
      <c r="AI470" s="59"/>
      <c r="AJ470" s="57"/>
      <c r="AK470" s="57"/>
      <c r="AL470" s="57"/>
      <c r="AM470" s="41"/>
      <c r="AN470" s="41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0"/>
      <c r="AZ470" s="59"/>
      <c r="BA470" s="57"/>
      <c r="BB470" s="57"/>
      <c r="BC470" s="57"/>
      <c r="BD470" s="41"/>
      <c r="BE470" s="41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0"/>
      <c r="BQ470" s="59"/>
      <c r="BR470" s="57"/>
      <c r="BS470" s="57"/>
      <c r="BT470" s="57"/>
      <c r="BU470" s="41"/>
      <c r="BV470" s="41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0"/>
      <c r="CH470" s="59"/>
      <c r="CI470" s="57"/>
      <c r="CJ470" s="57"/>
      <c r="CK470" s="57"/>
      <c r="CL470" s="41"/>
      <c r="CM470" s="41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0"/>
      <c r="CY470" s="59"/>
      <c r="CZ470" s="57"/>
      <c r="DA470" s="57"/>
      <c r="DB470" s="57"/>
      <c r="DC470" s="41"/>
      <c r="DD470" s="41"/>
      <c r="DE470" s="42"/>
      <c r="DF470" s="37"/>
      <c r="DG470" s="26"/>
      <c r="DH470" s="26"/>
      <c r="DI470" s="26"/>
      <c r="DJ470" s="26"/>
      <c r="DK470" s="26"/>
      <c r="DL470" s="26"/>
      <c r="DM470" s="26"/>
      <c r="DN470" s="26"/>
      <c r="DO470" s="24"/>
      <c r="DP470" s="52"/>
      <c r="DQ470" s="56"/>
      <c r="DR470" s="57"/>
      <c r="DS470" s="58"/>
      <c r="DT470" s="25"/>
      <c r="DU470" s="25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4"/>
      <c r="EG470" s="52"/>
      <c r="EH470" s="56"/>
      <c r="EI470" s="57"/>
      <c r="EJ470" s="58"/>
      <c r="EK470" s="25"/>
      <c r="EL470" s="25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4"/>
      <c r="EX470" s="52"/>
      <c r="EY470" s="56"/>
      <c r="EZ470" s="57"/>
      <c r="FA470" s="58"/>
      <c r="FB470" s="25"/>
      <c r="FC470" s="25"/>
      <c r="FD470" s="26"/>
      <c r="FE470" s="26"/>
      <c r="FF470" s="26"/>
      <c r="FG470" s="26"/>
      <c r="FH470" s="26"/>
      <c r="FI470" s="26"/>
      <c r="FJ470" s="26"/>
      <c r="FK470" s="26"/>
      <c r="FL470" s="26"/>
      <c r="FM470" s="26"/>
      <c r="FN470" s="24"/>
      <c r="FO470" s="52"/>
      <c r="FP470" s="56"/>
      <c r="FQ470" s="57"/>
      <c r="FR470" s="58"/>
      <c r="FS470" s="25"/>
      <c r="FT470" s="25"/>
      <c r="FU470" s="26"/>
      <c r="FV470" s="26"/>
      <c r="FW470" s="26"/>
      <c r="FX470" s="26"/>
      <c r="FY470" s="26"/>
      <c r="FZ470" s="26"/>
      <c r="GA470" s="26"/>
      <c r="GB470" s="26"/>
      <c r="GC470" s="26"/>
      <c r="GD470" s="26"/>
      <c r="GE470" s="24"/>
      <c r="GF470" s="52"/>
      <c r="GG470" s="56"/>
      <c r="GH470" s="57"/>
      <c r="GI470" s="58"/>
      <c r="GJ470" s="25"/>
      <c r="GK470" s="25"/>
      <c r="GL470" s="26"/>
      <c r="GM470" s="26"/>
      <c r="GN470" s="26"/>
      <c r="GO470" s="26"/>
      <c r="GP470" s="26"/>
      <c r="GQ470" s="26"/>
      <c r="GR470" s="26"/>
      <c r="GS470" s="26"/>
      <c r="GT470" s="26"/>
      <c r="GU470" s="26"/>
      <c r="GV470" s="24"/>
      <c r="GW470" s="52"/>
      <c r="GX470" s="56"/>
      <c r="GY470" s="57"/>
      <c r="GZ470" s="58"/>
      <c r="HA470" s="25"/>
      <c r="HB470" s="25"/>
      <c r="HC470" s="26"/>
      <c r="HD470" s="26"/>
      <c r="HE470" s="26"/>
      <c r="HF470" s="26"/>
      <c r="HG470" s="26"/>
      <c r="HH470" s="26"/>
      <c r="HI470" s="26"/>
      <c r="HJ470" s="26"/>
      <c r="HK470" s="26"/>
      <c r="HL470" s="26"/>
      <c r="HM470" s="24"/>
      <c r="HN470" s="52"/>
      <c r="HO470" s="56"/>
      <c r="HP470" s="57"/>
      <c r="HQ470" s="58"/>
      <c r="HR470" s="25"/>
      <c r="HS470" s="25"/>
      <c r="HT470" s="26"/>
      <c r="HU470" s="26"/>
      <c r="HV470" s="26"/>
      <c r="HW470" s="26"/>
      <c r="HX470" s="26"/>
      <c r="HY470" s="26"/>
      <c r="HZ470" s="26"/>
      <c r="IA470" s="26"/>
      <c r="IB470" s="26"/>
      <c r="IC470" s="26"/>
      <c r="ID470" s="24"/>
      <c r="IE470" s="52"/>
      <c r="IF470" s="56"/>
      <c r="IG470" s="57"/>
      <c r="IH470" s="58"/>
      <c r="II470" s="25"/>
      <c r="IJ470" s="25"/>
      <c r="IK470" s="26"/>
      <c r="IL470" s="26"/>
      <c r="IM470" s="26"/>
      <c r="IN470" s="26"/>
      <c r="IO470" s="26"/>
      <c r="IP470" s="26"/>
      <c r="IQ470" s="26"/>
      <c r="IR470" s="26"/>
      <c r="IS470" s="26"/>
      <c r="IT470" s="26"/>
      <c r="IU470" s="24"/>
      <c r="IV470" s="52"/>
    </row>
    <row r="471" spans="1:256" ht="18" customHeight="1">
      <c r="A471" s="80"/>
      <c r="B471" s="114"/>
      <c r="C471" s="115"/>
      <c r="D471" s="116"/>
      <c r="E471" s="99"/>
      <c r="F471" s="102">
        <v>2020</v>
      </c>
      <c r="G471" s="98">
        <f t="shared" si="222"/>
        <v>0</v>
      </c>
      <c r="H471" s="98">
        <f t="shared" si="218"/>
        <v>0</v>
      </c>
      <c r="I471" s="98">
        <f t="shared" si="221"/>
        <v>0</v>
      </c>
      <c r="J471" s="98">
        <f t="shared" si="221"/>
        <v>0</v>
      </c>
      <c r="K471" s="98">
        <f t="shared" si="221"/>
        <v>0</v>
      </c>
      <c r="L471" s="98">
        <f t="shared" si="221"/>
        <v>0</v>
      </c>
      <c r="M471" s="98">
        <f t="shared" si="221"/>
        <v>0</v>
      </c>
      <c r="N471" s="98">
        <f t="shared" si="221"/>
        <v>0</v>
      </c>
      <c r="O471" s="98">
        <f t="shared" si="221"/>
        <v>0</v>
      </c>
      <c r="P471" s="98">
        <f t="shared" si="221"/>
        <v>0</v>
      </c>
      <c r="Q471" s="123"/>
      <c r="R471" s="52"/>
      <c r="S471" s="57"/>
      <c r="T471" s="57"/>
      <c r="U471" s="57"/>
      <c r="V471" s="44"/>
      <c r="W471" s="41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0"/>
      <c r="AI471" s="59"/>
      <c r="AJ471" s="57"/>
      <c r="AK471" s="57"/>
      <c r="AL471" s="57"/>
      <c r="AM471" s="44"/>
      <c r="AN471" s="41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0"/>
      <c r="AZ471" s="59"/>
      <c r="BA471" s="57"/>
      <c r="BB471" s="57"/>
      <c r="BC471" s="57"/>
      <c r="BD471" s="44"/>
      <c r="BE471" s="41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0"/>
      <c r="BQ471" s="59"/>
      <c r="BR471" s="57"/>
      <c r="BS471" s="57"/>
      <c r="BT471" s="57"/>
      <c r="BU471" s="44"/>
      <c r="BV471" s="41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0"/>
      <c r="CH471" s="59"/>
      <c r="CI471" s="57"/>
      <c r="CJ471" s="57"/>
      <c r="CK471" s="57"/>
      <c r="CL471" s="44"/>
      <c r="CM471" s="41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0"/>
      <c r="CY471" s="59"/>
      <c r="CZ471" s="57"/>
      <c r="DA471" s="57"/>
      <c r="DB471" s="57"/>
      <c r="DC471" s="44"/>
      <c r="DD471" s="41"/>
      <c r="DE471" s="42"/>
      <c r="DF471" s="37"/>
      <c r="DG471" s="26"/>
      <c r="DH471" s="26"/>
      <c r="DI471" s="26"/>
      <c r="DJ471" s="26"/>
      <c r="DK471" s="26"/>
      <c r="DL471" s="26"/>
      <c r="DM471" s="26"/>
      <c r="DN471" s="26"/>
      <c r="DO471" s="24"/>
      <c r="DP471" s="52"/>
      <c r="DQ471" s="56"/>
      <c r="DR471" s="57"/>
      <c r="DS471" s="58"/>
      <c r="DT471" s="27"/>
      <c r="DU471" s="25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4"/>
      <c r="EG471" s="52"/>
      <c r="EH471" s="56"/>
      <c r="EI471" s="57"/>
      <c r="EJ471" s="58"/>
      <c r="EK471" s="27"/>
      <c r="EL471" s="25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4"/>
      <c r="EX471" s="52"/>
      <c r="EY471" s="56"/>
      <c r="EZ471" s="57"/>
      <c r="FA471" s="58"/>
      <c r="FB471" s="27"/>
      <c r="FC471" s="25"/>
      <c r="FD471" s="26"/>
      <c r="FE471" s="26"/>
      <c r="FF471" s="26"/>
      <c r="FG471" s="26"/>
      <c r="FH471" s="26"/>
      <c r="FI471" s="26"/>
      <c r="FJ471" s="26"/>
      <c r="FK471" s="26"/>
      <c r="FL471" s="26"/>
      <c r="FM471" s="26"/>
      <c r="FN471" s="24"/>
      <c r="FO471" s="52"/>
      <c r="FP471" s="56"/>
      <c r="FQ471" s="57"/>
      <c r="FR471" s="58"/>
      <c r="FS471" s="27"/>
      <c r="FT471" s="25"/>
      <c r="FU471" s="26"/>
      <c r="FV471" s="26"/>
      <c r="FW471" s="26"/>
      <c r="FX471" s="26"/>
      <c r="FY471" s="26"/>
      <c r="FZ471" s="26"/>
      <c r="GA471" s="26"/>
      <c r="GB471" s="26"/>
      <c r="GC471" s="26"/>
      <c r="GD471" s="26"/>
      <c r="GE471" s="24"/>
      <c r="GF471" s="52"/>
      <c r="GG471" s="56"/>
      <c r="GH471" s="57"/>
      <c r="GI471" s="58"/>
      <c r="GJ471" s="27"/>
      <c r="GK471" s="25"/>
      <c r="GL471" s="26"/>
      <c r="GM471" s="26"/>
      <c r="GN471" s="26"/>
      <c r="GO471" s="26"/>
      <c r="GP471" s="26"/>
      <c r="GQ471" s="26"/>
      <c r="GR471" s="26"/>
      <c r="GS471" s="26"/>
      <c r="GT471" s="26"/>
      <c r="GU471" s="26"/>
      <c r="GV471" s="24"/>
      <c r="GW471" s="52"/>
      <c r="GX471" s="56"/>
      <c r="GY471" s="57"/>
      <c r="GZ471" s="58"/>
      <c r="HA471" s="27"/>
      <c r="HB471" s="25"/>
      <c r="HC471" s="26"/>
      <c r="HD471" s="26"/>
      <c r="HE471" s="26"/>
      <c r="HF471" s="26"/>
      <c r="HG471" s="26"/>
      <c r="HH471" s="26"/>
      <c r="HI471" s="26"/>
      <c r="HJ471" s="26"/>
      <c r="HK471" s="26"/>
      <c r="HL471" s="26"/>
      <c r="HM471" s="24"/>
      <c r="HN471" s="52"/>
      <c r="HO471" s="56"/>
      <c r="HP471" s="57"/>
      <c r="HQ471" s="58"/>
      <c r="HR471" s="27"/>
      <c r="HS471" s="25"/>
      <c r="HT471" s="26"/>
      <c r="HU471" s="26"/>
      <c r="HV471" s="26"/>
      <c r="HW471" s="26"/>
      <c r="HX471" s="26"/>
      <c r="HY471" s="26"/>
      <c r="HZ471" s="26"/>
      <c r="IA471" s="26"/>
      <c r="IB471" s="26"/>
      <c r="IC471" s="26"/>
      <c r="ID471" s="24"/>
      <c r="IE471" s="52"/>
      <c r="IF471" s="56"/>
      <c r="IG471" s="57"/>
      <c r="IH471" s="58"/>
      <c r="II471" s="27"/>
      <c r="IJ471" s="25"/>
      <c r="IK471" s="26"/>
      <c r="IL471" s="26"/>
      <c r="IM471" s="26"/>
      <c r="IN471" s="26"/>
      <c r="IO471" s="26"/>
      <c r="IP471" s="26"/>
      <c r="IQ471" s="26"/>
      <c r="IR471" s="26"/>
      <c r="IS471" s="26"/>
      <c r="IT471" s="26"/>
      <c r="IU471" s="24"/>
      <c r="IV471" s="52"/>
    </row>
    <row r="472" spans="1:242" ht="21.75" customHeight="1">
      <c r="A472" s="80"/>
      <c r="B472" s="114"/>
      <c r="C472" s="115"/>
      <c r="D472" s="116"/>
      <c r="E472" s="99"/>
      <c r="F472" s="102">
        <v>2021</v>
      </c>
      <c r="G472" s="98">
        <f t="shared" si="222"/>
        <v>0</v>
      </c>
      <c r="H472" s="98">
        <f aca="true" t="shared" si="223" ref="H472:H488">J472+L472+N472+P472</f>
        <v>0</v>
      </c>
      <c r="I472" s="98">
        <f t="shared" si="221"/>
        <v>0</v>
      </c>
      <c r="J472" s="98">
        <f t="shared" si="221"/>
        <v>0</v>
      </c>
      <c r="K472" s="98">
        <f t="shared" si="221"/>
        <v>0</v>
      </c>
      <c r="L472" s="98">
        <f t="shared" si="221"/>
        <v>0</v>
      </c>
      <c r="M472" s="98">
        <f t="shared" si="221"/>
        <v>0</v>
      </c>
      <c r="N472" s="98">
        <f t="shared" si="221"/>
        <v>0</v>
      </c>
      <c r="O472" s="98">
        <f t="shared" si="221"/>
        <v>0</v>
      </c>
      <c r="P472" s="98">
        <f t="shared" si="221"/>
        <v>0</v>
      </c>
      <c r="Q472" s="123"/>
      <c r="R472" s="9"/>
      <c r="AH472" s="43"/>
      <c r="AX472" s="43"/>
      <c r="BN472" s="43"/>
      <c r="CD472" s="43"/>
      <c r="CT472" s="43"/>
      <c r="DJ472" s="43"/>
      <c r="DZ472" s="43"/>
      <c r="EP472" s="43"/>
      <c r="FF472" s="43"/>
      <c r="FV472" s="43"/>
      <c r="GL472" s="43"/>
      <c r="HB472" s="43"/>
      <c r="HR472" s="43"/>
      <c r="IH472" s="43"/>
    </row>
    <row r="473" spans="1:242" ht="21.75" customHeight="1">
      <c r="A473" s="80"/>
      <c r="B473" s="114"/>
      <c r="C473" s="115"/>
      <c r="D473" s="116"/>
      <c r="E473" s="99"/>
      <c r="F473" s="102">
        <v>2022</v>
      </c>
      <c r="G473" s="98">
        <f t="shared" si="222"/>
        <v>0</v>
      </c>
      <c r="H473" s="98">
        <f t="shared" si="223"/>
        <v>0</v>
      </c>
      <c r="I473" s="98">
        <f t="shared" si="221"/>
        <v>0</v>
      </c>
      <c r="J473" s="98">
        <f t="shared" si="221"/>
        <v>0</v>
      </c>
      <c r="K473" s="98">
        <f t="shared" si="221"/>
        <v>0</v>
      </c>
      <c r="L473" s="98">
        <f t="shared" si="221"/>
        <v>0</v>
      </c>
      <c r="M473" s="98">
        <f t="shared" si="221"/>
        <v>0</v>
      </c>
      <c r="N473" s="98">
        <f t="shared" si="221"/>
        <v>0</v>
      </c>
      <c r="O473" s="98">
        <f t="shared" si="221"/>
        <v>0</v>
      </c>
      <c r="P473" s="98">
        <f t="shared" si="221"/>
        <v>0</v>
      </c>
      <c r="Q473" s="123"/>
      <c r="R473" s="9"/>
      <c r="AH473" s="43"/>
      <c r="AX473" s="43"/>
      <c r="BN473" s="43"/>
      <c r="CD473" s="43"/>
      <c r="CT473" s="43"/>
      <c r="DJ473" s="43"/>
      <c r="DZ473" s="43"/>
      <c r="EP473" s="43"/>
      <c r="FF473" s="43"/>
      <c r="FV473" s="43"/>
      <c r="GL473" s="43"/>
      <c r="HB473" s="43"/>
      <c r="HR473" s="43"/>
      <c r="IH473" s="43"/>
    </row>
    <row r="474" spans="1:242" ht="21.75" customHeight="1">
      <c r="A474" s="80"/>
      <c r="B474" s="114"/>
      <c r="C474" s="115"/>
      <c r="D474" s="116"/>
      <c r="E474" s="99"/>
      <c r="F474" s="102">
        <v>2023</v>
      </c>
      <c r="G474" s="98">
        <f t="shared" si="222"/>
        <v>0</v>
      </c>
      <c r="H474" s="98">
        <f t="shared" si="223"/>
        <v>0</v>
      </c>
      <c r="I474" s="98">
        <f t="shared" si="221"/>
        <v>0</v>
      </c>
      <c r="J474" s="98">
        <f t="shared" si="221"/>
        <v>0</v>
      </c>
      <c r="K474" s="98">
        <f t="shared" si="221"/>
        <v>0</v>
      </c>
      <c r="L474" s="98">
        <f t="shared" si="221"/>
        <v>0</v>
      </c>
      <c r="M474" s="98">
        <f t="shared" si="221"/>
        <v>0</v>
      </c>
      <c r="N474" s="98">
        <f t="shared" si="221"/>
        <v>0</v>
      </c>
      <c r="O474" s="98">
        <f t="shared" si="221"/>
        <v>0</v>
      </c>
      <c r="P474" s="98">
        <f t="shared" si="221"/>
        <v>0</v>
      </c>
      <c r="Q474" s="123"/>
      <c r="R474" s="9"/>
      <c r="AH474" s="43"/>
      <c r="AX474" s="43"/>
      <c r="BN474" s="43"/>
      <c r="CD474" s="43"/>
      <c r="CT474" s="43"/>
      <c r="DJ474" s="43"/>
      <c r="DZ474" s="43"/>
      <c r="EP474" s="43"/>
      <c r="FF474" s="43"/>
      <c r="FV474" s="43"/>
      <c r="GL474" s="43"/>
      <c r="HB474" s="43"/>
      <c r="HR474" s="43"/>
      <c r="IH474" s="43"/>
    </row>
    <row r="475" spans="1:242" ht="21.75" customHeight="1">
      <c r="A475" s="80"/>
      <c r="B475" s="114"/>
      <c r="C475" s="115"/>
      <c r="D475" s="116"/>
      <c r="E475" s="99"/>
      <c r="F475" s="102">
        <v>2024</v>
      </c>
      <c r="G475" s="98">
        <f t="shared" si="222"/>
        <v>0</v>
      </c>
      <c r="H475" s="98">
        <f t="shared" si="223"/>
        <v>0</v>
      </c>
      <c r="I475" s="98">
        <f t="shared" si="221"/>
        <v>0</v>
      </c>
      <c r="J475" s="98">
        <f t="shared" si="221"/>
        <v>0</v>
      </c>
      <c r="K475" s="98">
        <f t="shared" si="221"/>
        <v>0</v>
      </c>
      <c r="L475" s="98">
        <f t="shared" si="221"/>
        <v>0</v>
      </c>
      <c r="M475" s="98">
        <f t="shared" si="221"/>
        <v>0</v>
      </c>
      <c r="N475" s="98">
        <f t="shared" si="221"/>
        <v>0</v>
      </c>
      <c r="O475" s="98">
        <f t="shared" si="221"/>
        <v>0</v>
      </c>
      <c r="P475" s="98">
        <f t="shared" si="221"/>
        <v>0</v>
      </c>
      <c r="Q475" s="123"/>
      <c r="R475" s="9"/>
      <c r="AH475" s="43"/>
      <c r="AX475" s="43"/>
      <c r="BN475" s="43"/>
      <c r="CD475" s="43"/>
      <c r="CT475" s="43"/>
      <c r="DJ475" s="43"/>
      <c r="DZ475" s="43"/>
      <c r="EP475" s="43"/>
      <c r="FF475" s="43"/>
      <c r="FV475" s="43"/>
      <c r="GL475" s="43"/>
      <c r="HB475" s="43"/>
      <c r="HR475" s="43"/>
      <c r="IH475" s="43"/>
    </row>
    <row r="476" spans="1:242" ht="21.75" customHeight="1">
      <c r="A476" s="90"/>
      <c r="B476" s="119"/>
      <c r="C476" s="120"/>
      <c r="D476" s="121"/>
      <c r="E476" s="99"/>
      <c r="F476" s="102">
        <v>2025</v>
      </c>
      <c r="G476" s="98">
        <f t="shared" si="222"/>
        <v>0</v>
      </c>
      <c r="H476" s="98">
        <f t="shared" si="223"/>
        <v>0</v>
      </c>
      <c r="I476" s="98">
        <f t="shared" si="221"/>
        <v>0</v>
      </c>
      <c r="J476" s="98">
        <f t="shared" si="221"/>
        <v>0</v>
      </c>
      <c r="K476" s="98">
        <f t="shared" si="221"/>
        <v>0</v>
      </c>
      <c r="L476" s="98">
        <f t="shared" si="221"/>
        <v>0</v>
      </c>
      <c r="M476" s="98">
        <f t="shared" si="221"/>
        <v>0</v>
      </c>
      <c r="N476" s="98">
        <f t="shared" si="221"/>
        <v>0</v>
      </c>
      <c r="O476" s="98">
        <f t="shared" si="221"/>
        <v>0</v>
      </c>
      <c r="P476" s="98">
        <f t="shared" si="221"/>
        <v>0</v>
      </c>
      <c r="Q476" s="123"/>
      <c r="R476" s="9"/>
      <c r="AH476" s="43"/>
      <c r="AX476" s="43"/>
      <c r="BN476" s="43"/>
      <c r="CD476" s="43"/>
      <c r="CT476" s="43"/>
      <c r="DJ476" s="43"/>
      <c r="DZ476" s="43"/>
      <c r="EP476" s="43"/>
      <c r="FF476" s="43"/>
      <c r="FV476" s="43"/>
      <c r="GL476" s="43"/>
      <c r="HB476" s="43"/>
      <c r="HR476" s="43"/>
      <c r="IH476" s="43"/>
    </row>
    <row r="477" spans="1:256" ht="18" customHeight="1">
      <c r="A477" s="71"/>
      <c r="B477" s="109" t="s">
        <v>418</v>
      </c>
      <c r="C477" s="110"/>
      <c r="D477" s="111"/>
      <c r="E477" s="99"/>
      <c r="F477" s="100" t="s">
        <v>59</v>
      </c>
      <c r="G477" s="101">
        <f>I477+K477+M477+O477</f>
        <v>3846</v>
      </c>
      <c r="H477" s="101">
        <f t="shared" si="223"/>
        <v>96</v>
      </c>
      <c r="I477" s="101">
        <f>SUM(I478:I488)</f>
        <v>3846</v>
      </c>
      <c r="J477" s="101">
        <f aca="true" t="shared" si="224" ref="J477:P477">SUM(J478:J488)</f>
        <v>96</v>
      </c>
      <c r="K477" s="101">
        <f t="shared" si="224"/>
        <v>0</v>
      </c>
      <c r="L477" s="101">
        <f t="shared" si="224"/>
        <v>0</v>
      </c>
      <c r="M477" s="101">
        <f t="shared" si="224"/>
        <v>0</v>
      </c>
      <c r="N477" s="101">
        <f t="shared" si="224"/>
        <v>0</v>
      </c>
      <c r="O477" s="101">
        <f t="shared" si="224"/>
        <v>0</v>
      </c>
      <c r="P477" s="101">
        <f t="shared" si="224"/>
        <v>0</v>
      </c>
      <c r="Q477" s="123"/>
      <c r="R477" s="52"/>
      <c r="S477" s="57"/>
      <c r="T477" s="57"/>
      <c r="U477" s="57"/>
      <c r="V477" s="44"/>
      <c r="W477" s="38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40"/>
      <c r="AI477" s="59"/>
      <c r="AJ477" s="57"/>
      <c r="AK477" s="57"/>
      <c r="AL477" s="57"/>
      <c r="AM477" s="44"/>
      <c r="AN477" s="38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40"/>
      <c r="AZ477" s="59"/>
      <c r="BA477" s="57"/>
      <c r="BB477" s="57"/>
      <c r="BC477" s="57"/>
      <c r="BD477" s="44"/>
      <c r="BE477" s="38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40"/>
      <c r="BQ477" s="59"/>
      <c r="BR477" s="57"/>
      <c r="BS477" s="57"/>
      <c r="BT477" s="57"/>
      <c r="BU477" s="44"/>
      <c r="BV477" s="38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40"/>
      <c r="CH477" s="59"/>
      <c r="CI477" s="57"/>
      <c r="CJ477" s="57"/>
      <c r="CK477" s="57"/>
      <c r="CL477" s="44"/>
      <c r="CM477" s="38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40"/>
      <c r="CY477" s="59"/>
      <c r="CZ477" s="57"/>
      <c r="DA477" s="57"/>
      <c r="DB477" s="57"/>
      <c r="DC477" s="44"/>
      <c r="DD477" s="38"/>
      <c r="DE477" s="39"/>
      <c r="DF477" s="36"/>
      <c r="DG477" s="23"/>
      <c r="DH477" s="23"/>
      <c r="DI477" s="23"/>
      <c r="DJ477" s="23"/>
      <c r="DK477" s="23"/>
      <c r="DL477" s="23"/>
      <c r="DM477" s="23"/>
      <c r="DN477" s="23"/>
      <c r="DO477" s="24"/>
      <c r="DP477" s="52"/>
      <c r="DQ477" s="53"/>
      <c r="DR477" s="54"/>
      <c r="DS477" s="55"/>
      <c r="DT477" s="27"/>
      <c r="DU477" s="22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4"/>
      <c r="EG477" s="52"/>
      <c r="EH477" s="53"/>
      <c r="EI477" s="54"/>
      <c r="EJ477" s="55"/>
      <c r="EK477" s="27"/>
      <c r="EL477" s="22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4"/>
      <c r="EX477" s="52"/>
      <c r="EY477" s="53"/>
      <c r="EZ477" s="54"/>
      <c r="FA477" s="55"/>
      <c r="FB477" s="27"/>
      <c r="FC477" s="22"/>
      <c r="FD477" s="23"/>
      <c r="FE477" s="23"/>
      <c r="FF477" s="23"/>
      <c r="FG477" s="23"/>
      <c r="FH477" s="23"/>
      <c r="FI477" s="23"/>
      <c r="FJ477" s="23"/>
      <c r="FK477" s="23"/>
      <c r="FL477" s="23"/>
      <c r="FM477" s="23"/>
      <c r="FN477" s="24"/>
      <c r="FO477" s="52"/>
      <c r="FP477" s="53"/>
      <c r="FQ477" s="54"/>
      <c r="FR477" s="55"/>
      <c r="FS477" s="27"/>
      <c r="FT477" s="22"/>
      <c r="FU477" s="23"/>
      <c r="FV477" s="23"/>
      <c r="FW477" s="23"/>
      <c r="FX477" s="23"/>
      <c r="FY477" s="23"/>
      <c r="FZ477" s="23"/>
      <c r="GA477" s="23"/>
      <c r="GB477" s="23"/>
      <c r="GC477" s="23"/>
      <c r="GD477" s="23"/>
      <c r="GE477" s="24"/>
      <c r="GF477" s="52"/>
      <c r="GG477" s="53"/>
      <c r="GH477" s="54"/>
      <c r="GI477" s="55"/>
      <c r="GJ477" s="27"/>
      <c r="GK477" s="22"/>
      <c r="GL477" s="23"/>
      <c r="GM477" s="23"/>
      <c r="GN477" s="23"/>
      <c r="GO477" s="23"/>
      <c r="GP477" s="23"/>
      <c r="GQ477" s="23"/>
      <c r="GR477" s="23"/>
      <c r="GS477" s="23"/>
      <c r="GT477" s="23"/>
      <c r="GU477" s="23"/>
      <c r="GV477" s="24"/>
      <c r="GW477" s="52"/>
      <c r="GX477" s="53"/>
      <c r="GY477" s="54"/>
      <c r="GZ477" s="55"/>
      <c r="HA477" s="27"/>
      <c r="HB477" s="22"/>
      <c r="HC477" s="23"/>
      <c r="HD477" s="23"/>
      <c r="HE477" s="23"/>
      <c r="HF477" s="23"/>
      <c r="HG477" s="23"/>
      <c r="HH477" s="23"/>
      <c r="HI477" s="23"/>
      <c r="HJ477" s="23"/>
      <c r="HK477" s="23"/>
      <c r="HL477" s="23"/>
      <c r="HM477" s="24"/>
      <c r="HN477" s="52"/>
      <c r="HO477" s="53"/>
      <c r="HP477" s="54"/>
      <c r="HQ477" s="55"/>
      <c r="HR477" s="27"/>
      <c r="HS477" s="22"/>
      <c r="HT477" s="23"/>
      <c r="HU477" s="23"/>
      <c r="HV477" s="23"/>
      <c r="HW477" s="23"/>
      <c r="HX477" s="23"/>
      <c r="HY477" s="23"/>
      <c r="HZ477" s="23"/>
      <c r="IA477" s="23"/>
      <c r="IB477" s="23"/>
      <c r="IC477" s="23"/>
      <c r="ID477" s="24"/>
      <c r="IE477" s="52"/>
      <c r="IF477" s="53"/>
      <c r="IG477" s="54"/>
      <c r="IH477" s="55"/>
      <c r="II477" s="27"/>
      <c r="IJ477" s="22"/>
      <c r="IK477" s="23"/>
      <c r="IL477" s="23"/>
      <c r="IM477" s="23"/>
      <c r="IN477" s="23"/>
      <c r="IO477" s="23"/>
      <c r="IP477" s="23"/>
      <c r="IQ477" s="23"/>
      <c r="IR477" s="23"/>
      <c r="IS477" s="23"/>
      <c r="IT477" s="23"/>
      <c r="IU477" s="24"/>
      <c r="IV477" s="52"/>
    </row>
    <row r="478" spans="1:256" ht="21.75" customHeight="1">
      <c r="A478" s="80"/>
      <c r="B478" s="114"/>
      <c r="C478" s="115"/>
      <c r="D478" s="116"/>
      <c r="E478" s="99"/>
      <c r="F478" s="102">
        <v>2015</v>
      </c>
      <c r="G478" s="98">
        <f>I478+K478+M478+O478</f>
        <v>0</v>
      </c>
      <c r="H478" s="98">
        <f t="shared" si="223"/>
        <v>0</v>
      </c>
      <c r="I478" s="98">
        <f>I416</f>
        <v>0</v>
      </c>
      <c r="J478" s="98">
        <f aca="true" t="shared" si="225" ref="J478:P478">J416</f>
        <v>0</v>
      </c>
      <c r="K478" s="98">
        <f t="shared" si="225"/>
        <v>0</v>
      </c>
      <c r="L478" s="98">
        <f t="shared" si="225"/>
        <v>0</v>
      </c>
      <c r="M478" s="98">
        <f t="shared" si="225"/>
        <v>0</v>
      </c>
      <c r="N478" s="98">
        <f t="shared" si="225"/>
        <v>0</v>
      </c>
      <c r="O478" s="98">
        <f t="shared" si="225"/>
        <v>0</v>
      </c>
      <c r="P478" s="98">
        <f t="shared" si="225"/>
        <v>0</v>
      </c>
      <c r="Q478" s="123"/>
      <c r="R478" s="52"/>
      <c r="S478" s="57"/>
      <c r="T478" s="57"/>
      <c r="U478" s="57"/>
      <c r="V478" s="44"/>
      <c r="W478" s="41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0"/>
      <c r="AI478" s="59"/>
      <c r="AJ478" s="57"/>
      <c r="AK478" s="57"/>
      <c r="AL478" s="57"/>
      <c r="AM478" s="44"/>
      <c r="AN478" s="41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0"/>
      <c r="AZ478" s="59"/>
      <c r="BA478" s="57"/>
      <c r="BB478" s="57"/>
      <c r="BC478" s="57"/>
      <c r="BD478" s="44"/>
      <c r="BE478" s="41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0"/>
      <c r="BQ478" s="59"/>
      <c r="BR478" s="57"/>
      <c r="BS478" s="57"/>
      <c r="BT478" s="57"/>
      <c r="BU478" s="44"/>
      <c r="BV478" s="41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0"/>
      <c r="CH478" s="59"/>
      <c r="CI478" s="57"/>
      <c r="CJ478" s="57"/>
      <c r="CK478" s="57"/>
      <c r="CL478" s="44"/>
      <c r="CM478" s="41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0"/>
      <c r="CY478" s="59"/>
      <c r="CZ478" s="57"/>
      <c r="DA478" s="57"/>
      <c r="DB478" s="57"/>
      <c r="DC478" s="44"/>
      <c r="DD478" s="41"/>
      <c r="DE478" s="42"/>
      <c r="DF478" s="37"/>
      <c r="DG478" s="26"/>
      <c r="DH478" s="26"/>
      <c r="DI478" s="26"/>
      <c r="DJ478" s="26"/>
      <c r="DK478" s="26"/>
      <c r="DL478" s="26"/>
      <c r="DM478" s="26"/>
      <c r="DN478" s="26"/>
      <c r="DO478" s="24"/>
      <c r="DP478" s="52"/>
      <c r="DQ478" s="56"/>
      <c r="DR478" s="57"/>
      <c r="DS478" s="58"/>
      <c r="DT478" s="27"/>
      <c r="DU478" s="25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4"/>
      <c r="EG478" s="52"/>
      <c r="EH478" s="56"/>
      <c r="EI478" s="57"/>
      <c r="EJ478" s="58"/>
      <c r="EK478" s="27"/>
      <c r="EL478" s="25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4"/>
      <c r="EX478" s="52"/>
      <c r="EY478" s="56"/>
      <c r="EZ478" s="57"/>
      <c r="FA478" s="58"/>
      <c r="FB478" s="27"/>
      <c r="FC478" s="25"/>
      <c r="FD478" s="26"/>
      <c r="FE478" s="26"/>
      <c r="FF478" s="26"/>
      <c r="FG478" s="26"/>
      <c r="FH478" s="26"/>
      <c r="FI478" s="26"/>
      <c r="FJ478" s="26"/>
      <c r="FK478" s="26"/>
      <c r="FL478" s="26"/>
      <c r="FM478" s="26"/>
      <c r="FN478" s="24"/>
      <c r="FO478" s="52"/>
      <c r="FP478" s="56"/>
      <c r="FQ478" s="57"/>
      <c r="FR478" s="58"/>
      <c r="FS478" s="27"/>
      <c r="FT478" s="25"/>
      <c r="FU478" s="26"/>
      <c r="FV478" s="26"/>
      <c r="FW478" s="26"/>
      <c r="FX478" s="26"/>
      <c r="FY478" s="26"/>
      <c r="FZ478" s="26"/>
      <c r="GA478" s="26"/>
      <c r="GB478" s="26"/>
      <c r="GC478" s="26"/>
      <c r="GD478" s="26"/>
      <c r="GE478" s="24"/>
      <c r="GF478" s="52"/>
      <c r="GG478" s="56"/>
      <c r="GH478" s="57"/>
      <c r="GI478" s="58"/>
      <c r="GJ478" s="27"/>
      <c r="GK478" s="25"/>
      <c r="GL478" s="26"/>
      <c r="GM478" s="26"/>
      <c r="GN478" s="26"/>
      <c r="GO478" s="26"/>
      <c r="GP478" s="26"/>
      <c r="GQ478" s="26"/>
      <c r="GR478" s="26"/>
      <c r="GS478" s="26"/>
      <c r="GT478" s="26"/>
      <c r="GU478" s="26"/>
      <c r="GV478" s="24"/>
      <c r="GW478" s="52"/>
      <c r="GX478" s="56"/>
      <c r="GY478" s="57"/>
      <c r="GZ478" s="58"/>
      <c r="HA478" s="27"/>
      <c r="HB478" s="25"/>
      <c r="HC478" s="26"/>
      <c r="HD478" s="26"/>
      <c r="HE478" s="26"/>
      <c r="HF478" s="26"/>
      <c r="HG478" s="26"/>
      <c r="HH478" s="26"/>
      <c r="HI478" s="26"/>
      <c r="HJ478" s="26"/>
      <c r="HK478" s="26"/>
      <c r="HL478" s="26"/>
      <c r="HM478" s="24"/>
      <c r="HN478" s="52"/>
      <c r="HO478" s="56"/>
      <c r="HP478" s="57"/>
      <c r="HQ478" s="58"/>
      <c r="HR478" s="27"/>
      <c r="HS478" s="25"/>
      <c r="HT478" s="26"/>
      <c r="HU478" s="26"/>
      <c r="HV478" s="26"/>
      <c r="HW478" s="26"/>
      <c r="HX478" s="26"/>
      <c r="HY478" s="26"/>
      <c r="HZ478" s="26"/>
      <c r="IA478" s="26"/>
      <c r="IB478" s="26"/>
      <c r="IC478" s="26"/>
      <c r="ID478" s="24"/>
      <c r="IE478" s="52"/>
      <c r="IF478" s="56"/>
      <c r="IG478" s="57"/>
      <c r="IH478" s="58"/>
      <c r="II478" s="27"/>
      <c r="IJ478" s="25"/>
      <c r="IK478" s="26"/>
      <c r="IL478" s="26"/>
      <c r="IM478" s="26"/>
      <c r="IN478" s="26"/>
      <c r="IO478" s="26"/>
      <c r="IP478" s="26"/>
      <c r="IQ478" s="26"/>
      <c r="IR478" s="26"/>
      <c r="IS478" s="26"/>
      <c r="IT478" s="26"/>
      <c r="IU478" s="24"/>
      <c r="IV478" s="52"/>
    </row>
    <row r="479" spans="1:256" ht="19.5" customHeight="1">
      <c r="A479" s="80"/>
      <c r="B479" s="114"/>
      <c r="C479" s="115"/>
      <c r="D479" s="116"/>
      <c r="E479" s="102"/>
      <c r="F479" s="102">
        <v>2016</v>
      </c>
      <c r="G479" s="98">
        <f>I479+K479+M479+O479</f>
        <v>0</v>
      </c>
      <c r="H479" s="98">
        <f t="shared" si="223"/>
        <v>0</v>
      </c>
      <c r="I479" s="98">
        <f aca="true" t="shared" si="226" ref="I479:P488">I417</f>
        <v>0</v>
      </c>
      <c r="J479" s="98">
        <f t="shared" si="226"/>
        <v>0</v>
      </c>
      <c r="K479" s="98">
        <f t="shared" si="226"/>
        <v>0</v>
      </c>
      <c r="L479" s="98">
        <f t="shared" si="226"/>
        <v>0</v>
      </c>
      <c r="M479" s="98">
        <f t="shared" si="226"/>
        <v>0</v>
      </c>
      <c r="N479" s="98">
        <f t="shared" si="226"/>
        <v>0</v>
      </c>
      <c r="O479" s="98">
        <f t="shared" si="226"/>
        <v>0</v>
      </c>
      <c r="P479" s="98">
        <f t="shared" si="226"/>
        <v>0</v>
      </c>
      <c r="Q479" s="123"/>
      <c r="R479" s="52"/>
      <c r="S479" s="57"/>
      <c r="T479" s="57"/>
      <c r="U479" s="57"/>
      <c r="V479" s="41"/>
      <c r="W479" s="41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0"/>
      <c r="AI479" s="59"/>
      <c r="AJ479" s="57"/>
      <c r="AK479" s="57"/>
      <c r="AL479" s="57"/>
      <c r="AM479" s="41"/>
      <c r="AN479" s="41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0"/>
      <c r="AZ479" s="59"/>
      <c r="BA479" s="57"/>
      <c r="BB479" s="57"/>
      <c r="BC479" s="57"/>
      <c r="BD479" s="41"/>
      <c r="BE479" s="41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0"/>
      <c r="BQ479" s="59"/>
      <c r="BR479" s="57"/>
      <c r="BS479" s="57"/>
      <c r="BT479" s="57"/>
      <c r="BU479" s="41"/>
      <c r="BV479" s="41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0"/>
      <c r="CH479" s="59"/>
      <c r="CI479" s="57"/>
      <c r="CJ479" s="57"/>
      <c r="CK479" s="57"/>
      <c r="CL479" s="41"/>
      <c r="CM479" s="41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0"/>
      <c r="CY479" s="59"/>
      <c r="CZ479" s="57"/>
      <c r="DA479" s="57"/>
      <c r="DB479" s="57"/>
      <c r="DC479" s="41"/>
      <c r="DD479" s="41"/>
      <c r="DE479" s="42"/>
      <c r="DF479" s="37"/>
      <c r="DG479" s="26"/>
      <c r="DH479" s="26"/>
      <c r="DI479" s="26"/>
      <c r="DJ479" s="26"/>
      <c r="DK479" s="26"/>
      <c r="DL479" s="26"/>
      <c r="DM479" s="26"/>
      <c r="DN479" s="26"/>
      <c r="DO479" s="24"/>
      <c r="DP479" s="52"/>
      <c r="DQ479" s="56"/>
      <c r="DR479" s="57"/>
      <c r="DS479" s="58"/>
      <c r="DT479" s="25"/>
      <c r="DU479" s="25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4"/>
      <c r="EG479" s="52"/>
      <c r="EH479" s="56"/>
      <c r="EI479" s="57"/>
      <c r="EJ479" s="58"/>
      <c r="EK479" s="25"/>
      <c r="EL479" s="25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4"/>
      <c r="EX479" s="52"/>
      <c r="EY479" s="56"/>
      <c r="EZ479" s="57"/>
      <c r="FA479" s="58"/>
      <c r="FB479" s="25"/>
      <c r="FC479" s="25"/>
      <c r="FD479" s="26"/>
      <c r="FE479" s="26"/>
      <c r="FF479" s="26"/>
      <c r="FG479" s="26"/>
      <c r="FH479" s="26"/>
      <c r="FI479" s="26"/>
      <c r="FJ479" s="26"/>
      <c r="FK479" s="26"/>
      <c r="FL479" s="26"/>
      <c r="FM479" s="26"/>
      <c r="FN479" s="24"/>
      <c r="FO479" s="52"/>
      <c r="FP479" s="56"/>
      <c r="FQ479" s="57"/>
      <c r="FR479" s="58"/>
      <c r="FS479" s="25"/>
      <c r="FT479" s="25"/>
      <c r="FU479" s="26"/>
      <c r="FV479" s="26"/>
      <c r="FW479" s="26"/>
      <c r="FX479" s="26"/>
      <c r="FY479" s="26"/>
      <c r="FZ479" s="26"/>
      <c r="GA479" s="26"/>
      <c r="GB479" s="26"/>
      <c r="GC479" s="26"/>
      <c r="GD479" s="26"/>
      <c r="GE479" s="24"/>
      <c r="GF479" s="52"/>
      <c r="GG479" s="56"/>
      <c r="GH479" s="57"/>
      <c r="GI479" s="58"/>
      <c r="GJ479" s="25"/>
      <c r="GK479" s="25"/>
      <c r="GL479" s="26"/>
      <c r="GM479" s="26"/>
      <c r="GN479" s="26"/>
      <c r="GO479" s="26"/>
      <c r="GP479" s="26"/>
      <c r="GQ479" s="26"/>
      <c r="GR479" s="26"/>
      <c r="GS479" s="26"/>
      <c r="GT479" s="26"/>
      <c r="GU479" s="26"/>
      <c r="GV479" s="24"/>
      <c r="GW479" s="52"/>
      <c r="GX479" s="56"/>
      <c r="GY479" s="57"/>
      <c r="GZ479" s="58"/>
      <c r="HA479" s="25"/>
      <c r="HB479" s="25"/>
      <c r="HC479" s="26"/>
      <c r="HD479" s="26"/>
      <c r="HE479" s="26"/>
      <c r="HF479" s="26"/>
      <c r="HG479" s="26"/>
      <c r="HH479" s="26"/>
      <c r="HI479" s="26"/>
      <c r="HJ479" s="26"/>
      <c r="HK479" s="26"/>
      <c r="HL479" s="26"/>
      <c r="HM479" s="24"/>
      <c r="HN479" s="52"/>
      <c r="HO479" s="56"/>
      <c r="HP479" s="57"/>
      <c r="HQ479" s="58"/>
      <c r="HR479" s="25"/>
      <c r="HS479" s="25"/>
      <c r="HT479" s="26"/>
      <c r="HU479" s="26"/>
      <c r="HV479" s="26"/>
      <c r="HW479" s="26"/>
      <c r="HX479" s="26"/>
      <c r="HY479" s="26"/>
      <c r="HZ479" s="26"/>
      <c r="IA479" s="26"/>
      <c r="IB479" s="26"/>
      <c r="IC479" s="26"/>
      <c r="ID479" s="24"/>
      <c r="IE479" s="52"/>
      <c r="IF479" s="56"/>
      <c r="IG479" s="57"/>
      <c r="IH479" s="58"/>
      <c r="II479" s="25"/>
      <c r="IJ479" s="25"/>
      <c r="IK479" s="26"/>
      <c r="IL479" s="26"/>
      <c r="IM479" s="26"/>
      <c r="IN479" s="26"/>
      <c r="IO479" s="26"/>
      <c r="IP479" s="26"/>
      <c r="IQ479" s="26"/>
      <c r="IR479" s="26"/>
      <c r="IS479" s="26"/>
      <c r="IT479" s="26"/>
      <c r="IU479" s="24"/>
      <c r="IV479" s="52"/>
    </row>
    <row r="480" spans="1:256" ht="18.75" customHeight="1">
      <c r="A480" s="80"/>
      <c r="B480" s="114"/>
      <c r="C480" s="115"/>
      <c r="D480" s="116"/>
      <c r="E480" s="102"/>
      <c r="F480" s="102">
        <v>2017</v>
      </c>
      <c r="G480" s="98">
        <f>I480+K480+M480+O480</f>
        <v>0</v>
      </c>
      <c r="H480" s="98">
        <f t="shared" si="223"/>
        <v>0</v>
      </c>
      <c r="I480" s="98">
        <f t="shared" si="226"/>
        <v>0</v>
      </c>
      <c r="J480" s="98">
        <f t="shared" si="226"/>
        <v>0</v>
      </c>
      <c r="K480" s="98">
        <f t="shared" si="226"/>
        <v>0</v>
      </c>
      <c r="L480" s="98">
        <f t="shared" si="226"/>
        <v>0</v>
      </c>
      <c r="M480" s="98">
        <f t="shared" si="226"/>
        <v>0</v>
      </c>
      <c r="N480" s="98">
        <f t="shared" si="226"/>
        <v>0</v>
      </c>
      <c r="O480" s="98">
        <f t="shared" si="226"/>
        <v>0</v>
      </c>
      <c r="P480" s="98">
        <f t="shared" si="226"/>
        <v>0</v>
      </c>
      <c r="Q480" s="123"/>
      <c r="R480" s="52"/>
      <c r="S480" s="57"/>
      <c r="T480" s="57"/>
      <c r="U480" s="57"/>
      <c r="V480" s="41"/>
      <c r="W480" s="41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0"/>
      <c r="AI480" s="59"/>
      <c r="AJ480" s="57"/>
      <c r="AK480" s="57"/>
      <c r="AL480" s="57"/>
      <c r="AM480" s="41"/>
      <c r="AN480" s="41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0"/>
      <c r="AZ480" s="59"/>
      <c r="BA480" s="57"/>
      <c r="BB480" s="57"/>
      <c r="BC480" s="57"/>
      <c r="BD480" s="41"/>
      <c r="BE480" s="41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0"/>
      <c r="BQ480" s="59"/>
      <c r="BR480" s="57"/>
      <c r="BS480" s="57"/>
      <c r="BT480" s="57"/>
      <c r="BU480" s="41"/>
      <c r="BV480" s="41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0"/>
      <c r="CH480" s="59"/>
      <c r="CI480" s="57"/>
      <c r="CJ480" s="57"/>
      <c r="CK480" s="57"/>
      <c r="CL480" s="41"/>
      <c r="CM480" s="41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0"/>
      <c r="CY480" s="59"/>
      <c r="CZ480" s="57"/>
      <c r="DA480" s="57"/>
      <c r="DB480" s="57"/>
      <c r="DC480" s="41"/>
      <c r="DD480" s="41"/>
      <c r="DE480" s="42"/>
      <c r="DF480" s="37"/>
      <c r="DG480" s="26"/>
      <c r="DH480" s="26"/>
      <c r="DI480" s="26"/>
      <c r="DJ480" s="26"/>
      <c r="DK480" s="26"/>
      <c r="DL480" s="26"/>
      <c r="DM480" s="26"/>
      <c r="DN480" s="26"/>
      <c r="DO480" s="24"/>
      <c r="DP480" s="52"/>
      <c r="DQ480" s="56"/>
      <c r="DR480" s="57"/>
      <c r="DS480" s="58"/>
      <c r="DT480" s="25"/>
      <c r="DU480" s="25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4"/>
      <c r="EG480" s="52"/>
      <c r="EH480" s="56"/>
      <c r="EI480" s="57"/>
      <c r="EJ480" s="58"/>
      <c r="EK480" s="25"/>
      <c r="EL480" s="25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4"/>
      <c r="EX480" s="52"/>
      <c r="EY480" s="56"/>
      <c r="EZ480" s="57"/>
      <c r="FA480" s="58"/>
      <c r="FB480" s="25"/>
      <c r="FC480" s="25"/>
      <c r="FD480" s="26"/>
      <c r="FE480" s="26"/>
      <c r="FF480" s="26"/>
      <c r="FG480" s="26"/>
      <c r="FH480" s="26"/>
      <c r="FI480" s="26"/>
      <c r="FJ480" s="26"/>
      <c r="FK480" s="26"/>
      <c r="FL480" s="26"/>
      <c r="FM480" s="26"/>
      <c r="FN480" s="24"/>
      <c r="FO480" s="52"/>
      <c r="FP480" s="56"/>
      <c r="FQ480" s="57"/>
      <c r="FR480" s="58"/>
      <c r="FS480" s="25"/>
      <c r="FT480" s="25"/>
      <c r="FU480" s="26"/>
      <c r="FV480" s="26"/>
      <c r="FW480" s="26"/>
      <c r="FX480" s="26"/>
      <c r="FY480" s="26"/>
      <c r="FZ480" s="26"/>
      <c r="GA480" s="26"/>
      <c r="GB480" s="26"/>
      <c r="GC480" s="26"/>
      <c r="GD480" s="26"/>
      <c r="GE480" s="24"/>
      <c r="GF480" s="52"/>
      <c r="GG480" s="56"/>
      <c r="GH480" s="57"/>
      <c r="GI480" s="58"/>
      <c r="GJ480" s="25"/>
      <c r="GK480" s="25"/>
      <c r="GL480" s="26"/>
      <c r="GM480" s="26"/>
      <c r="GN480" s="26"/>
      <c r="GO480" s="26"/>
      <c r="GP480" s="26"/>
      <c r="GQ480" s="26"/>
      <c r="GR480" s="26"/>
      <c r="GS480" s="26"/>
      <c r="GT480" s="26"/>
      <c r="GU480" s="26"/>
      <c r="GV480" s="24"/>
      <c r="GW480" s="52"/>
      <c r="GX480" s="56"/>
      <c r="GY480" s="57"/>
      <c r="GZ480" s="58"/>
      <c r="HA480" s="25"/>
      <c r="HB480" s="25"/>
      <c r="HC480" s="26"/>
      <c r="HD480" s="26"/>
      <c r="HE480" s="26"/>
      <c r="HF480" s="26"/>
      <c r="HG480" s="26"/>
      <c r="HH480" s="26"/>
      <c r="HI480" s="26"/>
      <c r="HJ480" s="26"/>
      <c r="HK480" s="26"/>
      <c r="HL480" s="26"/>
      <c r="HM480" s="24"/>
      <c r="HN480" s="52"/>
      <c r="HO480" s="56"/>
      <c r="HP480" s="57"/>
      <c r="HQ480" s="58"/>
      <c r="HR480" s="25"/>
      <c r="HS480" s="25"/>
      <c r="HT480" s="26"/>
      <c r="HU480" s="26"/>
      <c r="HV480" s="26"/>
      <c r="HW480" s="26"/>
      <c r="HX480" s="26"/>
      <c r="HY480" s="26"/>
      <c r="HZ480" s="26"/>
      <c r="IA480" s="26"/>
      <c r="IB480" s="26"/>
      <c r="IC480" s="26"/>
      <c r="ID480" s="24"/>
      <c r="IE480" s="52"/>
      <c r="IF480" s="56"/>
      <c r="IG480" s="57"/>
      <c r="IH480" s="58"/>
      <c r="II480" s="25"/>
      <c r="IJ480" s="25"/>
      <c r="IK480" s="26"/>
      <c r="IL480" s="26"/>
      <c r="IM480" s="26"/>
      <c r="IN480" s="26"/>
      <c r="IO480" s="26"/>
      <c r="IP480" s="26"/>
      <c r="IQ480" s="26"/>
      <c r="IR480" s="26"/>
      <c r="IS480" s="26"/>
      <c r="IT480" s="26"/>
      <c r="IU480" s="24"/>
      <c r="IV480" s="52"/>
    </row>
    <row r="481" spans="1:256" ht="17.25" customHeight="1">
      <c r="A481" s="80"/>
      <c r="B481" s="114"/>
      <c r="C481" s="115"/>
      <c r="D481" s="116"/>
      <c r="E481" s="102"/>
      <c r="F481" s="102">
        <v>2018</v>
      </c>
      <c r="G481" s="98">
        <f aca="true" t="shared" si="227" ref="G481:G488">I481+K481+M481+O481</f>
        <v>0</v>
      </c>
      <c r="H481" s="98">
        <f t="shared" si="223"/>
        <v>0</v>
      </c>
      <c r="I481" s="98">
        <f t="shared" si="226"/>
        <v>0</v>
      </c>
      <c r="J481" s="98">
        <f t="shared" si="226"/>
        <v>0</v>
      </c>
      <c r="K481" s="98">
        <f t="shared" si="226"/>
        <v>0</v>
      </c>
      <c r="L481" s="98">
        <f t="shared" si="226"/>
        <v>0</v>
      </c>
      <c r="M481" s="98">
        <f t="shared" si="226"/>
        <v>0</v>
      </c>
      <c r="N481" s="98">
        <f t="shared" si="226"/>
        <v>0</v>
      </c>
      <c r="O481" s="98">
        <f t="shared" si="226"/>
        <v>0</v>
      </c>
      <c r="P481" s="98">
        <f t="shared" si="226"/>
        <v>0</v>
      </c>
      <c r="Q481" s="123"/>
      <c r="R481" s="52"/>
      <c r="S481" s="57"/>
      <c r="T481" s="57"/>
      <c r="U481" s="57"/>
      <c r="V481" s="41"/>
      <c r="W481" s="41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0"/>
      <c r="AI481" s="59"/>
      <c r="AJ481" s="57"/>
      <c r="AK481" s="57"/>
      <c r="AL481" s="57"/>
      <c r="AM481" s="41"/>
      <c r="AN481" s="41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0"/>
      <c r="AZ481" s="59"/>
      <c r="BA481" s="57"/>
      <c r="BB481" s="57"/>
      <c r="BC481" s="57"/>
      <c r="BD481" s="41"/>
      <c r="BE481" s="41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0"/>
      <c r="BQ481" s="59"/>
      <c r="BR481" s="57"/>
      <c r="BS481" s="57"/>
      <c r="BT481" s="57"/>
      <c r="BU481" s="41"/>
      <c r="BV481" s="41"/>
      <c r="BW481" s="42"/>
      <c r="BX481" s="42"/>
      <c r="BY481" s="42"/>
      <c r="BZ481" s="42"/>
      <c r="CA481" s="42"/>
      <c r="CB481" s="42"/>
      <c r="CC481" s="42"/>
      <c r="CD481" s="42"/>
      <c r="CE481" s="42"/>
      <c r="CF481" s="42"/>
      <c r="CG481" s="40"/>
      <c r="CH481" s="59"/>
      <c r="CI481" s="57"/>
      <c r="CJ481" s="57"/>
      <c r="CK481" s="57"/>
      <c r="CL481" s="41"/>
      <c r="CM481" s="41"/>
      <c r="CN481" s="42"/>
      <c r="CO481" s="42"/>
      <c r="CP481" s="42"/>
      <c r="CQ481" s="42"/>
      <c r="CR481" s="42"/>
      <c r="CS481" s="42"/>
      <c r="CT481" s="42"/>
      <c r="CU481" s="42"/>
      <c r="CV481" s="42"/>
      <c r="CW481" s="42"/>
      <c r="CX481" s="40"/>
      <c r="CY481" s="59"/>
      <c r="CZ481" s="57"/>
      <c r="DA481" s="57"/>
      <c r="DB481" s="57"/>
      <c r="DC481" s="41"/>
      <c r="DD481" s="41"/>
      <c r="DE481" s="42"/>
      <c r="DF481" s="37"/>
      <c r="DG481" s="26"/>
      <c r="DH481" s="26"/>
      <c r="DI481" s="26"/>
      <c r="DJ481" s="26"/>
      <c r="DK481" s="26"/>
      <c r="DL481" s="26"/>
      <c r="DM481" s="26"/>
      <c r="DN481" s="26"/>
      <c r="DO481" s="24"/>
      <c r="DP481" s="52"/>
      <c r="DQ481" s="56"/>
      <c r="DR481" s="57"/>
      <c r="DS481" s="58"/>
      <c r="DT481" s="25"/>
      <c r="DU481" s="25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4"/>
      <c r="EG481" s="52"/>
      <c r="EH481" s="56"/>
      <c r="EI481" s="57"/>
      <c r="EJ481" s="58"/>
      <c r="EK481" s="25"/>
      <c r="EL481" s="25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4"/>
      <c r="EX481" s="52"/>
      <c r="EY481" s="56"/>
      <c r="EZ481" s="57"/>
      <c r="FA481" s="58"/>
      <c r="FB481" s="25"/>
      <c r="FC481" s="25"/>
      <c r="FD481" s="26"/>
      <c r="FE481" s="26"/>
      <c r="FF481" s="26"/>
      <c r="FG481" s="26"/>
      <c r="FH481" s="26"/>
      <c r="FI481" s="26"/>
      <c r="FJ481" s="26"/>
      <c r="FK481" s="26"/>
      <c r="FL481" s="26"/>
      <c r="FM481" s="26"/>
      <c r="FN481" s="24"/>
      <c r="FO481" s="52"/>
      <c r="FP481" s="56"/>
      <c r="FQ481" s="57"/>
      <c r="FR481" s="58"/>
      <c r="FS481" s="25"/>
      <c r="FT481" s="25"/>
      <c r="FU481" s="26"/>
      <c r="FV481" s="26"/>
      <c r="FW481" s="26"/>
      <c r="FX481" s="26"/>
      <c r="FY481" s="26"/>
      <c r="FZ481" s="26"/>
      <c r="GA481" s="26"/>
      <c r="GB481" s="26"/>
      <c r="GC481" s="26"/>
      <c r="GD481" s="26"/>
      <c r="GE481" s="24"/>
      <c r="GF481" s="52"/>
      <c r="GG481" s="56"/>
      <c r="GH481" s="57"/>
      <c r="GI481" s="58"/>
      <c r="GJ481" s="25"/>
      <c r="GK481" s="25"/>
      <c r="GL481" s="26"/>
      <c r="GM481" s="26"/>
      <c r="GN481" s="26"/>
      <c r="GO481" s="26"/>
      <c r="GP481" s="26"/>
      <c r="GQ481" s="26"/>
      <c r="GR481" s="26"/>
      <c r="GS481" s="26"/>
      <c r="GT481" s="26"/>
      <c r="GU481" s="26"/>
      <c r="GV481" s="24"/>
      <c r="GW481" s="52"/>
      <c r="GX481" s="56"/>
      <c r="GY481" s="57"/>
      <c r="GZ481" s="58"/>
      <c r="HA481" s="25"/>
      <c r="HB481" s="25"/>
      <c r="HC481" s="26"/>
      <c r="HD481" s="26"/>
      <c r="HE481" s="26"/>
      <c r="HF481" s="26"/>
      <c r="HG481" s="26"/>
      <c r="HH481" s="26"/>
      <c r="HI481" s="26"/>
      <c r="HJ481" s="26"/>
      <c r="HK481" s="26"/>
      <c r="HL481" s="26"/>
      <c r="HM481" s="24"/>
      <c r="HN481" s="52"/>
      <c r="HO481" s="56"/>
      <c r="HP481" s="57"/>
      <c r="HQ481" s="58"/>
      <c r="HR481" s="25"/>
      <c r="HS481" s="25"/>
      <c r="HT481" s="26"/>
      <c r="HU481" s="26"/>
      <c r="HV481" s="26"/>
      <c r="HW481" s="26"/>
      <c r="HX481" s="26"/>
      <c r="HY481" s="26"/>
      <c r="HZ481" s="26"/>
      <c r="IA481" s="26"/>
      <c r="IB481" s="26"/>
      <c r="IC481" s="26"/>
      <c r="ID481" s="24"/>
      <c r="IE481" s="52"/>
      <c r="IF481" s="56"/>
      <c r="IG481" s="57"/>
      <c r="IH481" s="58"/>
      <c r="II481" s="25"/>
      <c r="IJ481" s="25"/>
      <c r="IK481" s="26"/>
      <c r="IL481" s="26"/>
      <c r="IM481" s="26"/>
      <c r="IN481" s="26"/>
      <c r="IO481" s="26"/>
      <c r="IP481" s="26"/>
      <c r="IQ481" s="26"/>
      <c r="IR481" s="26"/>
      <c r="IS481" s="26"/>
      <c r="IT481" s="26"/>
      <c r="IU481" s="24"/>
      <c r="IV481" s="52"/>
    </row>
    <row r="482" spans="1:256" ht="19.5" customHeight="1">
      <c r="A482" s="80"/>
      <c r="B482" s="114"/>
      <c r="C482" s="115"/>
      <c r="D482" s="116"/>
      <c r="E482" s="102"/>
      <c r="F482" s="102">
        <v>2019</v>
      </c>
      <c r="G482" s="98">
        <f t="shared" si="227"/>
        <v>96</v>
      </c>
      <c r="H482" s="98">
        <f t="shared" si="223"/>
        <v>96</v>
      </c>
      <c r="I482" s="98">
        <f t="shared" si="226"/>
        <v>96</v>
      </c>
      <c r="J482" s="98">
        <f t="shared" si="226"/>
        <v>96</v>
      </c>
      <c r="K482" s="98">
        <f t="shared" si="226"/>
        <v>0</v>
      </c>
      <c r="L482" s="98">
        <f t="shared" si="226"/>
        <v>0</v>
      </c>
      <c r="M482" s="98">
        <f t="shared" si="226"/>
        <v>0</v>
      </c>
      <c r="N482" s="98">
        <f t="shared" si="226"/>
        <v>0</v>
      </c>
      <c r="O482" s="98">
        <f t="shared" si="226"/>
        <v>0</v>
      </c>
      <c r="P482" s="98">
        <f t="shared" si="226"/>
        <v>0</v>
      </c>
      <c r="Q482" s="123"/>
      <c r="R482" s="52"/>
      <c r="S482" s="57"/>
      <c r="T482" s="57"/>
      <c r="U482" s="57"/>
      <c r="V482" s="41"/>
      <c r="W482" s="41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0"/>
      <c r="AI482" s="59"/>
      <c r="AJ482" s="57"/>
      <c r="AK482" s="57"/>
      <c r="AL482" s="57"/>
      <c r="AM482" s="41"/>
      <c r="AN482" s="41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0"/>
      <c r="AZ482" s="59"/>
      <c r="BA482" s="57"/>
      <c r="BB482" s="57"/>
      <c r="BC482" s="57"/>
      <c r="BD482" s="41"/>
      <c r="BE482" s="41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0"/>
      <c r="BQ482" s="59"/>
      <c r="BR482" s="57"/>
      <c r="BS482" s="57"/>
      <c r="BT482" s="57"/>
      <c r="BU482" s="41"/>
      <c r="BV482" s="41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0"/>
      <c r="CH482" s="59"/>
      <c r="CI482" s="57"/>
      <c r="CJ482" s="57"/>
      <c r="CK482" s="57"/>
      <c r="CL482" s="41"/>
      <c r="CM482" s="41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0"/>
      <c r="CY482" s="59"/>
      <c r="CZ482" s="57"/>
      <c r="DA482" s="57"/>
      <c r="DB482" s="57"/>
      <c r="DC482" s="41"/>
      <c r="DD482" s="41"/>
      <c r="DE482" s="42"/>
      <c r="DF482" s="37"/>
      <c r="DG482" s="26"/>
      <c r="DH482" s="26"/>
      <c r="DI482" s="26"/>
      <c r="DJ482" s="26"/>
      <c r="DK482" s="26"/>
      <c r="DL482" s="26"/>
      <c r="DM482" s="26"/>
      <c r="DN482" s="26"/>
      <c r="DO482" s="24"/>
      <c r="DP482" s="52"/>
      <c r="DQ482" s="56"/>
      <c r="DR482" s="57"/>
      <c r="DS482" s="58"/>
      <c r="DT482" s="25"/>
      <c r="DU482" s="25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4"/>
      <c r="EG482" s="52"/>
      <c r="EH482" s="56"/>
      <c r="EI482" s="57"/>
      <c r="EJ482" s="58"/>
      <c r="EK482" s="25"/>
      <c r="EL482" s="25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4"/>
      <c r="EX482" s="52"/>
      <c r="EY482" s="56"/>
      <c r="EZ482" s="57"/>
      <c r="FA482" s="58"/>
      <c r="FB482" s="25"/>
      <c r="FC482" s="25"/>
      <c r="FD482" s="26"/>
      <c r="FE482" s="26"/>
      <c r="FF482" s="26"/>
      <c r="FG482" s="26"/>
      <c r="FH482" s="26"/>
      <c r="FI482" s="26"/>
      <c r="FJ482" s="26"/>
      <c r="FK482" s="26"/>
      <c r="FL482" s="26"/>
      <c r="FM482" s="26"/>
      <c r="FN482" s="24"/>
      <c r="FO482" s="52"/>
      <c r="FP482" s="56"/>
      <c r="FQ482" s="57"/>
      <c r="FR482" s="58"/>
      <c r="FS482" s="25"/>
      <c r="FT482" s="25"/>
      <c r="FU482" s="26"/>
      <c r="FV482" s="26"/>
      <c r="FW482" s="26"/>
      <c r="FX482" s="26"/>
      <c r="FY482" s="26"/>
      <c r="FZ482" s="26"/>
      <c r="GA482" s="26"/>
      <c r="GB482" s="26"/>
      <c r="GC482" s="26"/>
      <c r="GD482" s="26"/>
      <c r="GE482" s="24"/>
      <c r="GF482" s="52"/>
      <c r="GG482" s="56"/>
      <c r="GH482" s="57"/>
      <c r="GI482" s="58"/>
      <c r="GJ482" s="25"/>
      <c r="GK482" s="25"/>
      <c r="GL482" s="26"/>
      <c r="GM482" s="26"/>
      <c r="GN482" s="26"/>
      <c r="GO482" s="26"/>
      <c r="GP482" s="26"/>
      <c r="GQ482" s="26"/>
      <c r="GR482" s="26"/>
      <c r="GS482" s="26"/>
      <c r="GT482" s="26"/>
      <c r="GU482" s="26"/>
      <c r="GV482" s="24"/>
      <c r="GW482" s="52"/>
      <c r="GX482" s="56"/>
      <c r="GY482" s="57"/>
      <c r="GZ482" s="58"/>
      <c r="HA482" s="25"/>
      <c r="HB482" s="25"/>
      <c r="HC482" s="26"/>
      <c r="HD482" s="26"/>
      <c r="HE482" s="26"/>
      <c r="HF482" s="26"/>
      <c r="HG482" s="26"/>
      <c r="HH482" s="26"/>
      <c r="HI482" s="26"/>
      <c r="HJ482" s="26"/>
      <c r="HK482" s="26"/>
      <c r="HL482" s="26"/>
      <c r="HM482" s="24"/>
      <c r="HN482" s="52"/>
      <c r="HO482" s="56"/>
      <c r="HP482" s="57"/>
      <c r="HQ482" s="58"/>
      <c r="HR482" s="25"/>
      <c r="HS482" s="25"/>
      <c r="HT482" s="26"/>
      <c r="HU482" s="26"/>
      <c r="HV482" s="26"/>
      <c r="HW482" s="26"/>
      <c r="HX482" s="26"/>
      <c r="HY482" s="26"/>
      <c r="HZ482" s="26"/>
      <c r="IA482" s="26"/>
      <c r="IB482" s="26"/>
      <c r="IC482" s="26"/>
      <c r="ID482" s="24"/>
      <c r="IE482" s="52"/>
      <c r="IF482" s="56"/>
      <c r="IG482" s="57"/>
      <c r="IH482" s="58"/>
      <c r="II482" s="25"/>
      <c r="IJ482" s="25"/>
      <c r="IK482" s="26"/>
      <c r="IL482" s="26"/>
      <c r="IM482" s="26"/>
      <c r="IN482" s="26"/>
      <c r="IO482" s="26"/>
      <c r="IP482" s="26"/>
      <c r="IQ482" s="26"/>
      <c r="IR482" s="26"/>
      <c r="IS482" s="26"/>
      <c r="IT482" s="26"/>
      <c r="IU482" s="24"/>
      <c r="IV482" s="52"/>
    </row>
    <row r="483" spans="1:256" ht="18" customHeight="1">
      <c r="A483" s="80"/>
      <c r="B483" s="114"/>
      <c r="C483" s="115"/>
      <c r="D483" s="116"/>
      <c r="E483" s="99"/>
      <c r="F483" s="102">
        <v>2020</v>
      </c>
      <c r="G483" s="98">
        <f t="shared" si="227"/>
        <v>0</v>
      </c>
      <c r="H483" s="98">
        <f t="shared" si="223"/>
        <v>0</v>
      </c>
      <c r="I483" s="98">
        <f t="shared" si="226"/>
        <v>0</v>
      </c>
      <c r="J483" s="98">
        <f t="shared" si="226"/>
        <v>0</v>
      </c>
      <c r="K483" s="98">
        <f t="shared" si="226"/>
        <v>0</v>
      </c>
      <c r="L483" s="98">
        <f t="shared" si="226"/>
        <v>0</v>
      </c>
      <c r="M483" s="98">
        <f t="shared" si="226"/>
        <v>0</v>
      </c>
      <c r="N483" s="98">
        <f t="shared" si="226"/>
        <v>0</v>
      </c>
      <c r="O483" s="98">
        <f t="shared" si="226"/>
        <v>0</v>
      </c>
      <c r="P483" s="98">
        <f t="shared" si="226"/>
        <v>0</v>
      </c>
      <c r="Q483" s="123"/>
      <c r="R483" s="52"/>
      <c r="S483" s="57"/>
      <c r="T483" s="57"/>
      <c r="U483" s="57"/>
      <c r="V483" s="44"/>
      <c r="W483" s="41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0"/>
      <c r="AI483" s="59"/>
      <c r="AJ483" s="57"/>
      <c r="AK483" s="57"/>
      <c r="AL483" s="57"/>
      <c r="AM483" s="44"/>
      <c r="AN483" s="41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0"/>
      <c r="AZ483" s="59"/>
      <c r="BA483" s="57"/>
      <c r="BB483" s="57"/>
      <c r="BC483" s="57"/>
      <c r="BD483" s="44"/>
      <c r="BE483" s="41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0"/>
      <c r="BQ483" s="59"/>
      <c r="BR483" s="57"/>
      <c r="BS483" s="57"/>
      <c r="BT483" s="57"/>
      <c r="BU483" s="44"/>
      <c r="BV483" s="41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0"/>
      <c r="CH483" s="59"/>
      <c r="CI483" s="57"/>
      <c r="CJ483" s="57"/>
      <c r="CK483" s="57"/>
      <c r="CL483" s="44"/>
      <c r="CM483" s="41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0"/>
      <c r="CY483" s="59"/>
      <c r="CZ483" s="57"/>
      <c r="DA483" s="57"/>
      <c r="DB483" s="57"/>
      <c r="DC483" s="44"/>
      <c r="DD483" s="41"/>
      <c r="DE483" s="42"/>
      <c r="DF483" s="37"/>
      <c r="DG483" s="26"/>
      <c r="DH483" s="26"/>
      <c r="DI483" s="26"/>
      <c r="DJ483" s="26"/>
      <c r="DK483" s="26"/>
      <c r="DL483" s="26"/>
      <c r="DM483" s="26"/>
      <c r="DN483" s="26"/>
      <c r="DO483" s="24"/>
      <c r="DP483" s="52"/>
      <c r="DQ483" s="56"/>
      <c r="DR483" s="57"/>
      <c r="DS483" s="58"/>
      <c r="DT483" s="27"/>
      <c r="DU483" s="25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4"/>
      <c r="EG483" s="52"/>
      <c r="EH483" s="56"/>
      <c r="EI483" s="57"/>
      <c r="EJ483" s="58"/>
      <c r="EK483" s="27"/>
      <c r="EL483" s="25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4"/>
      <c r="EX483" s="52"/>
      <c r="EY483" s="56"/>
      <c r="EZ483" s="57"/>
      <c r="FA483" s="58"/>
      <c r="FB483" s="27"/>
      <c r="FC483" s="25"/>
      <c r="FD483" s="26"/>
      <c r="FE483" s="26"/>
      <c r="FF483" s="26"/>
      <c r="FG483" s="26"/>
      <c r="FH483" s="26"/>
      <c r="FI483" s="26"/>
      <c r="FJ483" s="26"/>
      <c r="FK483" s="26"/>
      <c r="FL483" s="26"/>
      <c r="FM483" s="26"/>
      <c r="FN483" s="24"/>
      <c r="FO483" s="52"/>
      <c r="FP483" s="56"/>
      <c r="FQ483" s="57"/>
      <c r="FR483" s="58"/>
      <c r="FS483" s="27"/>
      <c r="FT483" s="25"/>
      <c r="FU483" s="26"/>
      <c r="FV483" s="26"/>
      <c r="FW483" s="26"/>
      <c r="FX483" s="26"/>
      <c r="FY483" s="26"/>
      <c r="FZ483" s="26"/>
      <c r="GA483" s="26"/>
      <c r="GB483" s="26"/>
      <c r="GC483" s="26"/>
      <c r="GD483" s="26"/>
      <c r="GE483" s="24"/>
      <c r="GF483" s="52"/>
      <c r="GG483" s="56"/>
      <c r="GH483" s="57"/>
      <c r="GI483" s="58"/>
      <c r="GJ483" s="27"/>
      <c r="GK483" s="25"/>
      <c r="GL483" s="26"/>
      <c r="GM483" s="26"/>
      <c r="GN483" s="26"/>
      <c r="GO483" s="26"/>
      <c r="GP483" s="26"/>
      <c r="GQ483" s="26"/>
      <c r="GR483" s="26"/>
      <c r="GS483" s="26"/>
      <c r="GT483" s="26"/>
      <c r="GU483" s="26"/>
      <c r="GV483" s="24"/>
      <c r="GW483" s="52"/>
      <c r="GX483" s="56"/>
      <c r="GY483" s="57"/>
      <c r="GZ483" s="58"/>
      <c r="HA483" s="27"/>
      <c r="HB483" s="25"/>
      <c r="HC483" s="26"/>
      <c r="HD483" s="26"/>
      <c r="HE483" s="26"/>
      <c r="HF483" s="26"/>
      <c r="HG483" s="26"/>
      <c r="HH483" s="26"/>
      <c r="HI483" s="26"/>
      <c r="HJ483" s="26"/>
      <c r="HK483" s="26"/>
      <c r="HL483" s="26"/>
      <c r="HM483" s="24"/>
      <c r="HN483" s="52"/>
      <c r="HO483" s="56"/>
      <c r="HP483" s="57"/>
      <c r="HQ483" s="58"/>
      <c r="HR483" s="27"/>
      <c r="HS483" s="25"/>
      <c r="HT483" s="26"/>
      <c r="HU483" s="26"/>
      <c r="HV483" s="26"/>
      <c r="HW483" s="26"/>
      <c r="HX483" s="26"/>
      <c r="HY483" s="26"/>
      <c r="HZ483" s="26"/>
      <c r="IA483" s="26"/>
      <c r="IB483" s="26"/>
      <c r="IC483" s="26"/>
      <c r="ID483" s="24"/>
      <c r="IE483" s="52"/>
      <c r="IF483" s="56"/>
      <c r="IG483" s="57"/>
      <c r="IH483" s="58"/>
      <c r="II483" s="27"/>
      <c r="IJ483" s="25"/>
      <c r="IK483" s="26"/>
      <c r="IL483" s="26"/>
      <c r="IM483" s="26"/>
      <c r="IN483" s="26"/>
      <c r="IO483" s="26"/>
      <c r="IP483" s="26"/>
      <c r="IQ483" s="26"/>
      <c r="IR483" s="26"/>
      <c r="IS483" s="26"/>
      <c r="IT483" s="26"/>
      <c r="IU483" s="24"/>
      <c r="IV483" s="52"/>
    </row>
    <row r="484" spans="1:242" ht="21.75" customHeight="1">
      <c r="A484" s="80"/>
      <c r="B484" s="114"/>
      <c r="C484" s="115"/>
      <c r="D484" s="116"/>
      <c r="E484" s="99"/>
      <c r="F484" s="102">
        <v>2021</v>
      </c>
      <c r="G484" s="98">
        <f t="shared" si="227"/>
        <v>0</v>
      </c>
      <c r="H484" s="98">
        <f t="shared" si="223"/>
        <v>0</v>
      </c>
      <c r="I484" s="98">
        <f t="shared" si="226"/>
        <v>0</v>
      </c>
      <c r="J484" s="98">
        <f t="shared" si="226"/>
        <v>0</v>
      </c>
      <c r="K484" s="98">
        <f t="shared" si="226"/>
        <v>0</v>
      </c>
      <c r="L484" s="98">
        <f t="shared" si="226"/>
        <v>0</v>
      </c>
      <c r="M484" s="98">
        <f t="shared" si="226"/>
        <v>0</v>
      </c>
      <c r="N484" s="98">
        <f t="shared" si="226"/>
        <v>0</v>
      </c>
      <c r="O484" s="98">
        <f t="shared" si="226"/>
        <v>0</v>
      </c>
      <c r="P484" s="98">
        <f t="shared" si="226"/>
        <v>0</v>
      </c>
      <c r="Q484" s="123"/>
      <c r="R484" s="9"/>
      <c r="AH484" s="43"/>
      <c r="AX484" s="43"/>
      <c r="BN484" s="43"/>
      <c r="CD484" s="43"/>
      <c r="CT484" s="43"/>
      <c r="DJ484" s="43"/>
      <c r="DZ484" s="43"/>
      <c r="EP484" s="43"/>
      <c r="FF484" s="43"/>
      <c r="FV484" s="43"/>
      <c r="GL484" s="43"/>
      <c r="HB484" s="43"/>
      <c r="HR484" s="43"/>
      <c r="IH484" s="43"/>
    </row>
    <row r="485" spans="1:242" ht="21.75" customHeight="1">
      <c r="A485" s="80"/>
      <c r="B485" s="114"/>
      <c r="C485" s="115"/>
      <c r="D485" s="116"/>
      <c r="E485" s="99"/>
      <c r="F485" s="102">
        <v>2022</v>
      </c>
      <c r="G485" s="98">
        <f t="shared" si="227"/>
        <v>3750</v>
      </c>
      <c r="H485" s="98">
        <f t="shared" si="223"/>
        <v>0</v>
      </c>
      <c r="I485" s="98">
        <f t="shared" si="226"/>
        <v>3750</v>
      </c>
      <c r="J485" s="98">
        <f t="shared" si="226"/>
        <v>0</v>
      </c>
      <c r="K485" s="98">
        <f t="shared" si="226"/>
        <v>0</v>
      </c>
      <c r="L485" s="98">
        <f t="shared" si="226"/>
        <v>0</v>
      </c>
      <c r="M485" s="98">
        <f t="shared" si="226"/>
        <v>0</v>
      </c>
      <c r="N485" s="98">
        <f t="shared" si="226"/>
        <v>0</v>
      </c>
      <c r="O485" s="98">
        <f t="shared" si="226"/>
        <v>0</v>
      </c>
      <c r="P485" s="98">
        <f t="shared" si="226"/>
        <v>0</v>
      </c>
      <c r="Q485" s="123"/>
      <c r="R485" s="9"/>
      <c r="AH485" s="43"/>
      <c r="AX485" s="43"/>
      <c r="BN485" s="43"/>
      <c r="CD485" s="43"/>
      <c r="CT485" s="43"/>
      <c r="DJ485" s="43"/>
      <c r="DZ485" s="43"/>
      <c r="EP485" s="43"/>
      <c r="FF485" s="43"/>
      <c r="FV485" s="43"/>
      <c r="GL485" s="43"/>
      <c r="HB485" s="43"/>
      <c r="HR485" s="43"/>
      <c r="IH485" s="43"/>
    </row>
    <row r="486" spans="1:242" ht="21.75" customHeight="1">
      <c r="A486" s="80"/>
      <c r="B486" s="114"/>
      <c r="C486" s="115"/>
      <c r="D486" s="116"/>
      <c r="E486" s="99"/>
      <c r="F486" s="102">
        <v>2023</v>
      </c>
      <c r="G486" s="98">
        <f t="shared" si="227"/>
        <v>0</v>
      </c>
      <c r="H486" s="98">
        <f t="shared" si="223"/>
        <v>0</v>
      </c>
      <c r="I486" s="98">
        <f t="shared" si="226"/>
        <v>0</v>
      </c>
      <c r="J486" s="98">
        <f t="shared" si="226"/>
        <v>0</v>
      </c>
      <c r="K486" s="98">
        <f t="shared" si="226"/>
        <v>0</v>
      </c>
      <c r="L486" s="98">
        <f t="shared" si="226"/>
        <v>0</v>
      </c>
      <c r="M486" s="98">
        <f t="shared" si="226"/>
        <v>0</v>
      </c>
      <c r="N486" s="98">
        <f t="shared" si="226"/>
        <v>0</v>
      </c>
      <c r="O486" s="98">
        <f t="shared" si="226"/>
        <v>0</v>
      </c>
      <c r="P486" s="98">
        <f t="shared" si="226"/>
        <v>0</v>
      </c>
      <c r="Q486" s="123"/>
      <c r="R486" s="9"/>
      <c r="AH486" s="43"/>
      <c r="AX486" s="43"/>
      <c r="BN486" s="43"/>
      <c r="CD486" s="43"/>
      <c r="CT486" s="43"/>
      <c r="DJ486" s="43"/>
      <c r="DZ486" s="43"/>
      <c r="EP486" s="43"/>
      <c r="FF486" s="43"/>
      <c r="FV486" s="43"/>
      <c r="GL486" s="43"/>
      <c r="HB486" s="43"/>
      <c r="HR486" s="43"/>
      <c r="IH486" s="43"/>
    </row>
    <row r="487" spans="1:242" ht="21.75" customHeight="1">
      <c r="A487" s="80"/>
      <c r="B487" s="114"/>
      <c r="C487" s="115"/>
      <c r="D487" s="116"/>
      <c r="E487" s="99"/>
      <c r="F487" s="102">
        <v>2024</v>
      </c>
      <c r="G487" s="98">
        <f t="shared" si="227"/>
        <v>0</v>
      </c>
      <c r="H487" s="98">
        <f t="shared" si="223"/>
        <v>0</v>
      </c>
      <c r="I487" s="98">
        <f t="shared" si="226"/>
        <v>0</v>
      </c>
      <c r="J487" s="98">
        <f t="shared" si="226"/>
        <v>0</v>
      </c>
      <c r="K487" s="98">
        <f t="shared" si="226"/>
        <v>0</v>
      </c>
      <c r="L487" s="98">
        <f t="shared" si="226"/>
        <v>0</v>
      </c>
      <c r="M487" s="98">
        <f t="shared" si="226"/>
        <v>0</v>
      </c>
      <c r="N487" s="98">
        <f t="shared" si="226"/>
        <v>0</v>
      </c>
      <c r="O487" s="98">
        <f t="shared" si="226"/>
        <v>0</v>
      </c>
      <c r="P487" s="98">
        <f t="shared" si="226"/>
        <v>0</v>
      </c>
      <c r="Q487" s="123"/>
      <c r="R487" s="9"/>
      <c r="AH487" s="43"/>
      <c r="AX487" s="43"/>
      <c r="BN487" s="43"/>
      <c r="CD487" s="43"/>
      <c r="CT487" s="43"/>
      <c r="DJ487" s="43"/>
      <c r="DZ487" s="43"/>
      <c r="EP487" s="43"/>
      <c r="FF487" s="43"/>
      <c r="FV487" s="43"/>
      <c r="GL487" s="43"/>
      <c r="HB487" s="43"/>
      <c r="HR487" s="43"/>
      <c r="IH487" s="43"/>
    </row>
    <row r="488" spans="1:242" ht="21.75" customHeight="1">
      <c r="A488" s="90"/>
      <c r="B488" s="119"/>
      <c r="C488" s="120"/>
      <c r="D488" s="121"/>
      <c r="E488" s="99"/>
      <c r="F488" s="102">
        <v>2025</v>
      </c>
      <c r="G488" s="98">
        <f t="shared" si="227"/>
        <v>0</v>
      </c>
      <c r="H488" s="98">
        <f t="shared" si="223"/>
        <v>0</v>
      </c>
      <c r="I488" s="98">
        <f t="shared" si="226"/>
        <v>0</v>
      </c>
      <c r="J488" s="98">
        <f t="shared" si="226"/>
        <v>0</v>
      </c>
      <c r="K488" s="98">
        <f t="shared" si="226"/>
        <v>0</v>
      </c>
      <c r="L488" s="98">
        <f t="shared" si="226"/>
        <v>0</v>
      </c>
      <c r="M488" s="98">
        <f t="shared" si="226"/>
        <v>0</v>
      </c>
      <c r="N488" s="98">
        <f t="shared" si="226"/>
        <v>0</v>
      </c>
      <c r="O488" s="98">
        <f t="shared" si="226"/>
        <v>0</v>
      </c>
      <c r="P488" s="98">
        <f t="shared" si="226"/>
        <v>0</v>
      </c>
      <c r="Q488" s="123"/>
      <c r="R488" s="9"/>
      <c r="AH488" s="43"/>
      <c r="AX488" s="43"/>
      <c r="BN488" s="43"/>
      <c r="CD488" s="43"/>
      <c r="CT488" s="43"/>
      <c r="DJ488" s="43"/>
      <c r="DZ488" s="43"/>
      <c r="EP488" s="43"/>
      <c r="FF488" s="43"/>
      <c r="FV488" s="43"/>
      <c r="GL488" s="43"/>
      <c r="HB488" s="43"/>
      <c r="HR488" s="43"/>
      <c r="IH488" s="43"/>
    </row>
    <row r="489" spans="1:256" ht="19.5" customHeight="1">
      <c r="A489" s="71"/>
      <c r="B489" s="109" t="s">
        <v>104</v>
      </c>
      <c r="C489" s="110"/>
      <c r="D489" s="111"/>
      <c r="E489" s="99"/>
      <c r="F489" s="100" t="s">
        <v>59</v>
      </c>
      <c r="G489" s="101">
        <f>(G501+G513+G528+G549)</f>
        <v>11438148.4</v>
      </c>
      <c r="H489" s="101">
        <f aca="true" t="shared" si="228" ref="H489:H500">H501+H513+H525+H549</f>
        <v>1788282.1</v>
      </c>
      <c r="I489" s="101">
        <f>(I501+I513+I528)</f>
        <v>5428222.499999999</v>
      </c>
      <c r="J489" s="101">
        <f>J501+J513+J525</f>
        <v>631439.2</v>
      </c>
      <c r="K489" s="101">
        <f>(K501+K513+K528)</f>
        <v>4380869.4</v>
      </c>
      <c r="L489" s="101">
        <f>L501+L513+L525</f>
        <v>564130</v>
      </c>
      <c r="M489" s="101">
        <f>(M501+M513+M528)</f>
        <v>1625210.5</v>
      </c>
      <c r="N489" s="101">
        <f>N501+N513+N525</f>
        <v>592616.9</v>
      </c>
      <c r="O489" s="101">
        <f>(O501+O513+O528)</f>
        <v>0</v>
      </c>
      <c r="P489" s="101">
        <f>P501+P513+P525</f>
        <v>0</v>
      </c>
      <c r="Q489" s="123"/>
      <c r="R489" s="52"/>
      <c r="S489" s="57"/>
      <c r="T489" s="57"/>
      <c r="U489" s="57"/>
      <c r="V489" s="44"/>
      <c r="W489" s="38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40"/>
      <c r="AI489" s="59"/>
      <c r="AJ489" s="57"/>
      <c r="AK489" s="57"/>
      <c r="AL489" s="57"/>
      <c r="AM489" s="44"/>
      <c r="AN489" s="38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40"/>
      <c r="AZ489" s="59"/>
      <c r="BA489" s="57"/>
      <c r="BB489" s="57"/>
      <c r="BC489" s="57"/>
      <c r="BD489" s="44"/>
      <c r="BE489" s="38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40"/>
      <c r="BQ489" s="59"/>
      <c r="BR489" s="57"/>
      <c r="BS489" s="57"/>
      <c r="BT489" s="57"/>
      <c r="BU489" s="44"/>
      <c r="BV489" s="38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40"/>
      <c r="CH489" s="59"/>
      <c r="CI489" s="57"/>
      <c r="CJ489" s="57"/>
      <c r="CK489" s="57"/>
      <c r="CL489" s="44"/>
      <c r="CM489" s="38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40"/>
      <c r="CY489" s="59"/>
      <c r="CZ489" s="57"/>
      <c r="DA489" s="57"/>
      <c r="DB489" s="57"/>
      <c r="DC489" s="44"/>
      <c r="DD489" s="38"/>
      <c r="DE489" s="39"/>
      <c r="DF489" s="36"/>
      <c r="DG489" s="23"/>
      <c r="DH489" s="23"/>
      <c r="DI489" s="23"/>
      <c r="DJ489" s="23"/>
      <c r="DK489" s="23"/>
      <c r="DL489" s="23"/>
      <c r="DM489" s="23"/>
      <c r="DN489" s="23"/>
      <c r="DO489" s="24"/>
      <c r="DP489" s="52"/>
      <c r="DQ489" s="53"/>
      <c r="DR489" s="54"/>
      <c r="DS489" s="55"/>
      <c r="DT489" s="27"/>
      <c r="DU489" s="22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4"/>
      <c r="EG489" s="52"/>
      <c r="EH489" s="53"/>
      <c r="EI489" s="54"/>
      <c r="EJ489" s="55"/>
      <c r="EK489" s="27"/>
      <c r="EL489" s="22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4"/>
      <c r="EX489" s="52"/>
      <c r="EY489" s="53"/>
      <c r="EZ489" s="54"/>
      <c r="FA489" s="55"/>
      <c r="FB489" s="27"/>
      <c r="FC489" s="22"/>
      <c r="FD489" s="23"/>
      <c r="FE489" s="23"/>
      <c r="FF489" s="23"/>
      <c r="FG489" s="23"/>
      <c r="FH489" s="23"/>
      <c r="FI489" s="23"/>
      <c r="FJ489" s="23"/>
      <c r="FK489" s="23"/>
      <c r="FL489" s="23"/>
      <c r="FM489" s="23"/>
      <c r="FN489" s="24"/>
      <c r="FO489" s="52"/>
      <c r="FP489" s="53"/>
      <c r="FQ489" s="54"/>
      <c r="FR489" s="55"/>
      <c r="FS489" s="27"/>
      <c r="FT489" s="22"/>
      <c r="FU489" s="23"/>
      <c r="FV489" s="23"/>
      <c r="FW489" s="23"/>
      <c r="FX489" s="23"/>
      <c r="FY489" s="23"/>
      <c r="FZ489" s="23"/>
      <c r="GA489" s="23"/>
      <c r="GB489" s="23"/>
      <c r="GC489" s="23"/>
      <c r="GD489" s="23"/>
      <c r="GE489" s="24"/>
      <c r="GF489" s="52"/>
      <c r="GG489" s="53"/>
      <c r="GH489" s="54"/>
      <c r="GI489" s="55"/>
      <c r="GJ489" s="27"/>
      <c r="GK489" s="22"/>
      <c r="GL489" s="23"/>
      <c r="GM489" s="23"/>
      <c r="GN489" s="23"/>
      <c r="GO489" s="23"/>
      <c r="GP489" s="23"/>
      <c r="GQ489" s="23"/>
      <c r="GR489" s="23"/>
      <c r="GS489" s="23"/>
      <c r="GT489" s="23"/>
      <c r="GU489" s="23"/>
      <c r="GV489" s="24"/>
      <c r="GW489" s="52"/>
      <c r="GX489" s="53"/>
      <c r="GY489" s="54"/>
      <c r="GZ489" s="55"/>
      <c r="HA489" s="27"/>
      <c r="HB489" s="22"/>
      <c r="HC489" s="23"/>
      <c r="HD489" s="23"/>
      <c r="HE489" s="23"/>
      <c r="HF489" s="23"/>
      <c r="HG489" s="23"/>
      <c r="HH489" s="23"/>
      <c r="HI489" s="23"/>
      <c r="HJ489" s="23"/>
      <c r="HK489" s="23"/>
      <c r="HL489" s="23"/>
      <c r="HM489" s="24"/>
      <c r="HN489" s="52"/>
      <c r="HO489" s="53"/>
      <c r="HP489" s="54"/>
      <c r="HQ489" s="55"/>
      <c r="HR489" s="27"/>
      <c r="HS489" s="22"/>
      <c r="HT489" s="23"/>
      <c r="HU489" s="23"/>
      <c r="HV489" s="23"/>
      <c r="HW489" s="23"/>
      <c r="HX489" s="23"/>
      <c r="HY489" s="23"/>
      <c r="HZ489" s="23"/>
      <c r="IA489" s="23"/>
      <c r="IB489" s="23"/>
      <c r="IC489" s="23"/>
      <c r="ID489" s="24"/>
      <c r="IE489" s="52"/>
      <c r="IF489" s="53"/>
      <c r="IG489" s="54"/>
      <c r="IH489" s="55"/>
      <c r="II489" s="27"/>
      <c r="IJ489" s="22"/>
      <c r="IK489" s="23"/>
      <c r="IL489" s="23"/>
      <c r="IM489" s="23"/>
      <c r="IN489" s="23"/>
      <c r="IO489" s="23"/>
      <c r="IP489" s="23"/>
      <c r="IQ489" s="23"/>
      <c r="IR489" s="23"/>
      <c r="IS489" s="23"/>
      <c r="IT489" s="23"/>
      <c r="IU489" s="24"/>
      <c r="IV489" s="52"/>
    </row>
    <row r="490" spans="1:256" ht="22.5" customHeight="1">
      <c r="A490" s="80"/>
      <c r="B490" s="114"/>
      <c r="C490" s="115"/>
      <c r="D490" s="116"/>
      <c r="E490" s="99"/>
      <c r="F490" s="102">
        <v>2015</v>
      </c>
      <c r="G490" s="98">
        <f>G502+G514+G526+G550</f>
        <v>123108.90000000001</v>
      </c>
      <c r="H490" s="98">
        <f t="shared" si="228"/>
        <v>123108.90000000001</v>
      </c>
      <c r="I490" s="98">
        <f aca="true" t="shared" si="229" ref="I490:I500">I502+I514+I526+I550</f>
        <v>116641.80000000002</v>
      </c>
      <c r="J490" s="98">
        <f aca="true" t="shared" si="230" ref="J490:P490">J502+J514+J526+J550</f>
        <v>116641.80000000002</v>
      </c>
      <c r="K490" s="98">
        <f t="shared" si="230"/>
        <v>0</v>
      </c>
      <c r="L490" s="98">
        <f t="shared" si="230"/>
        <v>0</v>
      </c>
      <c r="M490" s="98">
        <f t="shared" si="230"/>
        <v>6467.1</v>
      </c>
      <c r="N490" s="98">
        <f t="shared" si="230"/>
        <v>6467.1</v>
      </c>
      <c r="O490" s="98">
        <f t="shared" si="230"/>
        <v>0</v>
      </c>
      <c r="P490" s="98">
        <f t="shared" si="230"/>
        <v>0</v>
      </c>
      <c r="Q490" s="123"/>
      <c r="R490" s="52"/>
      <c r="S490" s="57"/>
      <c r="T490" s="57"/>
      <c r="U490" s="57"/>
      <c r="V490" s="44"/>
      <c r="W490" s="41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0"/>
      <c r="AI490" s="59"/>
      <c r="AJ490" s="57"/>
      <c r="AK490" s="57"/>
      <c r="AL490" s="57"/>
      <c r="AM490" s="44"/>
      <c r="AN490" s="41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0"/>
      <c r="AZ490" s="59"/>
      <c r="BA490" s="57"/>
      <c r="BB490" s="57"/>
      <c r="BC490" s="57"/>
      <c r="BD490" s="44"/>
      <c r="BE490" s="41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0"/>
      <c r="BQ490" s="59"/>
      <c r="BR490" s="57"/>
      <c r="BS490" s="57"/>
      <c r="BT490" s="57"/>
      <c r="BU490" s="44"/>
      <c r="BV490" s="41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0"/>
      <c r="CH490" s="59"/>
      <c r="CI490" s="57"/>
      <c r="CJ490" s="57"/>
      <c r="CK490" s="57"/>
      <c r="CL490" s="44"/>
      <c r="CM490" s="41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0"/>
      <c r="CY490" s="59"/>
      <c r="CZ490" s="57"/>
      <c r="DA490" s="57"/>
      <c r="DB490" s="57"/>
      <c r="DC490" s="44"/>
      <c r="DD490" s="41"/>
      <c r="DE490" s="42"/>
      <c r="DF490" s="37"/>
      <c r="DG490" s="26"/>
      <c r="DH490" s="26"/>
      <c r="DI490" s="26"/>
      <c r="DJ490" s="26"/>
      <c r="DK490" s="26"/>
      <c r="DL490" s="26"/>
      <c r="DM490" s="26"/>
      <c r="DN490" s="26"/>
      <c r="DO490" s="24"/>
      <c r="DP490" s="52"/>
      <c r="DQ490" s="56"/>
      <c r="DR490" s="57"/>
      <c r="DS490" s="58"/>
      <c r="DT490" s="27"/>
      <c r="DU490" s="25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4"/>
      <c r="EG490" s="52"/>
      <c r="EH490" s="56"/>
      <c r="EI490" s="57"/>
      <c r="EJ490" s="58"/>
      <c r="EK490" s="27"/>
      <c r="EL490" s="25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4"/>
      <c r="EX490" s="52"/>
      <c r="EY490" s="56"/>
      <c r="EZ490" s="57"/>
      <c r="FA490" s="58"/>
      <c r="FB490" s="27"/>
      <c r="FC490" s="25"/>
      <c r="FD490" s="26"/>
      <c r="FE490" s="26"/>
      <c r="FF490" s="26"/>
      <c r="FG490" s="26"/>
      <c r="FH490" s="26"/>
      <c r="FI490" s="26"/>
      <c r="FJ490" s="26"/>
      <c r="FK490" s="26"/>
      <c r="FL490" s="26"/>
      <c r="FM490" s="26"/>
      <c r="FN490" s="24"/>
      <c r="FO490" s="52"/>
      <c r="FP490" s="56"/>
      <c r="FQ490" s="57"/>
      <c r="FR490" s="58"/>
      <c r="FS490" s="27"/>
      <c r="FT490" s="25"/>
      <c r="FU490" s="26"/>
      <c r="FV490" s="26"/>
      <c r="FW490" s="26"/>
      <c r="FX490" s="26"/>
      <c r="FY490" s="26"/>
      <c r="FZ490" s="26"/>
      <c r="GA490" s="26"/>
      <c r="GB490" s="26"/>
      <c r="GC490" s="26"/>
      <c r="GD490" s="26"/>
      <c r="GE490" s="24"/>
      <c r="GF490" s="52"/>
      <c r="GG490" s="56"/>
      <c r="GH490" s="57"/>
      <c r="GI490" s="58"/>
      <c r="GJ490" s="27"/>
      <c r="GK490" s="25"/>
      <c r="GL490" s="26"/>
      <c r="GM490" s="26"/>
      <c r="GN490" s="26"/>
      <c r="GO490" s="26"/>
      <c r="GP490" s="26"/>
      <c r="GQ490" s="26"/>
      <c r="GR490" s="26"/>
      <c r="GS490" s="26"/>
      <c r="GT490" s="26"/>
      <c r="GU490" s="26"/>
      <c r="GV490" s="24"/>
      <c r="GW490" s="52"/>
      <c r="GX490" s="56"/>
      <c r="GY490" s="57"/>
      <c r="GZ490" s="58"/>
      <c r="HA490" s="27"/>
      <c r="HB490" s="25"/>
      <c r="HC490" s="26"/>
      <c r="HD490" s="26"/>
      <c r="HE490" s="26"/>
      <c r="HF490" s="26"/>
      <c r="HG490" s="26"/>
      <c r="HH490" s="26"/>
      <c r="HI490" s="26"/>
      <c r="HJ490" s="26"/>
      <c r="HK490" s="26"/>
      <c r="HL490" s="26"/>
      <c r="HM490" s="24"/>
      <c r="HN490" s="52"/>
      <c r="HO490" s="56"/>
      <c r="HP490" s="57"/>
      <c r="HQ490" s="58"/>
      <c r="HR490" s="27"/>
      <c r="HS490" s="25"/>
      <c r="HT490" s="26"/>
      <c r="HU490" s="26"/>
      <c r="HV490" s="26"/>
      <c r="HW490" s="26"/>
      <c r="HX490" s="26"/>
      <c r="HY490" s="26"/>
      <c r="HZ490" s="26"/>
      <c r="IA490" s="26"/>
      <c r="IB490" s="26"/>
      <c r="IC490" s="26"/>
      <c r="ID490" s="24"/>
      <c r="IE490" s="52"/>
      <c r="IF490" s="56"/>
      <c r="IG490" s="57"/>
      <c r="IH490" s="58"/>
      <c r="II490" s="27"/>
      <c r="IJ490" s="25"/>
      <c r="IK490" s="26"/>
      <c r="IL490" s="26"/>
      <c r="IM490" s="26"/>
      <c r="IN490" s="26"/>
      <c r="IO490" s="26"/>
      <c r="IP490" s="26"/>
      <c r="IQ490" s="26"/>
      <c r="IR490" s="26"/>
      <c r="IS490" s="26"/>
      <c r="IT490" s="26"/>
      <c r="IU490" s="24"/>
      <c r="IV490" s="52"/>
    </row>
    <row r="491" spans="1:256" ht="20.25" customHeight="1">
      <c r="A491" s="80"/>
      <c r="B491" s="114"/>
      <c r="C491" s="115"/>
      <c r="D491" s="116"/>
      <c r="E491" s="102"/>
      <c r="F491" s="102">
        <v>2016</v>
      </c>
      <c r="G491" s="98">
        <f>G503+G515+G527</f>
        <v>103625.1</v>
      </c>
      <c r="H491" s="98">
        <f t="shared" si="228"/>
        <v>103625.1</v>
      </c>
      <c r="I491" s="98">
        <f t="shared" si="229"/>
        <v>94153.30000000002</v>
      </c>
      <c r="J491" s="98">
        <f aca="true" t="shared" si="231" ref="J491:P500">J503+J515+J527+J551</f>
        <v>94153.30000000002</v>
      </c>
      <c r="K491" s="98">
        <f t="shared" si="231"/>
        <v>0</v>
      </c>
      <c r="L491" s="98">
        <f t="shared" si="231"/>
        <v>0</v>
      </c>
      <c r="M491" s="98">
        <f t="shared" si="231"/>
        <v>9471.8</v>
      </c>
      <c r="N491" s="98">
        <f t="shared" si="231"/>
        <v>9471.8</v>
      </c>
      <c r="O491" s="98">
        <f t="shared" si="231"/>
        <v>0</v>
      </c>
      <c r="P491" s="98">
        <f t="shared" si="231"/>
        <v>0</v>
      </c>
      <c r="Q491" s="123"/>
      <c r="R491" s="52"/>
      <c r="S491" s="57"/>
      <c r="T491" s="57"/>
      <c r="U491" s="57"/>
      <c r="V491" s="41"/>
      <c r="W491" s="41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0"/>
      <c r="AI491" s="59"/>
      <c r="AJ491" s="57"/>
      <c r="AK491" s="57"/>
      <c r="AL491" s="57"/>
      <c r="AM491" s="41"/>
      <c r="AN491" s="41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0"/>
      <c r="AZ491" s="59"/>
      <c r="BA491" s="57"/>
      <c r="BB491" s="57"/>
      <c r="BC491" s="57"/>
      <c r="BD491" s="41"/>
      <c r="BE491" s="41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0"/>
      <c r="BQ491" s="59"/>
      <c r="BR491" s="57"/>
      <c r="BS491" s="57"/>
      <c r="BT491" s="57"/>
      <c r="BU491" s="41"/>
      <c r="BV491" s="41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0"/>
      <c r="CH491" s="59"/>
      <c r="CI491" s="57"/>
      <c r="CJ491" s="57"/>
      <c r="CK491" s="57"/>
      <c r="CL491" s="41"/>
      <c r="CM491" s="41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0"/>
      <c r="CY491" s="59"/>
      <c r="CZ491" s="57"/>
      <c r="DA491" s="57"/>
      <c r="DB491" s="57"/>
      <c r="DC491" s="41"/>
      <c r="DD491" s="41"/>
      <c r="DE491" s="42"/>
      <c r="DF491" s="37"/>
      <c r="DG491" s="26"/>
      <c r="DH491" s="26"/>
      <c r="DI491" s="26"/>
      <c r="DJ491" s="26"/>
      <c r="DK491" s="26"/>
      <c r="DL491" s="26"/>
      <c r="DM491" s="26"/>
      <c r="DN491" s="26"/>
      <c r="DO491" s="24"/>
      <c r="DP491" s="52"/>
      <c r="DQ491" s="56"/>
      <c r="DR491" s="57"/>
      <c r="DS491" s="58"/>
      <c r="DT491" s="25"/>
      <c r="DU491" s="25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4"/>
      <c r="EG491" s="52"/>
      <c r="EH491" s="56"/>
      <c r="EI491" s="57"/>
      <c r="EJ491" s="58"/>
      <c r="EK491" s="25"/>
      <c r="EL491" s="25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4"/>
      <c r="EX491" s="52"/>
      <c r="EY491" s="56"/>
      <c r="EZ491" s="57"/>
      <c r="FA491" s="58"/>
      <c r="FB491" s="25"/>
      <c r="FC491" s="25"/>
      <c r="FD491" s="26"/>
      <c r="FE491" s="26"/>
      <c r="FF491" s="26"/>
      <c r="FG491" s="26"/>
      <c r="FH491" s="26"/>
      <c r="FI491" s="26"/>
      <c r="FJ491" s="26"/>
      <c r="FK491" s="26"/>
      <c r="FL491" s="26"/>
      <c r="FM491" s="26"/>
      <c r="FN491" s="24"/>
      <c r="FO491" s="52"/>
      <c r="FP491" s="56"/>
      <c r="FQ491" s="57"/>
      <c r="FR491" s="58"/>
      <c r="FS491" s="25"/>
      <c r="FT491" s="25"/>
      <c r="FU491" s="26"/>
      <c r="FV491" s="26"/>
      <c r="FW491" s="26"/>
      <c r="FX491" s="26"/>
      <c r="FY491" s="26"/>
      <c r="FZ491" s="26"/>
      <c r="GA491" s="26"/>
      <c r="GB491" s="26"/>
      <c r="GC491" s="26"/>
      <c r="GD491" s="26"/>
      <c r="GE491" s="24"/>
      <c r="GF491" s="52"/>
      <c r="GG491" s="56"/>
      <c r="GH491" s="57"/>
      <c r="GI491" s="58"/>
      <c r="GJ491" s="25"/>
      <c r="GK491" s="25"/>
      <c r="GL491" s="26"/>
      <c r="GM491" s="26"/>
      <c r="GN491" s="26"/>
      <c r="GO491" s="26"/>
      <c r="GP491" s="26"/>
      <c r="GQ491" s="26"/>
      <c r="GR491" s="26"/>
      <c r="GS491" s="26"/>
      <c r="GT491" s="26"/>
      <c r="GU491" s="26"/>
      <c r="GV491" s="24"/>
      <c r="GW491" s="52"/>
      <c r="GX491" s="56"/>
      <c r="GY491" s="57"/>
      <c r="GZ491" s="58"/>
      <c r="HA491" s="25"/>
      <c r="HB491" s="25"/>
      <c r="HC491" s="26"/>
      <c r="HD491" s="26"/>
      <c r="HE491" s="26"/>
      <c r="HF491" s="26"/>
      <c r="HG491" s="26"/>
      <c r="HH491" s="26"/>
      <c r="HI491" s="26"/>
      <c r="HJ491" s="26"/>
      <c r="HK491" s="26"/>
      <c r="HL491" s="26"/>
      <c r="HM491" s="24"/>
      <c r="HN491" s="52"/>
      <c r="HO491" s="56"/>
      <c r="HP491" s="57"/>
      <c r="HQ491" s="58"/>
      <c r="HR491" s="25"/>
      <c r="HS491" s="25"/>
      <c r="HT491" s="26"/>
      <c r="HU491" s="26"/>
      <c r="HV491" s="26"/>
      <c r="HW491" s="26"/>
      <c r="HX491" s="26"/>
      <c r="HY491" s="26"/>
      <c r="HZ491" s="26"/>
      <c r="IA491" s="26"/>
      <c r="IB491" s="26"/>
      <c r="IC491" s="26"/>
      <c r="ID491" s="24"/>
      <c r="IE491" s="52"/>
      <c r="IF491" s="56"/>
      <c r="IG491" s="57"/>
      <c r="IH491" s="58"/>
      <c r="II491" s="25"/>
      <c r="IJ491" s="25"/>
      <c r="IK491" s="26"/>
      <c r="IL491" s="26"/>
      <c r="IM491" s="26"/>
      <c r="IN491" s="26"/>
      <c r="IO491" s="26"/>
      <c r="IP491" s="26"/>
      <c r="IQ491" s="26"/>
      <c r="IR491" s="26"/>
      <c r="IS491" s="26"/>
      <c r="IT491" s="26"/>
      <c r="IU491" s="24"/>
      <c r="IV491" s="52"/>
    </row>
    <row r="492" spans="1:256" ht="21.75" customHeight="1">
      <c r="A492" s="80"/>
      <c r="B492" s="114"/>
      <c r="C492" s="115"/>
      <c r="D492" s="116"/>
      <c r="E492" s="102"/>
      <c r="F492" s="102">
        <v>2017</v>
      </c>
      <c r="G492" s="98">
        <f>G504+G516+G528</f>
        <v>312674.39999999997</v>
      </c>
      <c r="H492" s="98">
        <f t="shared" si="228"/>
        <v>312674.39999999997</v>
      </c>
      <c r="I492" s="98">
        <f t="shared" si="229"/>
        <v>179335.4</v>
      </c>
      <c r="J492" s="98">
        <f t="shared" si="231"/>
        <v>179335.4</v>
      </c>
      <c r="K492" s="98">
        <f t="shared" si="231"/>
        <v>100000</v>
      </c>
      <c r="L492" s="98">
        <f t="shared" si="231"/>
        <v>100000</v>
      </c>
      <c r="M492" s="98">
        <f t="shared" si="231"/>
        <v>33339</v>
      </c>
      <c r="N492" s="98">
        <f t="shared" si="231"/>
        <v>33339</v>
      </c>
      <c r="O492" s="98">
        <f t="shared" si="231"/>
        <v>0</v>
      </c>
      <c r="P492" s="98">
        <f t="shared" si="231"/>
        <v>0</v>
      </c>
      <c r="Q492" s="123"/>
      <c r="R492" s="52"/>
      <c r="S492" s="57"/>
      <c r="T492" s="57"/>
      <c r="U492" s="57"/>
      <c r="V492" s="41"/>
      <c r="W492" s="41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0"/>
      <c r="AI492" s="59"/>
      <c r="AJ492" s="57"/>
      <c r="AK492" s="57"/>
      <c r="AL492" s="57"/>
      <c r="AM492" s="41"/>
      <c r="AN492" s="41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0"/>
      <c r="AZ492" s="59"/>
      <c r="BA492" s="57"/>
      <c r="BB492" s="57"/>
      <c r="BC492" s="57"/>
      <c r="BD492" s="41"/>
      <c r="BE492" s="41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0"/>
      <c r="BQ492" s="59"/>
      <c r="BR492" s="57"/>
      <c r="BS492" s="57"/>
      <c r="BT492" s="57"/>
      <c r="BU492" s="41"/>
      <c r="BV492" s="41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0"/>
      <c r="CH492" s="59"/>
      <c r="CI492" s="57"/>
      <c r="CJ492" s="57"/>
      <c r="CK492" s="57"/>
      <c r="CL492" s="41"/>
      <c r="CM492" s="41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0"/>
      <c r="CY492" s="59"/>
      <c r="CZ492" s="57"/>
      <c r="DA492" s="57"/>
      <c r="DB492" s="57"/>
      <c r="DC492" s="41"/>
      <c r="DD492" s="41"/>
      <c r="DE492" s="42"/>
      <c r="DF492" s="37"/>
      <c r="DG492" s="26"/>
      <c r="DH492" s="26"/>
      <c r="DI492" s="26"/>
      <c r="DJ492" s="26"/>
      <c r="DK492" s="26"/>
      <c r="DL492" s="26"/>
      <c r="DM492" s="26"/>
      <c r="DN492" s="26"/>
      <c r="DO492" s="24"/>
      <c r="DP492" s="52"/>
      <c r="DQ492" s="56"/>
      <c r="DR492" s="57"/>
      <c r="DS492" s="58"/>
      <c r="DT492" s="25"/>
      <c r="DU492" s="25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4"/>
      <c r="EG492" s="52"/>
      <c r="EH492" s="56"/>
      <c r="EI492" s="57"/>
      <c r="EJ492" s="58"/>
      <c r="EK492" s="25"/>
      <c r="EL492" s="25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4"/>
      <c r="EX492" s="52"/>
      <c r="EY492" s="56"/>
      <c r="EZ492" s="57"/>
      <c r="FA492" s="58"/>
      <c r="FB492" s="25"/>
      <c r="FC492" s="25"/>
      <c r="FD492" s="26"/>
      <c r="FE492" s="26"/>
      <c r="FF492" s="26"/>
      <c r="FG492" s="26"/>
      <c r="FH492" s="26"/>
      <c r="FI492" s="26"/>
      <c r="FJ492" s="26"/>
      <c r="FK492" s="26"/>
      <c r="FL492" s="26"/>
      <c r="FM492" s="26"/>
      <c r="FN492" s="24"/>
      <c r="FO492" s="52"/>
      <c r="FP492" s="56"/>
      <c r="FQ492" s="57"/>
      <c r="FR492" s="58"/>
      <c r="FS492" s="25"/>
      <c r="FT492" s="25"/>
      <c r="FU492" s="26"/>
      <c r="FV492" s="26"/>
      <c r="FW492" s="26"/>
      <c r="FX492" s="26"/>
      <c r="FY492" s="26"/>
      <c r="FZ492" s="26"/>
      <c r="GA492" s="26"/>
      <c r="GB492" s="26"/>
      <c r="GC492" s="26"/>
      <c r="GD492" s="26"/>
      <c r="GE492" s="24"/>
      <c r="GF492" s="52"/>
      <c r="GG492" s="56"/>
      <c r="GH492" s="57"/>
      <c r="GI492" s="58"/>
      <c r="GJ492" s="25"/>
      <c r="GK492" s="25"/>
      <c r="GL492" s="26"/>
      <c r="GM492" s="26"/>
      <c r="GN492" s="26"/>
      <c r="GO492" s="26"/>
      <c r="GP492" s="26"/>
      <c r="GQ492" s="26"/>
      <c r="GR492" s="26"/>
      <c r="GS492" s="26"/>
      <c r="GT492" s="26"/>
      <c r="GU492" s="26"/>
      <c r="GV492" s="24"/>
      <c r="GW492" s="52"/>
      <c r="GX492" s="56"/>
      <c r="GY492" s="57"/>
      <c r="GZ492" s="58"/>
      <c r="HA492" s="25"/>
      <c r="HB492" s="25"/>
      <c r="HC492" s="26"/>
      <c r="HD492" s="26"/>
      <c r="HE492" s="26"/>
      <c r="HF492" s="26"/>
      <c r="HG492" s="26"/>
      <c r="HH492" s="26"/>
      <c r="HI492" s="26"/>
      <c r="HJ492" s="26"/>
      <c r="HK492" s="26"/>
      <c r="HL492" s="26"/>
      <c r="HM492" s="24"/>
      <c r="HN492" s="52"/>
      <c r="HO492" s="56"/>
      <c r="HP492" s="57"/>
      <c r="HQ492" s="58"/>
      <c r="HR492" s="25"/>
      <c r="HS492" s="25"/>
      <c r="HT492" s="26"/>
      <c r="HU492" s="26"/>
      <c r="HV492" s="26"/>
      <c r="HW492" s="26"/>
      <c r="HX492" s="26"/>
      <c r="HY492" s="26"/>
      <c r="HZ492" s="26"/>
      <c r="IA492" s="26"/>
      <c r="IB492" s="26"/>
      <c r="IC492" s="26"/>
      <c r="ID492" s="24"/>
      <c r="IE492" s="52"/>
      <c r="IF492" s="56"/>
      <c r="IG492" s="57"/>
      <c r="IH492" s="58"/>
      <c r="II492" s="25"/>
      <c r="IJ492" s="25"/>
      <c r="IK492" s="26"/>
      <c r="IL492" s="26"/>
      <c r="IM492" s="26"/>
      <c r="IN492" s="26"/>
      <c r="IO492" s="26"/>
      <c r="IP492" s="26"/>
      <c r="IQ492" s="26"/>
      <c r="IR492" s="26"/>
      <c r="IS492" s="26"/>
      <c r="IT492" s="26"/>
      <c r="IU492" s="24"/>
      <c r="IV492" s="52"/>
    </row>
    <row r="493" spans="1:256" ht="24" customHeight="1">
      <c r="A493" s="80"/>
      <c r="B493" s="114"/>
      <c r="C493" s="115"/>
      <c r="D493" s="116"/>
      <c r="E493" s="102"/>
      <c r="F493" s="102">
        <v>2018</v>
      </c>
      <c r="G493" s="98">
        <f>G505+G517+G529</f>
        <v>268653.39999999997</v>
      </c>
      <c r="H493" s="98">
        <f t="shared" si="228"/>
        <v>268653.39999999997</v>
      </c>
      <c r="I493" s="98">
        <f t="shared" si="229"/>
        <v>1184.4</v>
      </c>
      <c r="J493" s="98">
        <f t="shared" si="231"/>
        <v>1184.4</v>
      </c>
      <c r="K493" s="98">
        <f t="shared" si="231"/>
        <v>264130</v>
      </c>
      <c r="L493" s="98">
        <f t="shared" si="231"/>
        <v>264130</v>
      </c>
      <c r="M493" s="98">
        <f t="shared" si="231"/>
        <v>3339</v>
      </c>
      <c r="N493" s="98">
        <f t="shared" si="231"/>
        <v>3339</v>
      </c>
      <c r="O493" s="98">
        <f t="shared" si="231"/>
        <v>0</v>
      </c>
      <c r="P493" s="98">
        <f t="shared" si="231"/>
        <v>0</v>
      </c>
      <c r="Q493" s="123"/>
      <c r="R493" s="52"/>
      <c r="S493" s="57"/>
      <c r="T493" s="57"/>
      <c r="U493" s="57"/>
      <c r="V493" s="41"/>
      <c r="W493" s="41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0"/>
      <c r="AI493" s="59"/>
      <c r="AJ493" s="57"/>
      <c r="AK493" s="57"/>
      <c r="AL493" s="57"/>
      <c r="AM493" s="41"/>
      <c r="AN493" s="41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0"/>
      <c r="AZ493" s="59"/>
      <c r="BA493" s="57"/>
      <c r="BB493" s="57"/>
      <c r="BC493" s="57"/>
      <c r="BD493" s="41"/>
      <c r="BE493" s="41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0"/>
      <c r="BQ493" s="59"/>
      <c r="BR493" s="57"/>
      <c r="BS493" s="57"/>
      <c r="BT493" s="57"/>
      <c r="BU493" s="41"/>
      <c r="BV493" s="41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0"/>
      <c r="CH493" s="59"/>
      <c r="CI493" s="57"/>
      <c r="CJ493" s="57"/>
      <c r="CK493" s="57"/>
      <c r="CL493" s="41"/>
      <c r="CM493" s="41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0"/>
      <c r="CY493" s="59"/>
      <c r="CZ493" s="57"/>
      <c r="DA493" s="57"/>
      <c r="DB493" s="57"/>
      <c r="DC493" s="41"/>
      <c r="DD493" s="41"/>
      <c r="DE493" s="42"/>
      <c r="DF493" s="37"/>
      <c r="DG493" s="26"/>
      <c r="DH493" s="26"/>
      <c r="DI493" s="26"/>
      <c r="DJ493" s="26"/>
      <c r="DK493" s="26"/>
      <c r="DL493" s="26"/>
      <c r="DM493" s="26"/>
      <c r="DN493" s="26"/>
      <c r="DO493" s="24"/>
      <c r="DP493" s="52"/>
      <c r="DQ493" s="56"/>
      <c r="DR493" s="57"/>
      <c r="DS493" s="58"/>
      <c r="DT493" s="25"/>
      <c r="DU493" s="25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4"/>
      <c r="EG493" s="52"/>
      <c r="EH493" s="56"/>
      <c r="EI493" s="57"/>
      <c r="EJ493" s="58"/>
      <c r="EK493" s="25"/>
      <c r="EL493" s="25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4"/>
      <c r="EX493" s="52"/>
      <c r="EY493" s="56"/>
      <c r="EZ493" s="57"/>
      <c r="FA493" s="58"/>
      <c r="FB493" s="25"/>
      <c r="FC493" s="25"/>
      <c r="FD493" s="26"/>
      <c r="FE493" s="26"/>
      <c r="FF493" s="26"/>
      <c r="FG493" s="26"/>
      <c r="FH493" s="26"/>
      <c r="FI493" s="26"/>
      <c r="FJ493" s="26"/>
      <c r="FK493" s="26"/>
      <c r="FL493" s="26"/>
      <c r="FM493" s="26"/>
      <c r="FN493" s="24"/>
      <c r="FO493" s="52"/>
      <c r="FP493" s="56"/>
      <c r="FQ493" s="57"/>
      <c r="FR493" s="58"/>
      <c r="FS493" s="25"/>
      <c r="FT493" s="25"/>
      <c r="FU493" s="26"/>
      <c r="FV493" s="26"/>
      <c r="FW493" s="26"/>
      <c r="FX493" s="26"/>
      <c r="FY493" s="26"/>
      <c r="FZ493" s="26"/>
      <c r="GA493" s="26"/>
      <c r="GB493" s="26"/>
      <c r="GC493" s="26"/>
      <c r="GD493" s="26"/>
      <c r="GE493" s="24"/>
      <c r="GF493" s="52"/>
      <c r="GG493" s="56"/>
      <c r="GH493" s="57"/>
      <c r="GI493" s="58"/>
      <c r="GJ493" s="25"/>
      <c r="GK493" s="25"/>
      <c r="GL493" s="26"/>
      <c r="GM493" s="26"/>
      <c r="GN493" s="26"/>
      <c r="GO493" s="26"/>
      <c r="GP493" s="26"/>
      <c r="GQ493" s="26"/>
      <c r="GR493" s="26"/>
      <c r="GS493" s="26"/>
      <c r="GT493" s="26"/>
      <c r="GU493" s="26"/>
      <c r="GV493" s="24"/>
      <c r="GW493" s="52"/>
      <c r="GX493" s="56"/>
      <c r="GY493" s="57"/>
      <c r="GZ493" s="58"/>
      <c r="HA493" s="25"/>
      <c r="HB493" s="25"/>
      <c r="HC493" s="26"/>
      <c r="HD493" s="26"/>
      <c r="HE493" s="26"/>
      <c r="HF493" s="26"/>
      <c r="HG493" s="26"/>
      <c r="HH493" s="26"/>
      <c r="HI493" s="26"/>
      <c r="HJ493" s="26"/>
      <c r="HK493" s="26"/>
      <c r="HL493" s="26"/>
      <c r="HM493" s="24"/>
      <c r="HN493" s="52"/>
      <c r="HO493" s="56"/>
      <c r="HP493" s="57"/>
      <c r="HQ493" s="58"/>
      <c r="HR493" s="25"/>
      <c r="HS493" s="25"/>
      <c r="HT493" s="26"/>
      <c r="HU493" s="26"/>
      <c r="HV493" s="26"/>
      <c r="HW493" s="26"/>
      <c r="HX493" s="26"/>
      <c r="HY493" s="26"/>
      <c r="HZ493" s="26"/>
      <c r="IA493" s="26"/>
      <c r="IB493" s="26"/>
      <c r="IC493" s="26"/>
      <c r="ID493" s="24"/>
      <c r="IE493" s="52"/>
      <c r="IF493" s="56"/>
      <c r="IG493" s="57"/>
      <c r="IH493" s="58"/>
      <c r="II493" s="25"/>
      <c r="IJ493" s="25"/>
      <c r="IK493" s="26"/>
      <c r="IL493" s="26"/>
      <c r="IM493" s="26"/>
      <c r="IN493" s="26"/>
      <c r="IO493" s="26"/>
      <c r="IP493" s="26"/>
      <c r="IQ493" s="26"/>
      <c r="IR493" s="26"/>
      <c r="IS493" s="26"/>
      <c r="IT493" s="26"/>
      <c r="IU493" s="24"/>
      <c r="IV493" s="52"/>
    </row>
    <row r="494" spans="1:256" ht="18" customHeight="1">
      <c r="A494" s="80"/>
      <c r="B494" s="114"/>
      <c r="C494" s="115"/>
      <c r="D494" s="116"/>
      <c r="E494" s="102"/>
      <c r="F494" s="102">
        <v>2019</v>
      </c>
      <c r="G494" s="98">
        <f>G506+G518+G530</f>
        <v>1728344.7000000002</v>
      </c>
      <c r="H494" s="98">
        <f t="shared" si="228"/>
        <v>349400</v>
      </c>
      <c r="I494" s="98">
        <f t="shared" si="229"/>
        <v>550149.7</v>
      </c>
      <c r="J494" s="98">
        <f t="shared" si="231"/>
        <v>109400</v>
      </c>
      <c r="K494" s="98">
        <f t="shared" si="231"/>
        <v>615401.6</v>
      </c>
      <c r="L494" s="98">
        <f t="shared" si="231"/>
        <v>200000</v>
      </c>
      <c r="M494" s="98">
        <f t="shared" si="231"/>
        <v>562889.4</v>
      </c>
      <c r="N494" s="98">
        <f t="shared" si="231"/>
        <v>40000</v>
      </c>
      <c r="O494" s="98">
        <f t="shared" si="231"/>
        <v>0</v>
      </c>
      <c r="P494" s="98">
        <f t="shared" si="231"/>
        <v>0</v>
      </c>
      <c r="Q494" s="123"/>
      <c r="R494" s="52"/>
      <c r="S494" s="57"/>
      <c r="T494" s="57"/>
      <c r="U494" s="57"/>
      <c r="V494" s="41"/>
      <c r="W494" s="41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0"/>
      <c r="AI494" s="59"/>
      <c r="AJ494" s="57"/>
      <c r="AK494" s="57"/>
      <c r="AL494" s="57"/>
      <c r="AM494" s="41"/>
      <c r="AN494" s="41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0"/>
      <c r="AZ494" s="59"/>
      <c r="BA494" s="57"/>
      <c r="BB494" s="57"/>
      <c r="BC494" s="57"/>
      <c r="BD494" s="41"/>
      <c r="BE494" s="41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0"/>
      <c r="BQ494" s="59"/>
      <c r="BR494" s="57"/>
      <c r="BS494" s="57"/>
      <c r="BT494" s="57"/>
      <c r="BU494" s="41"/>
      <c r="BV494" s="41"/>
      <c r="BW494" s="42"/>
      <c r="BX494" s="42"/>
      <c r="BY494" s="42"/>
      <c r="BZ494" s="42"/>
      <c r="CA494" s="42"/>
      <c r="CB494" s="42"/>
      <c r="CC494" s="42"/>
      <c r="CD494" s="42"/>
      <c r="CE494" s="42"/>
      <c r="CF494" s="42"/>
      <c r="CG494" s="40"/>
      <c r="CH494" s="59"/>
      <c r="CI494" s="57"/>
      <c r="CJ494" s="57"/>
      <c r="CK494" s="57"/>
      <c r="CL494" s="41"/>
      <c r="CM494" s="41"/>
      <c r="CN494" s="42"/>
      <c r="CO494" s="42"/>
      <c r="CP494" s="42"/>
      <c r="CQ494" s="42"/>
      <c r="CR494" s="42"/>
      <c r="CS494" s="42"/>
      <c r="CT494" s="42"/>
      <c r="CU494" s="42"/>
      <c r="CV494" s="42"/>
      <c r="CW494" s="42"/>
      <c r="CX494" s="40"/>
      <c r="CY494" s="59"/>
      <c r="CZ494" s="57"/>
      <c r="DA494" s="57"/>
      <c r="DB494" s="57"/>
      <c r="DC494" s="41"/>
      <c r="DD494" s="41"/>
      <c r="DE494" s="42"/>
      <c r="DF494" s="37"/>
      <c r="DG494" s="26"/>
      <c r="DH494" s="26"/>
      <c r="DI494" s="26"/>
      <c r="DJ494" s="26"/>
      <c r="DK494" s="26"/>
      <c r="DL494" s="26"/>
      <c r="DM494" s="26"/>
      <c r="DN494" s="26"/>
      <c r="DO494" s="24"/>
      <c r="DP494" s="52"/>
      <c r="DQ494" s="56"/>
      <c r="DR494" s="57"/>
      <c r="DS494" s="58"/>
      <c r="DT494" s="25"/>
      <c r="DU494" s="25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4"/>
      <c r="EG494" s="52"/>
      <c r="EH494" s="56"/>
      <c r="EI494" s="57"/>
      <c r="EJ494" s="58"/>
      <c r="EK494" s="25"/>
      <c r="EL494" s="25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4"/>
      <c r="EX494" s="52"/>
      <c r="EY494" s="56"/>
      <c r="EZ494" s="57"/>
      <c r="FA494" s="58"/>
      <c r="FB494" s="25"/>
      <c r="FC494" s="25"/>
      <c r="FD494" s="26"/>
      <c r="FE494" s="26"/>
      <c r="FF494" s="26"/>
      <c r="FG494" s="26"/>
      <c r="FH494" s="26"/>
      <c r="FI494" s="26"/>
      <c r="FJ494" s="26"/>
      <c r="FK494" s="26"/>
      <c r="FL494" s="26"/>
      <c r="FM494" s="26"/>
      <c r="FN494" s="24"/>
      <c r="FO494" s="52"/>
      <c r="FP494" s="56"/>
      <c r="FQ494" s="57"/>
      <c r="FR494" s="58"/>
      <c r="FS494" s="25"/>
      <c r="FT494" s="25"/>
      <c r="FU494" s="26"/>
      <c r="FV494" s="26"/>
      <c r="FW494" s="26"/>
      <c r="FX494" s="26"/>
      <c r="FY494" s="26"/>
      <c r="FZ494" s="26"/>
      <c r="GA494" s="26"/>
      <c r="GB494" s="26"/>
      <c r="GC494" s="26"/>
      <c r="GD494" s="26"/>
      <c r="GE494" s="24"/>
      <c r="GF494" s="52"/>
      <c r="GG494" s="56"/>
      <c r="GH494" s="57"/>
      <c r="GI494" s="58"/>
      <c r="GJ494" s="25"/>
      <c r="GK494" s="25"/>
      <c r="GL494" s="26"/>
      <c r="GM494" s="26"/>
      <c r="GN494" s="26"/>
      <c r="GO494" s="26"/>
      <c r="GP494" s="26"/>
      <c r="GQ494" s="26"/>
      <c r="GR494" s="26"/>
      <c r="GS494" s="26"/>
      <c r="GT494" s="26"/>
      <c r="GU494" s="26"/>
      <c r="GV494" s="24"/>
      <c r="GW494" s="52"/>
      <c r="GX494" s="56"/>
      <c r="GY494" s="57"/>
      <c r="GZ494" s="58"/>
      <c r="HA494" s="25"/>
      <c r="HB494" s="25"/>
      <c r="HC494" s="26"/>
      <c r="HD494" s="26"/>
      <c r="HE494" s="26"/>
      <c r="HF494" s="26"/>
      <c r="HG494" s="26"/>
      <c r="HH494" s="26"/>
      <c r="HI494" s="26"/>
      <c r="HJ494" s="26"/>
      <c r="HK494" s="26"/>
      <c r="HL494" s="26"/>
      <c r="HM494" s="24"/>
      <c r="HN494" s="52"/>
      <c r="HO494" s="56"/>
      <c r="HP494" s="57"/>
      <c r="HQ494" s="58"/>
      <c r="HR494" s="25"/>
      <c r="HS494" s="25"/>
      <c r="HT494" s="26"/>
      <c r="HU494" s="26"/>
      <c r="HV494" s="26"/>
      <c r="HW494" s="26"/>
      <c r="HX494" s="26"/>
      <c r="HY494" s="26"/>
      <c r="HZ494" s="26"/>
      <c r="IA494" s="26"/>
      <c r="IB494" s="26"/>
      <c r="IC494" s="26"/>
      <c r="ID494" s="24"/>
      <c r="IE494" s="52"/>
      <c r="IF494" s="56"/>
      <c r="IG494" s="57"/>
      <c r="IH494" s="58"/>
      <c r="II494" s="25"/>
      <c r="IJ494" s="25"/>
      <c r="IK494" s="26"/>
      <c r="IL494" s="26"/>
      <c r="IM494" s="26"/>
      <c r="IN494" s="26"/>
      <c r="IO494" s="26"/>
      <c r="IP494" s="26"/>
      <c r="IQ494" s="26"/>
      <c r="IR494" s="26"/>
      <c r="IS494" s="26"/>
      <c r="IT494" s="26"/>
      <c r="IU494" s="24"/>
      <c r="IV494" s="52"/>
    </row>
    <row r="495" spans="1:256" ht="21.75" customHeight="1">
      <c r="A495" s="80"/>
      <c r="B495" s="114"/>
      <c r="C495" s="115"/>
      <c r="D495" s="116"/>
      <c r="E495" s="99"/>
      <c r="F495" s="102">
        <v>2020</v>
      </c>
      <c r="G495" s="98">
        <f>G507+G519+G531</f>
        <v>2816928.9</v>
      </c>
      <c r="H495" s="98">
        <f t="shared" si="228"/>
        <v>167668.59999999998</v>
      </c>
      <c r="I495" s="98">
        <f t="shared" si="229"/>
        <v>2073543.0999999999</v>
      </c>
      <c r="J495" s="98">
        <f t="shared" si="231"/>
        <v>67668.59999999999</v>
      </c>
      <c r="K495" s="98">
        <f t="shared" si="231"/>
        <v>432848.4</v>
      </c>
      <c r="L495" s="98">
        <f t="shared" si="231"/>
        <v>0</v>
      </c>
      <c r="M495" s="98">
        <f t="shared" si="231"/>
        <v>310537.4</v>
      </c>
      <c r="N495" s="98">
        <f t="shared" si="231"/>
        <v>100000</v>
      </c>
      <c r="O495" s="98">
        <f t="shared" si="231"/>
        <v>0</v>
      </c>
      <c r="P495" s="98">
        <f t="shared" si="231"/>
        <v>0</v>
      </c>
      <c r="Q495" s="123"/>
      <c r="R495" s="52"/>
      <c r="S495" s="57"/>
      <c r="T495" s="57"/>
      <c r="U495" s="57"/>
      <c r="V495" s="44"/>
      <c r="W495" s="41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0"/>
      <c r="AI495" s="59"/>
      <c r="AJ495" s="57"/>
      <c r="AK495" s="57"/>
      <c r="AL495" s="57"/>
      <c r="AM495" s="44"/>
      <c r="AN495" s="41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0"/>
      <c r="AZ495" s="59"/>
      <c r="BA495" s="57"/>
      <c r="BB495" s="57"/>
      <c r="BC495" s="57"/>
      <c r="BD495" s="44"/>
      <c r="BE495" s="41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0"/>
      <c r="BQ495" s="59"/>
      <c r="BR495" s="57"/>
      <c r="BS495" s="57"/>
      <c r="BT495" s="57"/>
      <c r="BU495" s="44"/>
      <c r="BV495" s="41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0"/>
      <c r="CH495" s="59"/>
      <c r="CI495" s="57"/>
      <c r="CJ495" s="57"/>
      <c r="CK495" s="57"/>
      <c r="CL495" s="44"/>
      <c r="CM495" s="41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0"/>
      <c r="CY495" s="59"/>
      <c r="CZ495" s="57"/>
      <c r="DA495" s="57"/>
      <c r="DB495" s="57"/>
      <c r="DC495" s="44"/>
      <c r="DD495" s="41"/>
      <c r="DE495" s="42"/>
      <c r="DF495" s="37"/>
      <c r="DG495" s="26"/>
      <c r="DH495" s="26"/>
      <c r="DI495" s="26"/>
      <c r="DJ495" s="26"/>
      <c r="DK495" s="26"/>
      <c r="DL495" s="26"/>
      <c r="DM495" s="26"/>
      <c r="DN495" s="26"/>
      <c r="DO495" s="24"/>
      <c r="DP495" s="52"/>
      <c r="DQ495" s="56"/>
      <c r="DR495" s="57"/>
      <c r="DS495" s="58"/>
      <c r="DT495" s="27"/>
      <c r="DU495" s="25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4"/>
      <c r="EG495" s="52"/>
      <c r="EH495" s="56"/>
      <c r="EI495" s="57"/>
      <c r="EJ495" s="58"/>
      <c r="EK495" s="27"/>
      <c r="EL495" s="25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4"/>
      <c r="EX495" s="52"/>
      <c r="EY495" s="56"/>
      <c r="EZ495" s="57"/>
      <c r="FA495" s="58"/>
      <c r="FB495" s="27"/>
      <c r="FC495" s="25"/>
      <c r="FD495" s="26"/>
      <c r="FE495" s="26"/>
      <c r="FF495" s="26"/>
      <c r="FG495" s="26"/>
      <c r="FH495" s="26"/>
      <c r="FI495" s="26"/>
      <c r="FJ495" s="26"/>
      <c r="FK495" s="26"/>
      <c r="FL495" s="26"/>
      <c r="FM495" s="26"/>
      <c r="FN495" s="24"/>
      <c r="FO495" s="52"/>
      <c r="FP495" s="56"/>
      <c r="FQ495" s="57"/>
      <c r="FR495" s="58"/>
      <c r="FS495" s="27"/>
      <c r="FT495" s="25"/>
      <c r="FU495" s="26"/>
      <c r="FV495" s="26"/>
      <c r="FW495" s="26"/>
      <c r="FX495" s="26"/>
      <c r="FY495" s="26"/>
      <c r="FZ495" s="26"/>
      <c r="GA495" s="26"/>
      <c r="GB495" s="26"/>
      <c r="GC495" s="26"/>
      <c r="GD495" s="26"/>
      <c r="GE495" s="24"/>
      <c r="GF495" s="52"/>
      <c r="GG495" s="56"/>
      <c r="GH495" s="57"/>
      <c r="GI495" s="58"/>
      <c r="GJ495" s="27"/>
      <c r="GK495" s="25"/>
      <c r="GL495" s="26"/>
      <c r="GM495" s="26"/>
      <c r="GN495" s="26"/>
      <c r="GO495" s="26"/>
      <c r="GP495" s="26"/>
      <c r="GQ495" s="26"/>
      <c r="GR495" s="26"/>
      <c r="GS495" s="26"/>
      <c r="GT495" s="26"/>
      <c r="GU495" s="26"/>
      <c r="GV495" s="24"/>
      <c r="GW495" s="52"/>
      <c r="GX495" s="56"/>
      <c r="GY495" s="57"/>
      <c r="GZ495" s="58"/>
      <c r="HA495" s="27"/>
      <c r="HB495" s="25"/>
      <c r="HC495" s="26"/>
      <c r="HD495" s="26"/>
      <c r="HE495" s="26"/>
      <c r="HF495" s="26"/>
      <c r="HG495" s="26"/>
      <c r="HH495" s="26"/>
      <c r="HI495" s="26"/>
      <c r="HJ495" s="26"/>
      <c r="HK495" s="26"/>
      <c r="HL495" s="26"/>
      <c r="HM495" s="24"/>
      <c r="HN495" s="52"/>
      <c r="HO495" s="56"/>
      <c r="HP495" s="57"/>
      <c r="HQ495" s="58"/>
      <c r="HR495" s="27"/>
      <c r="HS495" s="25"/>
      <c r="HT495" s="26"/>
      <c r="HU495" s="26"/>
      <c r="HV495" s="26"/>
      <c r="HW495" s="26"/>
      <c r="HX495" s="26"/>
      <c r="HY495" s="26"/>
      <c r="HZ495" s="26"/>
      <c r="IA495" s="26"/>
      <c r="IB495" s="26"/>
      <c r="IC495" s="26"/>
      <c r="ID495" s="24"/>
      <c r="IE495" s="52"/>
      <c r="IF495" s="56"/>
      <c r="IG495" s="57"/>
      <c r="IH495" s="58"/>
      <c r="II495" s="27"/>
      <c r="IJ495" s="25"/>
      <c r="IK495" s="26"/>
      <c r="IL495" s="26"/>
      <c r="IM495" s="26"/>
      <c r="IN495" s="26"/>
      <c r="IO495" s="26"/>
      <c r="IP495" s="26"/>
      <c r="IQ495" s="26"/>
      <c r="IR495" s="26"/>
      <c r="IS495" s="26"/>
      <c r="IT495" s="26"/>
      <c r="IU495" s="24"/>
      <c r="IV495" s="52"/>
    </row>
    <row r="496" spans="1:242" ht="21.75" customHeight="1">
      <c r="A496" s="80"/>
      <c r="B496" s="114"/>
      <c r="C496" s="115"/>
      <c r="D496" s="116"/>
      <c r="E496" s="99"/>
      <c r="F496" s="102">
        <v>2021</v>
      </c>
      <c r="G496" s="98">
        <f aca="true" t="shared" si="232" ref="G496:G502">I496+K496+M496+O496</f>
        <v>2366349</v>
      </c>
      <c r="H496" s="98">
        <f t="shared" si="228"/>
        <v>463151.7</v>
      </c>
      <c r="I496" s="98">
        <f t="shared" si="229"/>
        <v>248625</v>
      </c>
      <c r="J496" s="98">
        <f t="shared" si="231"/>
        <v>63151.7</v>
      </c>
      <c r="K496" s="98">
        <f t="shared" si="231"/>
        <v>1418557.2000000002</v>
      </c>
      <c r="L496" s="98">
        <f t="shared" si="231"/>
        <v>0</v>
      </c>
      <c r="M496" s="98">
        <f t="shared" si="231"/>
        <v>699166.8</v>
      </c>
      <c r="N496" s="98">
        <f t="shared" si="231"/>
        <v>400000</v>
      </c>
      <c r="O496" s="98">
        <f t="shared" si="231"/>
        <v>0</v>
      </c>
      <c r="P496" s="98">
        <f t="shared" si="231"/>
        <v>0</v>
      </c>
      <c r="Q496" s="123"/>
      <c r="R496" s="9"/>
      <c r="AH496" s="43"/>
      <c r="AX496" s="43"/>
      <c r="BN496" s="43"/>
      <c r="CD496" s="43"/>
      <c r="CT496" s="43"/>
      <c r="DJ496" s="43"/>
      <c r="DZ496" s="43"/>
      <c r="EP496" s="43"/>
      <c r="FF496" s="43"/>
      <c r="FV496" s="43"/>
      <c r="GL496" s="43"/>
      <c r="HB496" s="43"/>
      <c r="HR496" s="43"/>
      <c r="IH496" s="43"/>
    </row>
    <row r="497" spans="1:242" ht="21.75" customHeight="1">
      <c r="A497" s="80"/>
      <c r="B497" s="114"/>
      <c r="C497" s="115"/>
      <c r="D497" s="116"/>
      <c r="E497" s="99"/>
      <c r="F497" s="102">
        <v>2022</v>
      </c>
      <c r="G497" s="98">
        <f t="shared" si="232"/>
        <v>860090.9</v>
      </c>
      <c r="H497" s="98">
        <f t="shared" si="228"/>
        <v>0</v>
      </c>
      <c r="I497" s="98">
        <f t="shared" si="229"/>
        <v>144469.5</v>
      </c>
      <c r="J497" s="98">
        <f t="shared" si="231"/>
        <v>0</v>
      </c>
      <c r="K497" s="98">
        <f t="shared" si="231"/>
        <v>715621.4</v>
      </c>
      <c r="L497" s="98">
        <f t="shared" si="231"/>
        <v>0</v>
      </c>
      <c r="M497" s="98">
        <f t="shared" si="231"/>
        <v>0</v>
      </c>
      <c r="N497" s="98">
        <f t="shared" si="231"/>
        <v>0</v>
      </c>
      <c r="O497" s="98">
        <f t="shared" si="231"/>
        <v>0</v>
      </c>
      <c r="P497" s="98">
        <f t="shared" si="231"/>
        <v>0</v>
      </c>
      <c r="Q497" s="123"/>
      <c r="R497" s="9"/>
      <c r="AH497" s="43"/>
      <c r="AX497" s="43"/>
      <c r="BN497" s="43"/>
      <c r="CD497" s="43"/>
      <c r="CT497" s="43"/>
      <c r="DJ497" s="43"/>
      <c r="DZ497" s="43"/>
      <c r="EP497" s="43"/>
      <c r="FF497" s="43"/>
      <c r="FV497" s="43"/>
      <c r="GL497" s="43"/>
      <c r="HB497" s="43"/>
      <c r="HR497" s="43"/>
      <c r="IH497" s="43"/>
    </row>
    <row r="498" spans="1:242" ht="21.75" customHeight="1">
      <c r="A498" s="80"/>
      <c r="B498" s="114"/>
      <c r="C498" s="115"/>
      <c r="D498" s="116"/>
      <c r="E498" s="99"/>
      <c r="F498" s="102">
        <v>2023</v>
      </c>
      <c r="G498" s="98">
        <f t="shared" si="232"/>
        <v>1289807.5</v>
      </c>
      <c r="H498" s="98">
        <f t="shared" si="228"/>
        <v>0</v>
      </c>
      <c r="I498" s="98">
        <f t="shared" si="229"/>
        <v>455496.69999999995</v>
      </c>
      <c r="J498" s="98">
        <f t="shared" si="231"/>
        <v>0</v>
      </c>
      <c r="K498" s="98">
        <f t="shared" si="231"/>
        <v>834310.8</v>
      </c>
      <c r="L498" s="98">
        <f t="shared" si="231"/>
        <v>0</v>
      </c>
      <c r="M498" s="98">
        <f t="shared" si="231"/>
        <v>0</v>
      </c>
      <c r="N498" s="98">
        <f t="shared" si="231"/>
        <v>0</v>
      </c>
      <c r="O498" s="98">
        <f t="shared" si="231"/>
        <v>0</v>
      </c>
      <c r="P498" s="98">
        <f t="shared" si="231"/>
        <v>0</v>
      </c>
      <c r="Q498" s="123"/>
      <c r="R498" s="9"/>
      <c r="AH498" s="43"/>
      <c r="AX498" s="43"/>
      <c r="BN498" s="43"/>
      <c r="CD498" s="43"/>
      <c r="CT498" s="43"/>
      <c r="DJ498" s="43"/>
      <c r="DZ498" s="43"/>
      <c r="EP498" s="43"/>
      <c r="FF498" s="43"/>
      <c r="FV498" s="43"/>
      <c r="GL498" s="43"/>
      <c r="HB498" s="43"/>
      <c r="HR498" s="43"/>
      <c r="IH498" s="43"/>
    </row>
    <row r="499" spans="1:242" ht="21.75" customHeight="1">
      <c r="A499" s="80"/>
      <c r="B499" s="114"/>
      <c r="C499" s="115"/>
      <c r="D499" s="116"/>
      <c r="E499" s="99"/>
      <c r="F499" s="102">
        <v>2024</v>
      </c>
      <c r="G499" s="98">
        <f t="shared" si="232"/>
        <v>445462.3</v>
      </c>
      <c r="H499" s="98">
        <f t="shared" si="228"/>
        <v>0</v>
      </c>
      <c r="I499" s="98">
        <f t="shared" si="229"/>
        <v>445462.3</v>
      </c>
      <c r="J499" s="98">
        <f t="shared" si="231"/>
        <v>0</v>
      </c>
      <c r="K499" s="98">
        <f t="shared" si="231"/>
        <v>0</v>
      </c>
      <c r="L499" s="98">
        <f t="shared" si="231"/>
        <v>0</v>
      </c>
      <c r="M499" s="98">
        <f t="shared" si="231"/>
        <v>0</v>
      </c>
      <c r="N499" s="98">
        <f t="shared" si="231"/>
        <v>0</v>
      </c>
      <c r="O499" s="98">
        <f t="shared" si="231"/>
        <v>0</v>
      </c>
      <c r="P499" s="98">
        <f t="shared" si="231"/>
        <v>0</v>
      </c>
      <c r="Q499" s="123"/>
      <c r="R499" s="9"/>
      <c r="AH499" s="43"/>
      <c r="AX499" s="43"/>
      <c r="BN499" s="43"/>
      <c r="CD499" s="43"/>
      <c r="CT499" s="43"/>
      <c r="DJ499" s="43"/>
      <c r="DZ499" s="43"/>
      <c r="EP499" s="43"/>
      <c r="FF499" s="43"/>
      <c r="FV499" s="43"/>
      <c r="GL499" s="43"/>
      <c r="HB499" s="43"/>
      <c r="HR499" s="43"/>
      <c r="IH499" s="43"/>
    </row>
    <row r="500" spans="1:242" ht="21.75" customHeight="1">
      <c r="A500" s="90"/>
      <c r="B500" s="119"/>
      <c r="C500" s="120"/>
      <c r="D500" s="121"/>
      <c r="E500" s="99"/>
      <c r="F500" s="102">
        <v>2025</v>
      </c>
      <c r="G500" s="98">
        <f t="shared" si="232"/>
        <v>1123007.3</v>
      </c>
      <c r="H500" s="98">
        <f t="shared" si="228"/>
        <v>0</v>
      </c>
      <c r="I500" s="98">
        <f t="shared" si="229"/>
        <v>1123007.3</v>
      </c>
      <c r="J500" s="98">
        <f t="shared" si="231"/>
        <v>0</v>
      </c>
      <c r="K500" s="98">
        <f t="shared" si="231"/>
        <v>0</v>
      </c>
      <c r="L500" s="98">
        <f t="shared" si="231"/>
        <v>0</v>
      </c>
      <c r="M500" s="98">
        <f t="shared" si="231"/>
        <v>0</v>
      </c>
      <c r="N500" s="98">
        <f t="shared" si="231"/>
        <v>0</v>
      </c>
      <c r="O500" s="98">
        <f t="shared" si="231"/>
        <v>0</v>
      </c>
      <c r="P500" s="98">
        <f t="shared" si="231"/>
        <v>0</v>
      </c>
      <c r="Q500" s="123"/>
      <c r="R500" s="9"/>
      <c r="AH500" s="43"/>
      <c r="AX500" s="43"/>
      <c r="BN500" s="43"/>
      <c r="CD500" s="43"/>
      <c r="CT500" s="43"/>
      <c r="DJ500" s="43"/>
      <c r="DZ500" s="43"/>
      <c r="EP500" s="43"/>
      <c r="FF500" s="43"/>
      <c r="FV500" s="43"/>
      <c r="GL500" s="43"/>
      <c r="HB500" s="43"/>
      <c r="HR500" s="43"/>
      <c r="IH500" s="43"/>
    </row>
    <row r="501" spans="1:256" ht="19.5" customHeight="1">
      <c r="A501" s="71"/>
      <c r="B501" s="109" t="s">
        <v>124</v>
      </c>
      <c r="C501" s="110"/>
      <c r="D501" s="111"/>
      <c r="E501" s="99"/>
      <c r="F501" s="100" t="s">
        <v>59</v>
      </c>
      <c r="G501" s="101">
        <f t="shared" si="232"/>
        <v>2369390.4</v>
      </c>
      <c r="H501" s="101">
        <f aca="true" t="shared" si="233" ref="H501:H525">J501+L501+N501+P501</f>
        <v>150725.6</v>
      </c>
      <c r="I501" s="101">
        <f>SUM(I502:I512)</f>
        <v>1978639.7</v>
      </c>
      <c r="J501" s="101">
        <f>SUM(J502:J512)</f>
        <v>128108.7</v>
      </c>
      <c r="K501" s="101">
        <f aca="true" t="shared" si="234" ref="K501:P501">SUM(K502:K512)</f>
        <v>0</v>
      </c>
      <c r="L501" s="101">
        <f t="shared" si="234"/>
        <v>0</v>
      </c>
      <c r="M501" s="101">
        <f t="shared" si="234"/>
        <v>390750.70000000007</v>
      </c>
      <c r="N501" s="101">
        <f t="shared" si="234"/>
        <v>22616.9</v>
      </c>
      <c r="O501" s="101">
        <f t="shared" si="234"/>
        <v>0</v>
      </c>
      <c r="P501" s="101">
        <f t="shared" si="234"/>
        <v>0</v>
      </c>
      <c r="Q501" s="123"/>
      <c r="R501" s="52"/>
      <c r="S501" s="57"/>
      <c r="T501" s="57"/>
      <c r="U501" s="57"/>
      <c r="V501" s="44"/>
      <c r="W501" s="38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40"/>
      <c r="AI501" s="59"/>
      <c r="AJ501" s="57"/>
      <c r="AK501" s="57"/>
      <c r="AL501" s="57"/>
      <c r="AM501" s="44"/>
      <c r="AN501" s="38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40"/>
      <c r="AZ501" s="59"/>
      <c r="BA501" s="57"/>
      <c r="BB501" s="57"/>
      <c r="BC501" s="57"/>
      <c r="BD501" s="44"/>
      <c r="BE501" s="38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40"/>
      <c r="BQ501" s="59"/>
      <c r="BR501" s="57"/>
      <c r="BS501" s="57"/>
      <c r="BT501" s="57"/>
      <c r="BU501" s="44"/>
      <c r="BV501" s="38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40"/>
      <c r="CH501" s="59"/>
      <c r="CI501" s="57"/>
      <c r="CJ501" s="57"/>
      <c r="CK501" s="57"/>
      <c r="CL501" s="44"/>
      <c r="CM501" s="38"/>
      <c r="CN501" s="39"/>
      <c r="CO501" s="39"/>
      <c r="CP501" s="39"/>
      <c r="CQ501" s="39"/>
      <c r="CR501" s="39"/>
      <c r="CS501" s="39"/>
      <c r="CT501" s="39"/>
      <c r="CU501" s="39"/>
      <c r="CV501" s="39"/>
      <c r="CW501" s="39"/>
      <c r="CX501" s="40"/>
      <c r="CY501" s="59"/>
      <c r="CZ501" s="57"/>
      <c r="DA501" s="57"/>
      <c r="DB501" s="57"/>
      <c r="DC501" s="44"/>
      <c r="DD501" s="38"/>
      <c r="DE501" s="39"/>
      <c r="DF501" s="36"/>
      <c r="DG501" s="23"/>
      <c r="DH501" s="23"/>
      <c r="DI501" s="23"/>
      <c r="DJ501" s="23"/>
      <c r="DK501" s="23"/>
      <c r="DL501" s="23"/>
      <c r="DM501" s="23"/>
      <c r="DN501" s="23"/>
      <c r="DO501" s="24"/>
      <c r="DP501" s="52"/>
      <c r="DQ501" s="53"/>
      <c r="DR501" s="54"/>
      <c r="DS501" s="55"/>
      <c r="DT501" s="27"/>
      <c r="DU501" s="22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4"/>
      <c r="EG501" s="52"/>
      <c r="EH501" s="53"/>
      <c r="EI501" s="54"/>
      <c r="EJ501" s="55"/>
      <c r="EK501" s="27"/>
      <c r="EL501" s="22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4"/>
      <c r="EX501" s="52"/>
      <c r="EY501" s="53"/>
      <c r="EZ501" s="54"/>
      <c r="FA501" s="55"/>
      <c r="FB501" s="27"/>
      <c r="FC501" s="22"/>
      <c r="FD501" s="23"/>
      <c r="FE501" s="23"/>
      <c r="FF501" s="23"/>
      <c r="FG501" s="23"/>
      <c r="FH501" s="23"/>
      <c r="FI501" s="23"/>
      <c r="FJ501" s="23"/>
      <c r="FK501" s="23"/>
      <c r="FL501" s="23"/>
      <c r="FM501" s="23"/>
      <c r="FN501" s="24"/>
      <c r="FO501" s="52"/>
      <c r="FP501" s="53"/>
      <c r="FQ501" s="54"/>
      <c r="FR501" s="55"/>
      <c r="FS501" s="27"/>
      <c r="FT501" s="22"/>
      <c r="FU501" s="23"/>
      <c r="FV501" s="23"/>
      <c r="FW501" s="23"/>
      <c r="FX501" s="23"/>
      <c r="FY501" s="23"/>
      <c r="FZ501" s="23"/>
      <c r="GA501" s="23"/>
      <c r="GB501" s="23"/>
      <c r="GC501" s="23"/>
      <c r="GD501" s="23"/>
      <c r="GE501" s="24"/>
      <c r="GF501" s="52"/>
      <c r="GG501" s="53"/>
      <c r="GH501" s="54"/>
      <c r="GI501" s="55"/>
      <c r="GJ501" s="27"/>
      <c r="GK501" s="22"/>
      <c r="GL501" s="23"/>
      <c r="GM501" s="23"/>
      <c r="GN501" s="23"/>
      <c r="GO501" s="23"/>
      <c r="GP501" s="23"/>
      <c r="GQ501" s="23"/>
      <c r="GR501" s="23"/>
      <c r="GS501" s="23"/>
      <c r="GT501" s="23"/>
      <c r="GU501" s="23"/>
      <c r="GV501" s="24"/>
      <c r="GW501" s="52"/>
      <c r="GX501" s="53"/>
      <c r="GY501" s="54"/>
      <c r="GZ501" s="55"/>
      <c r="HA501" s="27"/>
      <c r="HB501" s="22"/>
      <c r="HC501" s="23"/>
      <c r="HD501" s="23"/>
      <c r="HE501" s="23"/>
      <c r="HF501" s="23"/>
      <c r="HG501" s="23"/>
      <c r="HH501" s="23"/>
      <c r="HI501" s="23"/>
      <c r="HJ501" s="23"/>
      <c r="HK501" s="23"/>
      <c r="HL501" s="23"/>
      <c r="HM501" s="24"/>
      <c r="HN501" s="52"/>
      <c r="HO501" s="53"/>
      <c r="HP501" s="54"/>
      <c r="HQ501" s="55"/>
      <c r="HR501" s="27"/>
      <c r="HS501" s="22"/>
      <c r="HT501" s="23"/>
      <c r="HU501" s="23"/>
      <c r="HV501" s="23"/>
      <c r="HW501" s="23"/>
      <c r="HX501" s="23"/>
      <c r="HY501" s="23"/>
      <c r="HZ501" s="23"/>
      <c r="IA501" s="23"/>
      <c r="IB501" s="23"/>
      <c r="IC501" s="23"/>
      <c r="ID501" s="24"/>
      <c r="IE501" s="52"/>
      <c r="IF501" s="53"/>
      <c r="IG501" s="54"/>
      <c r="IH501" s="55"/>
      <c r="II501" s="27"/>
      <c r="IJ501" s="22"/>
      <c r="IK501" s="23"/>
      <c r="IL501" s="23"/>
      <c r="IM501" s="23"/>
      <c r="IN501" s="23"/>
      <c r="IO501" s="23"/>
      <c r="IP501" s="23"/>
      <c r="IQ501" s="23"/>
      <c r="IR501" s="23"/>
      <c r="IS501" s="23"/>
      <c r="IT501" s="23"/>
      <c r="IU501" s="24"/>
      <c r="IV501" s="52"/>
    </row>
    <row r="502" spans="1:256" ht="20.25" customHeight="1">
      <c r="A502" s="80"/>
      <c r="B502" s="114"/>
      <c r="C502" s="115"/>
      <c r="D502" s="116"/>
      <c r="E502" s="99"/>
      <c r="F502" s="102">
        <v>2015</v>
      </c>
      <c r="G502" s="98">
        <f t="shared" si="232"/>
        <v>14081.7</v>
      </c>
      <c r="H502" s="98">
        <f t="shared" si="233"/>
        <v>14081.7</v>
      </c>
      <c r="I502" s="98">
        <f aca="true" t="shared" si="235" ref="I502:P512">I442+I157</f>
        <v>7614.599999999999</v>
      </c>
      <c r="J502" s="98">
        <f t="shared" si="235"/>
        <v>7614.599999999999</v>
      </c>
      <c r="K502" s="98">
        <f t="shared" si="235"/>
        <v>0</v>
      </c>
      <c r="L502" s="98">
        <f t="shared" si="235"/>
        <v>0</v>
      </c>
      <c r="M502" s="98">
        <f t="shared" si="235"/>
        <v>6467.1</v>
      </c>
      <c r="N502" s="98">
        <f t="shared" si="235"/>
        <v>6467.1</v>
      </c>
      <c r="O502" s="98">
        <f t="shared" si="235"/>
        <v>0</v>
      </c>
      <c r="P502" s="98">
        <f t="shared" si="235"/>
        <v>0</v>
      </c>
      <c r="Q502" s="123"/>
      <c r="R502" s="52"/>
      <c r="S502" s="57"/>
      <c r="T502" s="57"/>
      <c r="U502" s="57"/>
      <c r="V502" s="44"/>
      <c r="W502" s="41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0"/>
      <c r="AI502" s="59"/>
      <c r="AJ502" s="57"/>
      <c r="AK502" s="57"/>
      <c r="AL502" s="57"/>
      <c r="AM502" s="44"/>
      <c r="AN502" s="41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0"/>
      <c r="AZ502" s="59"/>
      <c r="BA502" s="57"/>
      <c r="BB502" s="57"/>
      <c r="BC502" s="57"/>
      <c r="BD502" s="44"/>
      <c r="BE502" s="41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0"/>
      <c r="BQ502" s="59"/>
      <c r="BR502" s="57"/>
      <c r="BS502" s="57"/>
      <c r="BT502" s="57"/>
      <c r="BU502" s="44"/>
      <c r="BV502" s="41"/>
      <c r="BW502" s="42"/>
      <c r="BX502" s="42"/>
      <c r="BY502" s="42"/>
      <c r="BZ502" s="42"/>
      <c r="CA502" s="42"/>
      <c r="CB502" s="42"/>
      <c r="CC502" s="42"/>
      <c r="CD502" s="42"/>
      <c r="CE502" s="42"/>
      <c r="CF502" s="42"/>
      <c r="CG502" s="40"/>
      <c r="CH502" s="59"/>
      <c r="CI502" s="57"/>
      <c r="CJ502" s="57"/>
      <c r="CK502" s="57"/>
      <c r="CL502" s="44"/>
      <c r="CM502" s="41"/>
      <c r="CN502" s="42"/>
      <c r="CO502" s="42"/>
      <c r="CP502" s="42"/>
      <c r="CQ502" s="42"/>
      <c r="CR502" s="42"/>
      <c r="CS502" s="42"/>
      <c r="CT502" s="42"/>
      <c r="CU502" s="42"/>
      <c r="CV502" s="42"/>
      <c r="CW502" s="42"/>
      <c r="CX502" s="40"/>
      <c r="CY502" s="59"/>
      <c r="CZ502" s="57"/>
      <c r="DA502" s="57"/>
      <c r="DB502" s="57"/>
      <c r="DC502" s="44"/>
      <c r="DD502" s="41"/>
      <c r="DE502" s="42"/>
      <c r="DF502" s="37"/>
      <c r="DG502" s="26"/>
      <c r="DH502" s="26"/>
      <c r="DI502" s="26"/>
      <c r="DJ502" s="26"/>
      <c r="DK502" s="26"/>
      <c r="DL502" s="26"/>
      <c r="DM502" s="26"/>
      <c r="DN502" s="26"/>
      <c r="DO502" s="24"/>
      <c r="DP502" s="52"/>
      <c r="DQ502" s="56"/>
      <c r="DR502" s="57"/>
      <c r="DS502" s="58"/>
      <c r="DT502" s="27"/>
      <c r="DU502" s="25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4"/>
      <c r="EG502" s="52"/>
      <c r="EH502" s="56"/>
      <c r="EI502" s="57"/>
      <c r="EJ502" s="58"/>
      <c r="EK502" s="27"/>
      <c r="EL502" s="25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4"/>
      <c r="EX502" s="52"/>
      <c r="EY502" s="56"/>
      <c r="EZ502" s="57"/>
      <c r="FA502" s="58"/>
      <c r="FB502" s="27"/>
      <c r="FC502" s="25"/>
      <c r="FD502" s="26"/>
      <c r="FE502" s="26"/>
      <c r="FF502" s="26"/>
      <c r="FG502" s="26"/>
      <c r="FH502" s="26"/>
      <c r="FI502" s="26"/>
      <c r="FJ502" s="26"/>
      <c r="FK502" s="26"/>
      <c r="FL502" s="26"/>
      <c r="FM502" s="26"/>
      <c r="FN502" s="24"/>
      <c r="FO502" s="52"/>
      <c r="FP502" s="56"/>
      <c r="FQ502" s="57"/>
      <c r="FR502" s="58"/>
      <c r="FS502" s="27"/>
      <c r="FT502" s="25"/>
      <c r="FU502" s="26"/>
      <c r="FV502" s="26"/>
      <c r="FW502" s="26"/>
      <c r="FX502" s="26"/>
      <c r="FY502" s="26"/>
      <c r="FZ502" s="26"/>
      <c r="GA502" s="26"/>
      <c r="GB502" s="26"/>
      <c r="GC502" s="26"/>
      <c r="GD502" s="26"/>
      <c r="GE502" s="24"/>
      <c r="GF502" s="52"/>
      <c r="GG502" s="56"/>
      <c r="GH502" s="57"/>
      <c r="GI502" s="58"/>
      <c r="GJ502" s="27"/>
      <c r="GK502" s="25"/>
      <c r="GL502" s="26"/>
      <c r="GM502" s="26"/>
      <c r="GN502" s="26"/>
      <c r="GO502" s="26"/>
      <c r="GP502" s="26"/>
      <c r="GQ502" s="26"/>
      <c r="GR502" s="26"/>
      <c r="GS502" s="26"/>
      <c r="GT502" s="26"/>
      <c r="GU502" s="26"/>
      <c r="GV502" s="24"/>
      <c r="GW502" s="52"/>
      <c r="GX502" s="56"/>
      <c r="GY502" s="57"/>
      <c r="GZ502" s="58"/>
      <c r="HA502" s="27"/>
      <c r="HB502" s="25"/>
      <c r="HC502" s="26"/>
      <c r="HD502" s="26"/>
      <c r="HE502" s="26"/>
      <c r="HF502" s="26"/>
      <c r="HG502" s="26"/>
      <c r="HH502" s="26"/>
      <c r="HI502" s="26"/>
      <c r="HJ502" s="26"/>
      <c r="HK502" s="26"/>
      <c r="HL502" s="26"/>
      <c r="HM502" s="24"/>
      <c r="HN502" s="52"/>
      <c r="HO502" s="56"/>
      <c r="HP502" s="57"/>
      <c r="HQ502" s="58"/>
      <c r="HR502" s="27"/>
      <c r="HS502" s="25"/>
      <c r="HT502" s="26"/>
      <c r="HU502" s="26"/>
      <c r="HV502" s="26"/>
      <c r="HW502" s="26"/>
      <c r="HX502" s="26"/>
      <c r="HY502" s="26"/>
      <c r="HZ502" s="26"/>
      <c r="IA502" s="26"/>
      <c r="IB502" s="26"/>
      <c r="IC502" s="26"/>
      <c r="ID502" s="24"/>
      <c r="IE502" s="52"/>
      <c r="IF502" s="56"/>
      <c r="IG502" s="57"/>
      <c r="IH502" s="58"/>
      <c r="II502" s="27"/>
      <c r="IJ502" s="25"/>
      <c r="IK502" s="26"/>
      <c r="IL502" s="26"/>
      <c r="IM502" s="26"/>
      <c r="IN502" s="26"/>
      <c r="IO502" s="26"/>
      <c r="IP502" s="26"/>
      <c r="IQ502" s="26"/>
      <c r="IR502" s="26"/>
      <c r="IS502" s="26"/>
      <c r="IT502" s="26"/>
      <c r="IU502" s="24"/>
      <c r="IV502" s="52"/>
    </row>
    <row r="503" spans="1:256" ht="19.5" customHeight="1">
      <c r="A503" s="80"/>
      <c r="B503" s="114"/>
      <c r="C503" s="115"/>
      <c r="D503" s="116"/>
      <c r="E503" s="102"/>
      <c r="F503" s="102">
        <v>2016</v>
      </c>
      <c r="G503" s="98">
        <f aca="true" t="shared" si="236" ref="G503:G512">I503+K503+M503+O503</f>
        <v>20005.4</v>
      </c>
      <c r="H503" s="98">
        <f t="shared" si="233"/>
        <v>20005.4</v>
      </c>
      <c r="I503" s="98">
        <f t="shared" si="235"/>
        <v>10533.6</v>
      </c>
      <c r="J503" s="98">
        <f t="shared" si="235"/>
        <v>10533.6</v>
      </c>
      <c r="K503" s="98">
        <f t="shared" si="235"/>
        <v>0</v>
      </c>
      <c r="L503" s="98">
        <f t="shared" si="235"/>
        <v>0</v>
      </c>
      <c r="M503" s="98">
        <f t="shared" si="235"/>
        <v>9471.8</v>
      </c>
      <c r="N503" s="98">
        <f t="shared" si="235"/>
        <v>9471.8</v>
      </c>
      <c r="O503" s="98">
        <f t="shared" si="235"/>
        <v>0</v>
      </c>
      <c r="P503" s="98">
        <f t="shared" si="235"/>
        <v>0</v>
      </c>
      <c r="Q503" s="123"/>
      <c r="R503" s="52"/>
      <c r="S503" s="57"/>
      <c r="T503" s="57"/>
      <c r="U503" s="57"/>
      <c r="V503" s="41"/>
      <c r="W503" s="41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0"/>
      <c r="AI503" s="59"/>
      <c r="AJ503" s="57"/>
      <c r="AK503" s="57"/>
      <c r="AL503" s="57"/>
      <c r="AM503" s="41"/>
      <c r="AN503" s="41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0"/>
      <c r="AZ503" s="59"/>
      <c r="BA503" s="57"/>
      <c r="BB503" s="57"/>
      <c r="BC503" s="57"/>
      <c r="BD503" s="41"/>
      <c r="BE503" s="41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0"/>
      <c r="BQ503" s="59"/>
      <c r="BR503" s="57"/>
      <c r="BS503" s="57"/>
      <c r="BT503" s="57"/>
      <c r="BU503" s="41"/>
      <c r="BV503" s="41"/>
      <c r="BW503" s="42"/>
      <c r="BX503" s="42"/>
      <c r="BY503" s="42"/>
      <c r="BZ503" s="42"/>
      <c r="CA503" s="42"/>
      <c r="CB503" s="42"/>
      <c r="CC503" s="42"/>
      <c r="CD503" s="42"/>
      <c r="CE503" s="42"/>
      <c r="CF503" s="42"/>
      <c r="CG503" s="40"/>
      <c r="CH503" s="59"/>
      <c r="CI503" s="57"/>
      <c r="CJ503" s="57"/>
      <c r="CK503" s="57"/>
      <c r="CL503" s="41"/>
      <c r="CM503" s="41"/>
      <c r="CN503" s="42"/>
      <c r="CO503" s="42"/>
      <c r="CP503" s="42"/>
      <c r="CQ503" s="42"/>
      <c r="CR503" s="42"/>
      <c r="CS503" s="42"/>
      <c r="CT503" s="42"/>
      <c r="CU503" s="42"/>
      <c r="CV503" s="42"/>
      <c r="CW503" s="42"/>
      <c r="CX503" s="40"/>
      <c r="CY503" s="59"/>
      <c r="CZ503" s="57"/>
      <c r="DA503" s="57"/>
      <c r="DB503" s="57"/>
      <c r="DC503" s="41"/>
      <c r="DD503" s="41"/>
      <c r="DE503" s="42"/>
      <c r="DF503" s="37"/>
      <c r="DG503" s="26"/>
      <c r="DH503" s="26"/>
      <c r="DI503" s="26"/>
      <c r="DJ503" s="26"/>
      <c r="DK503" s="26"/>
      <c r="DL503" s="26"/>
      <c r="DM503" s="26"/>
      <c r="DN503" s="26"/>
      <c r="DO503" s="24"/>
      <c r="DP503" s="52"/>
      <c r="DQ503" s="56"/>
      <c r="DR503" s="57"/>
      <c r="DS503" s="58"/>
      <c r="DT503" s="25"/>
      <c r="DU503" s="25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4"/>
      <c r="EG503" s="52"/>
      <c r="EH503" s="56"/>
      <c r="EI503" s="57"/>
      <c r="EJ503" s="58"/>
      <c r="EK503" s="25"/>
      <c r="EL503" s="25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4"/>
      <c r="EX503" s="52"/>
      <c r="EY503" s="56"/>
      <c r="EZ503" s="57"/>
      <c r="FA503" s="58"/>
      <c r="FB503" s="25"/>
      <c r="FC503" s="25"/>
      <c r="FD503" s="26"/>
      <c r="FE503" s="26"/>
      <c r="FF503" s="26"/>
      <c r="FG503" s="26"/>
      <c r="FH503" s="26"/>
      <c r="FI503" s="26"/>
      <c r="FJ503" s="26"/>
      <c r="FK503" s="26"/>
      <c r="FL503" s="26"/>
      <c r="FM503" s="26"/>
      <c r="FN503" s="24"/>
      <c r="FO503" s="52"/>
      <c r="FP503" s="56"/>
      <c r="FQ503" s="57"/>
      <c r="FR503" s="58"/>
      <c r="FS503" s="25"/>
      <c r="FT503" s="25"/>
      <c r="FU503" s="26"/>
      <c r="FV503" s="26"/>
      <c r="FW503" s="26"/>
      <c r="FX503" s="26"/>
      <c r="FY503" s="26"/>
      <c r="FZ503" s="26"/>
      <c r="GA503" s="26"/>
      <c r="GB503" s="26"/>
      <c r="GC503" s="26"/>
      <c r="GD503" s="26"/>
      <c r="GE503" s="24"/>
      <c r="GF503" s="52"/>
      <c r="GG503" s="56"/>
      <c r="GH503" s="57"/>
      <c r="GI503" s="58"/>
      <c r="GJ503" s="25"/>
      <c r="GK503" s="25"/>
      <c r="GL503" s="26"/>
      <c r="GM503" s="26"/>
      <c r="GN503" s="26"/>
      <c r="GO503" s="26"/>
      <c r="GP503" s="26"/>
      <c r="GQ503" s="26"/>
      <c r="GR503" s="26"/>
      <c r="GS503" s="26"/>
      <c r="GT503" s="26"/>
      <c r="GU503" s="26"/>
      <c r="GV503" s="24"/>
      <c r="GW503" s="52"/>
      <c r="GX503" s="56"/>
      <c r="GY503" s="57"/>
      <c r="GZ503" s="58"/>
      <c r="HA503" s="25"/>
      <c r="HB503" s="25"/>
      <c r="HC503" s="26"/>
      <c r="HD503" s="26"/>
      <c r="HE503" s="26"/>
      <c r="HF503" s="26"/>
      <c r="HG503" s="26"/>
      <c r="HH503" s="26"/>
      <c r="HI503" s="26"/>
      <c r="HJ503" s="26"/>
      <c r="HK503" s="26"/>
      <c r="HL503" s="26"/>
      <c r="HM503" s="24"/>
      <c r="HN503" s="52"/>
      <c r="HO503" s="56"/>
      <c r="HP503" s="57"/>
      <c r="HQ503" s="58"/>
      <c r="HR503" s="25"/>
      <c r="HS503" s="25"/>
      <c r="HT503" s="26"/>
      <c r="HU503" s="26"/>
      <c r="HV503" s="26"/>
      <c r="HW503" s="26"/>
      <c r="HX503" s="26"/>
      <c r="HY503" s="26"/>
      <c r="HZ503" s="26"/>
      <c r="IA503" s="26"/>
      <c r="IB503" s="26"/>
      <c r="IC503" s="26"/>
      <c r="ID503" s="24"/>
      <c r="IE503" s="52"/>
      <c r="IF503" s="56"/>
      <c r="IG503" s="57"/>
      <c r="IH503" s="58"/>
      <c r="II503" s="25"/>
      <c r="IJ503" s="25"/>
      <c r="IK503" s="26"/>
      <c r="IL503" s="26"/>
      <c r="IM503" s="26"/>
      <c r="IN503" s="26"/>
      <c r="IO503" s="26"/>
      <c r="IP503" s="26"/>
      <c r="IQ503" s="26"/>
      <c r="IR503" s="26"/>
      <c r="IS503" s="26"/>
      <c r="IT503" s="26"/>
      <c r="IU503" s="24"/>
      <c r="IV503" s="52"/>
    </row>
    <row r="504" spans="1:256" ht="21.75" customHeight="1">
      <c r="A504" s="80"/>
      <c r="B504" s="114"/>
      <c r="C504" s="115"/>
      <c r="D504" s="116"/>
      <c r="E504" s="102"/>
      <c r="F504" s="102">
        <v>2017</v>
      </c>
      <c r="G504" s="98">
        <f t="shared" si="236"/>
        <v>15632.7</v>
      </c>
      <c r="H504" s="98">
        <f t="shared" si="233"/>
        <v>15632.7</v>
      </c>
      <c r="I504" s="98">
        <f t="shared" si="235"/>
        <v>12293.7</v>
      </c>
      <c r="J504" s="98">
        <f t="shared" si="235"/>
        <v>12293.7</v>
      </c>
      <c r="K504" s="98">
        <f t="shared" si="235"/>
        <v>0</v>
      </c>
      <c r="L504" s="98">
        <f t="shared" si="235"/>
        <v>0</v>
      </c>
      <c r="M504" s="98">
        <f t="shared" si="235"/>
        <v>3339</v>
      </c>
      <c r="N504" s="98">
        <f t="shared" si="235"/>
        <v>3339</v>
      </c>
      <c r="O504" s="98">
        <f t="shared" si="235"/>
        <v>0</v>
      </c>
      <c r="P504" s="98">
        <f t="shared" si="235"/>
        <v>0</v>
      </c>
      <c r="Q504" s="123"/>
      <c r="R504" s="52"/>
      <c r="S504" s="57"/>
      <c r="T504" s="57"/>
      <c r="U504" s="57"/>
      <c r="V504" s="41"/>
      <c r="W504" s="41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0"/>
      <c r="AI504" s="59"/>
      <c r="AJ504" s="57"/>
      <c r="AK504" s="57"/>
      <c r="AL504" s="57"/>
      <c r="AM504" s="41"/>
      <c r="AN504" s="41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0"/>
      <c r="AZ504" s="59"/>
      <c r="BA504" s="57"/>
      <c r="BB504" s="57"/>
      <c r="BC504" s="57"/>
      <c r="BD504" s="41"/>
      <c r="BE504" s="41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0"/>
      <c r="BQ504" s="59"/>
      <c r="BR504" s="57"/>
      <c r="BS504" s="57"/>
      <c r="BT504" s="57"/>
      <c r="BU504" s="41"/>
      <c r="BV504" s="41"/>
      <c r="BW504" s="42"/>
      <c r="BX504" s="42"/>
      <c r="BY504" s="42"/>
      <c r="BZ504" s="42"/>
      <c r="CA504" s="42"/>
      <c r="CB504" s="42"/>
      <c r="CC504" s="42"/>
      <c r="CD504" s="42"/>
      <c r="CE504" s="42"/>
      <c r="CF504" s="42"/>
      <c r="CG504" s="40"/>
      <c r="CH504" s="59"/>
      <c r="CI504" s="57"/>
      <c r="CJ504" s="57"/>
      <c r="CK504" s="57"/>
      <c r="CL504" s="41"/>
      <c r="CM504" s="41"/>
      <c r="CN504" s="42"/>
      <c r="CO504" s="42"/>
      <c r="CP504" s="42"/>
      <c r="CQ504" s="42"/>
      <c r="CR504" s="42"/>
      <c r="CS504" s="42"/>
      <c r="CT504" s="42"/>
      <c r="CU504" s="42"/>
      <c r="CV504" s="42"/>
      <c r="CW504" s="42"/>
      <c r="CX504" s="40"/>
      <c r="CY504" s="59"/>
      <c r="CZ504" s="57"/>
      <c r="DA504" s="57"/>
      <c r="DB504" s="57"/>
      <c r="DC504" s="41"/>
      <c r="DD504" s="41"/>
      <c r="DE504" s="42"/>
      <c r="DF504" s="37"/>
      <c r="DG504" s="26"/>
      <c r="DH504" s="26"/>
      <c r="DI504" s="26"/>
      <c r="DJ504" s="26"/>
      <c r="DK504" s="26"/>
      <c r="DL504" s="26"/>
      <c r="DM504" s="26"/>
      <c r="DN504" s="26"/>
      <c r="DO504" s="24"/>
      <c r="DP504" s="52"/>
      <c r="DQ504" s="56"/>
      <c r="DR504" s="57"/>
      <c r="DS504" s="58"/>
      <c r="DT504" s="25"/>
      <c r="DU504" s="25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4"/>
      <c r="EG504" s="52"/>
      <c r="EH504" s="56"/>
      <c r="EI504" s="57"/>
      <c r="EJ504" s="58"/>
      <c r="EK504" s="25"/>
      <c r="EL504" s="25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4"/>
      <c r="EX504" s="52"/>
      <c r="EY504" s="56"/>
      <c r="EZ504" s="57"/>
      <c r="FA504" s="58"/>
      <c r="FB504" s="25"/>
      <c r="FC504" s="25"/>
      <c r="FD504" s="26"/>
      <c r="FE504" s="26"/>
      <c r="FF504" s="26"/>
      <c r="FG504" s="26"/>
      <c r="FH504" s="26"/>
      <c r="FI504" s="26"/>
      <c r="FJ504" s="26"/>
      <c r="FK504" s="26"/>
      <c r="FL504" s="26"/>
      <c r="FM504" s="26"/>
      <c r="FN504" s="24"/>
      <c r="FO504" s="52"/>
      <c r="FP504" s="56"/>
      <c r="FQ504" s="57"/>
      <c r="FR504" s="58"/>
      <c r="FS504" s="25"/>
      <c r="FT504" s="25"/>
      <c r="FU504" s="26"/>
      <c r="FV504" s="26"/>
      <c r="FW504" s="26"/>
      <c r="FX504" s="26"/>
      <c r="FY504" s="26"/>
      <c r="FZ504" s="26"/>
      <c r="GA504" s="26"/>
      <c r="GB504" s="26"/>
      <c r="GC504" s="26"/>
      <c r="GD504" s="26"/>
      <c r="GE504" s="24"/>
      <c r="GF504" s="52"/>
      <c r="GG504" s="56"/>
      <c r="GH504" s="57"/>
      <c r="GI504" s="58"/>
      <c r="GJ504" s="25"/>
      <c r="GK504" s="25"/>
      <c r="GL504" s="26"/>
      <c r="GM504" s="26"/>
      <c r="GN504" s="26"/>
      <c r="GO504" s="26"/>
      <c r="GP504" s="26"/>
      <c r="GQ504" s="26"/>
      <c r="GR504" s="26"/>
      <c r="GS504" s="26"/>
      <c r="GT504" s="26"/>
      <c r="GU504" s="26"/>
      <c r="GV504" s="24"/>
      <c r="GW504" s="52"/>
      <c r="GX504" s="56"/>
      <c r="GY504" s="57"/>
      <c r="GZ504" s="58"/>
      <c r="HA504" s="25"/>
      <c r="HB504" s="25"/>
      <c r="HC504" s="26"/>
      <c r="HD504" s="26"/>
      <c r="HE504" s="26"/>
      <c r="HF504" s="26"/>
      <c r="HG504" s="26"/>
      <c r="HH504" s="26"/>
      <c r="HI504" s="26"/>
      <c r="HJ504" s="26"/>
      <c r="HK504" s="26"/>
      <c r="HL504" s="26"/>
      <c r="HM504" s="24"/>
      <c r="HN504" s="52"/>
      <c r="HO504" s="56"/>
      <c r="HP504" s="57"/>
      <c r="HQ504" s="58"/>
      <c r="HR504" s="25"/>
      <c r="HS504" s="25"/>
      <c r="HT504" s="26"/>
      <c r="HU504" s="26"/>
      <c r="HV504" s="26"/>
      <c r="HW504" s="26"/>
      <c r="HX504" s="26"/>
      <c r="HY504" s="26"/>
      <c r="HZ504" s="26"/>
      <c r="IA504" s="26"/>
      <c r="IB504" s="26"/>
      <c r="IC504" s="26"/>
      <c r="ID504" s="24"/>
      <c r="IE504" s="52"/>
      <c r="IF504" s="56"/>
      <c r="IG504" s="57"/>
      <c r="IH504" s="58"/>
      <c r="II504" s="25"/>
      <c r="IJ504" s="25"/>
      <c r="IK504" s="26"/>
      <c r="IL504" s="26"/>
      <c r="IM504" s="26"/>
      <c r="IN504" s="26"/>
      <c r="IO504" s="26"/>
      <c r="IP504" s="26"/>
      <c r="IQ504" s="26"/>
      <c r="IR504" s="26"/>
      <c r="IS504" s="26"/>
      <c r="IT504" s="26"/>
      <c r="IU504" s="24"/>
      <c r="IV504" s="52"/>
    </row>
    <row r="505" spans="1:256" ht="21.75" customHeight="1">
      <c r="A505" s="80"/>
      <c r="B505" s="114"/>
      <c r="C505" s="115"/>
      <c r="D505" s="116"/>
      <c r="E505" s="102"/>
      <c r="F505" s="102">
        <v>2018</v>
      </c>
      <c r="G505" s="98">
        <f t="shared" si="236"/>
        <v>3696.8</v>
      </c>
      <c r="H505" s="98">
        <f t="shared" si="233"/>
        <v>3696.8</v>
      </c>
      <c r="I505" s="98">
        <f t="shared" si="235"/>
        <v>357.8</v>
      </c>
      <c r="J505" s="98">
        <f t="shared" si="235"/>
        <v>357.8</v>
      </c>
      <c r="K505" s="98">
        <f t="shared" si="235"/>
        <v>0</v>
      </c>
      <c r="L505" s="98">
        <f t="shared" si="235"/>
        <v>0</v>
      </c>
      <c r="M505" s="98">
        <f t="shared" si="235"/>
        <v>3339</v>
      </c>
      <c r="N505" s="98">
        <f t="shared" si="235"/>
        <v>3339</v>
      </c>
      <c r="O505" s="98">
        <f t="shared" si="235"/>
        <v>0</v>
      </c>
      <c r="P505" s="98">
        <f t="shared" si="235"/>
        <v>0</v>
      </c>
      <c r="Q505" s="123"/>
      <c r="R505" s="52"/>
      <c r="S505" s="57"/>
      <c r="T505" s="57"/>
      <c r="U505" s="57"/>
      <c r="V505" s="41"/>
      <c r="W505" s="41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0"/>
      <c r="AI505" s="59"/>
      <c r="AJ505" s="57"/>
      <c r="AK505" s="57"/>
      <c r="AL505" s="57"/>
      <c r="AM505" s="41"/>
      <c r="AN505" s="41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0"/>
      <c r="AZ505" s="59"/>
      <c r="BA505" s="57"/>
      <c r="BB505" s="57"/>
      <c r="BC505" s="57"/>
      <c r="BD505" s="41"/>
      <c r="BE505" s="41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0"/>
      <c r="BQ505" s="59"/>
      <c r="BR505" s="57"/>
      <c r="BS505" s="57"/>
      <c r="BT505" s="57"/>
      <c r="BU505" s="41"/>
      <c r="BV505" s="41"/>
      <c r="BW505" s="42"/>
      <c r="BX505" s="42"/>
      <c r="BY505" s="42"/>
      <c r="BZ505" s="42"/>
      <c r="CA505" s="42"/>
      <c r="CB505" s="42"/>
      <c r="CC505" s="42"/>
      <c r="CD505" s="42"/>
      <c r="CE505" s="42"/>
      <c r="CF505" s="42"/>
      <c r="CG505" s="40"/>
      <c r="CH505" s="59"/>
      <c r="CI505" s="57"/>
      <c r="CJ505" s="57"/>
      <c r="CK505" s="57"/>
      <c r="CL505" s="41"/>
      <c r="CM505" s="41"/>
      <c r="CN505" s="42"/>
      <c r="CO505" s="42"/>
      <c r="CP505" s="42"/>
      <c r="CQ505" s="42"/>
      <c r="CR505" s="42"/>
      <c r="CS505" s="42"/>
      <c r="CT505" s="42"/>
      <c r="CU505" s="42"/>
      <c r="CV505" s="42"/>
      <c r="CW505" s="42"/>
      <c r="CX505" s="40"/>
      <c r="CY505" s="59"/>
      <c r="CZ505" s="57"/>
      <c r="DA505" s="57"/>
      <c r="DB505" s="57"/>
      <c r="DC505" s="41"/>
      <c r="DD505" s="41"/>
      <c r="DE505" s="42"/>
      <c r="DF505" s="37"/>
      <c r="DG505" s="26"/>
      <c r="DH505" s="26"/>
      <c r="DI505" s="26"/>
      <c r="DJ505" s="26"/>
      <c r="DK505" s="26"/>
      <c r="DL505" s="26"/>
      <c r="DM505" s="26"/>
      <c r="DN505" s="26"/>
      <c r="DO505" s="24"/>
      <c r="DP505" s="52"/>
      <c r="DQ505" s="56"/>
      <c r="DR505" s="57"/>
      <c r="DS505" s="58"/>
      <c r="DT505" s="25"/>
      <c r="DU505" s="25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4"/>
      <c r="EG505" s="52"/>
      <c r="EH505" s="56"/>
      <c r="EI505" s="57"/>
      <c r="EJ505" s="58"/>
      <c r="EK505" s="25"/>
      <c r="EL505" s="25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4"/>
      <c r="EX505" s="52"/>
      <c r="EY505" s="56"/>
      <c r="EZ505" s="57"/>
      <c r="FA505" s="58"/>
      <c r="FB505" s="25"/>
      <c r="FC505" s="25"/>
      <c r="FD505" s="26"/>
      <c r="FE505" s="26"/>
      <c r="FF505" s="26"/>
      <c r="FG505" s="26"/>
      <c r="FH505" s="26"/>
      <c r="FI505" s="26"/>
      <c r="FJ505" s="26"/>
      <c r="FK505" s="26"/>
      <c r="FL505" s="26"/>
      <c r="FM505" s="26"/>
      <c r="FN505" s="24"/>
      <c r="FO505" s="52"/>
      <c r="FP505" s="56"/>
      <c r="FQ505" s="57"/>
      <c r="FR505" s="58"/>
      <c r="FS505" s="25"/>
      <c r="FT505" s="25"/>
      <c r="FU505" s="26"/>
      <c r="FV505" s="26"/>
      <c r="FW505" s="26"/>
      <c r="FX505" s="26"/>
      <c r="FY505" s="26"/>
      <c r="FZ505" s="26"/>
      <c r="GA505" s="26"/>
      <c r="GB505" s="26"/>
      <c r="GC505" s="26"/>
      <c r="GD505" s="26"/>
      <c r="GE505" s="24"/>
      <c r="GF505" s="52"/>
      <c r="GG505" s="56"/>
      <c r="GH505" s="57"/>
      <c r="GI505" s="58"/>
      <c r="GJ505" s="25"/>
      <c r="GK505" s="25"/>
      <c r="GL505" s="26"/>
      <c r="GM505" s="26"/>
      <c r="GN505" s="26"/>
      <c r="GO505" s="26"/>
      <c r="GP505" s="26"/>
      <c r="GQ505" s="26"/>
      <c r="GR505" s="26"/>
      <c r="GS505" s="26"/>
      <c r="GT505" s="26"/>
      <c r="GU505" s="26"/>
      <c r="GV505" s="24"/>
      <c r="GW505" s="52"/>
      <c r="GX505" s="56"/>
      <c r="GY505" s="57"/>
      <c r="GZ505" s="58"/>
      <c r="HA505" s="25"/>
      <c r="HB505" s="25"/>
      <c r="HC505" s="26"/>
      <c r="HD505" s="26"/>
      <c r="HE505" s="26"/>
      <c r="HF505" s="26"/>
      <c r="HG505" s="26"/>
      <c r="HH505" s="26"/>
      <c r="HI505" s="26"/>
      <c r="HJ505" s="26"/>
      <c r="HK505" s="26"/>
      <c r="HL505" s="26"/>
      <c r="HM505" s="24"/>
      <c r="HN505" s="52"/>
      <c r="HO505" s="56"/>
      <c r="HP505" s="57"/>
      <c r="HQ505" s="58"/>
      <c r="HR505" s="25"/>
      <c r="HS505" s="25"/>
      <c r="HT505" s="26"/>
      <c r="HU505" s="26"/>
      <c r="HV505" s="26"/>
      <c r="HW505" s="26"/>
      <c r="HX505" s="26"/>
      <c r="HY505" s="26"/>
      <c r="HZ505" s="26"/>
      <c r="IA505" s="26"/>
      <c r="IB505" s="26"/>
      <c r="IC505" s="26"/>
      <c r="ID505" s="24"/>
      <c r="IE505" s="52"/>
      <c r="IF505" s="56"/>
      <c r="IG505" s="57"/>
      <c r="IH505" s="58"/>
      <c r="II505" s="25"/>
      <c r="IJ505" s="25"/>
      <c r="IK505" s="26"/>
      <c r="IL505" s="26"/>
      <c r="IM505" s="26"/>
      <c r="IN505" s="26"/>
      <c r="IO505" s="26"/>
      <c r="IP505" s="26"/>
      <c r="IQ505" s="26"/>
      <c r="IR505" s="26"/>
      <c r="IS505" s="26"/>
      <c r="IT505" s="26"/>
      <c r="IU505" s="24"/>
      <c r="IV505" s="52"/>
    </row>
    <row r="506" spans="1:256" ht="18.75" customHeight="1">
      <c r="A506" s="80"/>
      <c r="B506" s="114"/>
      <c r="C506" s="115"/>
      <c r="D506" s="116"/>
      <c r="E506" s="102"/>
      <c r="F506" s="102">
        <v>2019</v>
      </c>
      <c r="G506" s="98">
        <f t="shared" si="236"/>
        <v>596687.7000000001</v>
      </c>
      <c r="H506" s="98">
        <f t="shared" si="233"/>
        <v>51152.3</v>
      </c>
      <c r="I506" s="98">
        <f t="shared" si="235"/>
        <v>228553.90000000002</v>
      </c>
      <c r="J506" s="98">
        <f t="shared" si="235"/>
        <v>51152.3</v>
      </c>
      <c r="K506" s="98">
        <f t="shared" si="235"/>
        <v>0</v>
      </c>
      <c r="L506" s="98">
        <f t="shared" si="235"/>
        <v>0</v>
      </c>
      <c r="M506" s="98">
        <f t="shared" si="235"/>
        <v>368133.80000000005</v>
      </c>
      <c r="N506" s="98">
        <f t="shared" si="235"/>
        <v>0</v>
      </c>
      <c r="O506" s="98">
        <f t="shared" si="235"/>
        <v>0</v>
      </c>
      <c r="P506" s="98">
        <f t="shared" si="235"/>
        <v>0</v>
      </c>
      <c r="Q506" s="123"/>
      <c r="R506" s="52"/>
      <c r="S506" s="57"/>
      <c r="T506" s="57"/>
      <c r="U506" s="57"/>
      <c r="V506" s="41"/>
      <c r="W506" s="41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0"/>
      <c r="AI506" s="59"/>
      <c r="AJ506" s="57"/>
      <c r="AK506" s="57"/>
      <c r="AL506" s="57"/>
      <c r="AM506" s="41"/>
      <c r="AN506" s="41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0"/>
      <c r="AZ506" s="59"/>
      <c r="BA506" s="57"/>
      <c r="BB506" s="57"/>
      <c r="BC506" s="57"/>
      <c r="BD506" s="41"/>
      <c r="BE506" s="41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0"/>
      <c r="BQ506" s="59"/>
      <c r="BR506" s="57"/>
      <c r="BS506" s="57"/>
      <c r="BT506" s="57"/>
      <c r="BU506" s="41"/>
      <c r="BV506" s="41"/>
      <c r="BW506" s="42"/>
      <c r="BX506" s="42"/>
      <c r="BY506" s="42"/>
      <c r="BZ506" s="42"/>
      <c r="CA506" s="42"/>
      <c r="CB506" s="42"/>
      <c r="CC506" s="42"/>
      <c r="CD506" s="42"/>
      <c r="CE506" s="42"/>
      <c r="CF506" s="42"/>
      <c r="CG506" s="40"/>
      <c r="CH506" s="59"/>
      <c r="CI506" s="57"/>
      <c r="CJ506" s="57"/>
      <c r="CK506" s="57"/>
      <c r="CL506" s="41"/>
      <c r="CM506" s="41"/>
      <c r="CN506" s="42"/>
      <c r="CO506" s="42"/>
      <c r="CP506" s="42"/>
      <c r="CQ506" s="42"/>
      <c r="CR506" s="42"/>
      <c r="CS506" s="42"/>
      <c r="CT506" s="42"/>
      <c r="CU506" s="42"/>
      <c r="CV506" s="42"/>
      <c r="CW506" s="42"/>
      <c r="CX506" s="40"/>
      <c r="CY506" s="59"/>
      <c r="CZ506" s="57"/>
      <c r="DA506" s="57"/>
      <c r="DB506" s="57"/>
      <c r="DC506" s="41"/>
      <c r="DD506" s="41"/>
      <c r="DE506" s="42"/>
      <c r="DF506" s="37"/>
      <c r="DG506" s="26"/>
      <c r="DH506" s="26"/>
      <c r="DI506" s="26"/>
      <c r="DJ506" s="26"/>
      <c r="DK506" s="26"/>
      <c r="DL506" s="26"/>
      <c r="DM506" s="26"/>
      <c r="DN506" s="26"/>
      <c r="DO506" s="24"/>
      <c r="DP506" s="52"/>
      <c r="DQ506" s="56"/>
      <c r="DR506" s="57"/>
      <c r="DS506" s="58"/>
      <c r="DT506" s="25"/>
      <c r="DU506" s="25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4"/>
      <c r="EG506" s="52"/>
      <c r="EH506" s="56"/>
      <c r="EI506" s="57"/>
      <c r="EJ506" s="58"/>
      <c r="EK506" s="25"/>
      <c r="EL506" s="25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4"/>
      <c r="EX506" s="52"/>
      <c r="EY506" s="56"/>
      <c r="EZ506" s="57"/>
      <c r="FA506" s="58"/>
      <c r="FB506" s="25"/>
      <c r="FC506" s="25"/>
      <c r="FD506" s="26"/>
      <c r="FE506" s="26"/>
      <c r="FF506" s="26"/>
      <c r="FG506" s="26"/>
      <c r="FH506" s="26"/>
      <c r="FI506" s="26"/>
      <c r="FJ506" s="26"/>
      <c r="FK506" s="26"/>
      <c r="FL506" s="26"/>
      <c r="FM506" s="26"/>
      <c r="FN506" s="24"/>
      <c r="FO506" s="52"/>
      <c r="FP506" s="56"/>
      <c r="FQ506" s="57"/>
      <c r="FR506" s="58"/>
      <c r="FS506" s="25"/>
      <c r="FT506" s="25"/>
      <c r="FU506" s="26"/>
      <c r="FV506" s="26"/>
      <c r="FW506" s="26"/>
      <c r="FX506" s="26"/>
      <c r="FY506" s="26"/>
      <c r="FZ506" s="26"/>
      <c r="GA506" s="26"/>
      <c r="GB506" s="26"/>
      <c r="GC506" s="26"/>
      <c r="GD506" s="26"/>
      <c r="GE506" s="24"/>
      <c r="GF506" s="52"/>
      <c r="GG506" s="56"/>
      <c r="GH506" s="57"/>
      <c r="GI506" s="58"/>
      <c r="GJ506" s="25"/>
      <c r="GK506" s="25"/>
      <c r="GL506" s="26"/>
      <c r="GM506" s="26"/>
      <c r="GN506" s="26"/>
      <c r="GO506" s="26"/>
      <c r="GP506" s="26"/>
      <c r="GQ506" s="26"/>
      <c r="GR506" s="26"/>
      <c r="GS506" s="26"/>
      <c r="GT506" s="26"/>
      <c r="GU506" s="26"/>
      <c r="GV506" s="24"/>
      <c r="GW506" s="52"/>
      <c r="GX506" s="56"/>
      <c r="GY506" s="57"/>
      <c r="GZ506" s="58"/>
      <c r="HA506" s="25"/>
      <c r="HB506" s="25"/>
      <c r="HC506" s="26"/>
      <c r="HD506" s="26"/>
      <c r="HE506" s="26"/>
      <c r="HF506" s="26"/>
      <c r="HG506" s="26"/>
      <c r="HH506" s="26"/>
      <c r="HI506" s="26"/>
      <c r="HJ506" s="26"/>
      <c r="HK506" s="26"/>
      <c r="HL506" s="26"/>
      <c r="HM506" s="24"/>
      <c r="HN506" s="52"/>
      <c r="HO506" s="56"/>
      <c r="HP506" s="57"/>
      <c r="HQ506" s="58"/>
      <c r="HR506" s="25"/>
      <c r="HS506" s="25"/>
      <c r="HT506" s="26"/>
      <c r="HU506" s="26"/>
      <c r="HV506" s="26"/>
      <c r="HW506" s="26"/>
      <c r="HX506" s="26"/>
      <c r="HY506" s="26"/>
      <c r="HZ506" s="26"/>
      <c r="IA506" s="26"/>
      <c r="IB506" s="26"/>
      <c r="IC506" s="26"/>
      <c r="ID506" s="24"/>
      <c r="IE506" s="52"/>
      <c r="IF506" s="56"/>
      <c r="IG506" s="57"/>
      <c r="IH506" s="58"/>
      <c r="II506" s="25"/>
      <c r="IJ506" s="25"/>
      <c r="IK506" s="26"/>
      <c r="IL506" s="26"/>
      <c r="IM506" s="26"/>
      <c r="IN506" s="26"/>
      <c r="IO506" s="26"/>
      <c r="IP506" s="26"/>
      <c r="IQ506" s="26"/>
      <c r="IR506" s="26"/>
      <c r="IS506" s="26"/>
      <c r="IT506" s="26"/>
      <c r="IU506" s="24"/>
      <c r="IV506" s="52"/>
    </row>
    <row r="507" spans="1:256" ht="20.25" customHeight="1">
      <c r="A507" s="80"/>
      <c r="B507" s="114"/>
      <c r="C507" s="115"/>
      <c r="D507" s="116"/>
      <c r="E507" s="99"/>
      <c r="F507" s="102">
        <v>2020</v>
      </c>
      <c r="G507" s="98">
        <f t="shared" si="236"/>
        <v>184165.9</v>
      </c>
      <c r="H507" s="98">
        <f t="shared" si="233"/>
        <v>46156.7</v>
      </c>
      <c r="I507" s="98">
        <f t="shared" si="235"/>
        <v>184165.9</v>
      </c>
      <c r="J507" s="98">
        <f t="shared" si="235"/>
        <v>46156.7</v>
      </c>
      <c r="K507" s="98">
        <f t="shared" si="235"/>
        <v>0</v>
      </c>
      <c r="L507" s="98">
        <f t="shared" si="235"/>
        <v>0</v>
      </c>
      <c r="M507" s="98">
        <f t="shared" si="235"/>
        <v>0</v>
      </c>
      <c r="N507" s="98">
        <f t="shared" si="235"/>
        <v>0</v>
      </c>
      <c r="O507" s="98">
        <f t="shared" si="235"/>
        <v>0</v>
      </c>
      <c r="P507" s="98">
        <f t="shared" si="235"/>
        <v>0</v>
      </c>
      <c r="Q507" s="123"/>
      <c r="R507" s="52"/>
      <c r="S507" s="57"/>
      <c r="T507" s="57"/>
      <c r="U507" s="57"/>
      <c r="V507" s="44"/>
      <c r="W507" s="41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0"/>
      <c r="AI507" s="59"/>
      <c r="AJ507" s="57"/>
      <c r="AK507" s="57"/>
      <c r="AL507" s="57"/>
      <c r="AM507" s="44"/>
      <c r="AN507" s="41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0"/>
      <c r="AZ507" s="59"/>
      <c r="BA507" s="57"/>
      <c r="BB507" s="57"/>
      <c r="BC507" s="57"/>
      <c r="BD507" s="44"/>
      <c r="BE507" s="41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0"/>
      <c r="BQ507" s="59"/>
      <c r="BR507" s="57"/>
      <c r="BS507" s="57"/>
      <c r="BT507" s="57"/>
      <c r="BU507" s="44"/>
      <c r="BV507" s="41"/>
      <c r="BW507" s="42"/>
      <c r="BX507" s="42"/>
      <c r="BY507" s="42"/>
      <c r="BZ507" s="42"/>
      <c r="CA507" s="42"/>
      <c r="CB507" s="42"/>
      <c r="CC507" s="42"/>
      <c r="CD507" s="42"/>
      <c r="CE507" s="42"/>
      <c r="CF507" s="42"/>
      <c r="CG507" s="40"/>
      <c r="CH507" s="59"/>
      <c r="CI507" s="57"/>
      <c r="CJ507" s="57"/>
      <c r="CK507" s="57"/>
      <c r="CL507" s="44"/>
      <c r="CM507" s="41"/>
      <c r="CN507" s="42"/>
      <c r="CO507" s="42"/>
      <c r="CP507" s="42"/>
      <c r="CQ507" s="42"/>
      <c r="CR507" s="42"/>
      <c r="CS507" s="42"/>
      <c r="CT507" s="42"/>
      <c r="CU507" s="42"/>
      <c r="CV507" s="42"/>
      <c r="CW507" s="42"/>
      <c r="CX507" s="40"/>
      <c r="CY507" s="59"/>
      <c r="CZ507" s="57"/>
      <c r="DA507" s="57"/>
      <c r="DB507" s="57"/>
      <c r="DC507" s="44"/>
      <c r="DD507" s="41"/>
      <c r="DE507" s="42"/>
      <c r="DF507" s="37"/>
      <c r="DG507" s="26"/>
      <c r="DH507" s="26"/>
      <c r="DI507" s="26"/>
      <c r="DJ507" s="26"/>
      <c r="DK507" s="26"/>
      <c r="DL507" s="26"/>
      <c r="DM507" s="26"/>
      <c r="DN507" s="26"/>
      <c r="DO507" s="24"/>
      <c r="DP507" s="52"/>
      <c r="DQ507" s="56"/>
      <c r="DR507" s="57"/>
      <c r="DS507" s="58"/>
      <c r="DT507" s="27"/>
      <c r="DU507" s="25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4"/>
      <c r="EG507" s="52"/>
      <c r="EH507" s="56"/>
      <c r="EI507" s="57"/>
      <c r="EJ507" s="58"/>
      <c r="EK507" s="27"/>
      <c r="EL507" s="25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4"/>
      <c r="EX507" s="52"/>
      <c r="EY507" s="56"/>
      <c r="EZ507" s="57"/>
      <c r="FA507" s="58"/>
      <c r="FB507" s="27"/>
      <c r="FC507" s="25"/>
      <c r="FD507" s="26"/>
      <c r="FE507" s="26"/>
      <c r="FF507" s="26"/>
      <c r="FG507" s="26"/>
      <c r="FH507" s="26"/>
      <c r="FI507" s="26"/>
      <c r="FJ507" s="26"/>
      <c r="FK507" s="26"/>
      <c r="FL507" s="26"/>
      <c r="FM507" s="26"/>
      <c r="FN507" s="24"/>
      <c r="FO507" s="52"/>
      <c r="FP507" s="56"/>
      <c r="FQ507" s="57"/>
      <c r="FR507" s="58"/>
      <c r="FS507" s="27"/>
      <c r="FT507" s="25"/>
      <c r="FU507" s="26"/>
      <c r="FV507" s="26"/>
      <c r="FW507" s="26"/>
      <c r="FX507" s="26"/>
      <c r="FY507" s="26"/>
      <c r="FZ507" s="26"/>
      <c r="GA507" s="26"/>
      <c r="GB507" s="26"/>
      <c r="GC507" s="26"/>
      <c r="GD507" s="26"/>
      <c r="GE507" s="24"/>
      <c r="GF507" s="52"/>
      <c r="GG507" s="56"/>
      <c r="GH507" s="57"/>
      <c r="GI507" s="58"/>
      <c r="GJ507" s="27"/>
      <c r="GK507" s="25"/>
      <c r="GL507" s="26"/>
      <c r="GM507" s="26"/>
      <c r="GN507" s="26"/>
      <c r="GO507" s="26"/>
      <c r="GP507" s="26"/>
      <c r="GQ507" s="26"/>
      <c r="GR507" s="26"/>
      <c r="GS507" s="26"/>
      <c r="GT507" s="26"/>
      <c r="GU507" s="26"/>
      <c r="GV507" s="24"/>
      <c r="GW507" s="52"/>
      <c r="GX507" s="56"/>
      <c r="GY507" s="57"/>
      <c r="GZ507" s="58"/>
      <c r="HA507" s="27"/>
      <c r="HB507" s="25"/>
      <c r="HC507" s="26"/>
      <c r="HD507" s="26"/>
      <c r="HE507" s="26"/>
      <c r="HF507" s="26"/>
      <c r="HG507" s="26"/>
      <c r="HH507" s="26"/>
      <c r="HI507" s="26"/>
      <c r="HJ507" s="26"/>
      <c r="HK507" s="26"/>
      <c r="HL507" s="26"/>
      <c r="HM507" s="24"/>
      <c r="HN507" s="52"/>
      <c r="HO507" s="56"/>
      <c r="HP507" s="57"/>
      <c r="HQ507" s="58"/>
      <c r="HR507" s="27"/>
      <c r="HS507" s="25"/>
      <c r="HT507" s="26"/>
      <c r="HU507" s="26"/>
      <c r="HV507" s="26"/>
      <c r="HW507" s="26"/>
      <c r="HX507" s="26"/>
      <c r="HY507" s="26"/>
      <c r="HZ507" s="26"/>
      <c r="IA507" s="26"/>
      <c r="IB507" s="26"/>
      <c r="IC507" s="26"/>
      <c r="ID507" s="24"/>
      <c r="IE507" s="52"/>
      <c r="IF507" s="56"/>
      <c r="IG507" s="57"/>
      <c r="IH507" s="58"/>
      <c r="II507" s="27"/>
      <c r="IJ507" s="25"/>
      <c r="IK507" s="26"/>
      <c r="IL507" s="26"/>
      <c r="IM507" s="26"/>
      <c r="IN507" s="26"/>
      <c r="IO507" s="26"/>
      <c r="IP507" s="26"/>
      <c r="IQ507" s="26"/>
      <c r="IR507" s="26"/>
      <c r="IS507" s="26"/>
      <c r="IT507" s="26"/>
      <c r="IU507" s="24"/>
      <c r="IV507" s="52"/>
    </row>
    <row r="508" spans="1:242" ht="21.75" customHeight="1">
      <c r="A508" s="80"/>
      <c r="B508" s="114"/>
      <c r="C508" s="115"/>
      <c r="D508" s="116"/>
      <c r="E508" s="99"/>
      <c r="F508" s="102">
        <v>2021</v>
      </c>
      <c r="G508" s="98">
        <f t="shared" si="236"/>
        <v>100924.5</v>
      </c>
      <c r="H508" s="98">
        <f t="shared" si="233"/>
        <v>0</v>
      </c>
      <c r="I508" s="98">
        <f t="shared" si="235"/>
        <v>100924.5</v>
      </c>
      <c r="J508" s="98">
        <f t="shared" si="235"/>
        <v>0</v>
      </c>
      <c r="K508" s="98">
        <f t="shared" si="235"/>
        <v>0</v>
      </c>
      <c r="L508" s="98">
        <f t="shared" si="235"/>
        <v>0</v>
      </c>
      <c r="M508" s="98">
        <f t="shared" si="235"/>
        <v>0</v>
      </c>
      <c r="N508" s="98">
        <f t="shared" si="235"/>
        <v>0</v>
      </c>
      <c r="O508" s="98">
        <f t="shared" si="235"/>
        <v>0</v>
      </c>
      <c r="P508" s="98">
        <f t="shared" si="235"/>
        <v>0</v>
      </c>
      <c r="Q508" s="123"/>
      <c r="R508" s="9"/>
      <c r="AH508" s="43"/>
      <c r="AX508" s="43"/>
      <c r="BN508" s="43"/>
      <c r="CD508" s="43"/>
      <c r="CT508" s="43"/>
      <c r="DJ508" s="43"/>
      <c r="DZ508" s="43"/>
      <c r="EP508" s="43"/>
      <c r="FF508" s="43"/>
      <c r="FV508" s="43"/>
      <c r="GL508" s="43"/>
      <c r="HB508" s="43"/>
      <c r="HR508" s="43"/>
      <c r="IH508" s="43"/>
    </row>
    <row r="509" spans="1:242" ht="21.75" customHeight="1">
      <c r="A509" s="80"/>
      <c r="B509" s="114"/>
      <c r="C509" s="115"/>
      <c r="D509" s="116"/>
      <c r="E509" s="99"/>
      <c r="F509" s="102">
        <v>2022</v>
      </c>
      <c r="G509" s="98">
        <f t="shared" si="236"/>
        <v>140719.5</v>
      </c>
      <c r="H509" s="98">
        <f t="shared" si="233"/>
        <v>0</v>
      </c>
      <c r="I509" s="98">
        <f t="shared" si="235"/>
        <v>140719.5</v>
      </c>
      <c r="J509" s="98">
        <f t="shared" si="235"/>
        <v>0</v>
      </c>
      <c r="K509" s="98">
        <f t="shared" si="235"/>
        <v>0</v>
      </c>
      <c r="L509" s="98">
        <f t="shared" si="235"/>
        <v>0</v>
      </c>
      <c r="M509" s="98">
        <f t="shared" si="235"/>
        <v>0</v>
      </c>
      <c r="N509" s="98">
        <f t="shared" si="235"/>
        <v>0</v>
      </c>
      <c r="O509" s="98">
        <f t="shared" si="235"/>
        <v>0</v>
      </c>
      <c r="P509" s="98">
        <f t="shared" si="235"/>
        <v>0</v>
      </c>
      <c r="Q509" s="123"/>
      <c r="R509" s="9"/>
      <c r="AH509" s="43"/>
      <c r="AX509" s="43"/>
      <c r="BN509" s="43"/>
      <c r="CD509" s="43"/>
      <c r="CT509" s="43"/>
      <c r="DJ509" s="43"/>
      <c r="DZ509" s="43"/>
      <c r="EP509" s="43"/>
      <c r="FF509" s="43"/>
      <c r="FV509" s="43"/>
      <c r="GL509" s="43"/>
      <c r="HB509" s="43"/>
      <c r="HR509" s="43"/>
      <c r="IH509" s="43"/>
    </row>
    <row r="510" spans="1:242" ht="21.75" customHeight="1">
      <c r="A510" s="80"/>
      <c r="B510" s="114"/>
      <c r="C510" s="115"/>
      <c r="D510" s="116"/>
      <c r="E510" s="99"/>
      <c r="F510" s="102">
        <v>2023</v>
      </c>
      <c r="G510" s="98">
        <f t="shared" si="236"/>
        <v>273285.6</v>
      </c>
      <c r="H510" s="98">
        <f t="shared" si="233"/>
        <v>0</v>
      </c>
      <c r="I510" s="98">
        <f t="shared" si="235"/>
        <v>273285.6</v>
      </c>
      <c r="J510" s="98">
        <f t="shared" si="235"/>
        <v>0</v>
      </c>
      <c r="K510" s="98">
        <f t="shared" si="235"/>
        <v>0</v>
      </c>
      <c r="L510" s="98">
        <f t="shared" si="235"/>
        <v>0</v>
      </c>
      <c r="M510" s="98">
        <f t="shared" si="235"/>
        <v>0</v>
      </c>
      <c r="N510" s="98">
        <f t="shared" si="235"/>
        <v>0</v>
      </c>
      <c r="O510" s="98">
        <f t="shared" si="235"/>
        <v>0</v>
      </c>
      <c r="P510" s="98">
        <f t="shared" si="235"/>
        <v>0</v>
      </c>
      <c r="Q510" s="123"/>
      <c r="R510" s="9"/>
      <c r="AH510" s="43"/>
      <c r="AX510" s="43"/>
      <c r="BN510" s="43"/>
      <c r="CD510" s="43"/>
      <c r="CT510" s="43"/>
      <c r="DJ510" s="43"/>
      <c r="DZ510" s="43"/>
      <c r="EP510" s="43"/>
      <c r="FF510" s="43"/>
      <c r="FV510" s="43"/>
      <c r="GL510" s="43"/>
      <c r="HB510" s="43"/>
      <c r="HR510" s="43"/>
      <c r="IH510" s="43"/>
    </row>
    <row r="511" spans="1:242" ht="21.75" customHeight="1">
      <c r="A511" s="80"/>
      <c r="B511" s="114"/>
      <c r="C511" s="115"/>
      <c r="D511" s="116"/>
      <c r="E511" s="99"/>
      <c r="F511" s="102">
        <v>2024</v>
      </c>
      <c r="G511" s="98">
        <f t="shared" si="236"/>
        <v>445462.3</v>
      </c>
      <c r="H511" s="98">
        <f t="shared" si="233"/>
        <v>0</v>
      </c>
      <c r="I511" s="98">
        <f t="shared" si="235"/>
        <v>445462.3</v>
      </c>
      <c r="J511" s="98">
        <f t="shared" si="235"/>
        <v>0</v>
      </c>
      <c r="K511" s="98">
        <f t="shared" si="235"/>
        <v>0</v>
      </c>
      <c r="L511" s="98">
        <f t="shared" si="235"/>
        <v>0</v>
      </c>
      <c r="M511" s="98">
        <f t="shared" si="235"/>
        <v>0</v>
      </c>
      <c r="N511" s="98">
        <f t="shared" si="235"/>
        <v>0</v>
      </c>
      <c r="O511" s="98">
        <f t="shared" si="235"/>
        <v>0</v>
      </c>
      <c r="P511" s="98">
        <f t="shared" si="235"/>
        <v>0</v>
      </c>
      <c r="Q511" s="123"/>
      <c r="R511" s="9"/>
      <c r="AH511" s="43"/>
      <c r="AX511" s="43"/>
      <c r="BN511" s="43"/>
      <c r="CD511" s="43"/>
      <c r="CT511" s="43"/>
      <c r="DJ511" s="43"/>
      <c r="DZ511" s="43"/>
      <c r="EP511" s="43"/>
      <c r="FF511" s="43"/>
      <c r="FV511" s="43"/>
      <c r="GL511" s="43"/>
      <c r="HB511" s="43"/>
      <c r="HR511" s="43"/>
      <c r="IH511" s="43"/>
    </row>
    <row r="512" spans="1:242" ht="21.75" customHeight="1">
      <c r="A512" s="90"/>
      <c r="B512" s="119"/>
      <c r="C512" s="120"/>
      <c r="D512" s="121"/>
      <c r="E512" s="99"/>
      <c r="F512" s="102">
        <v>2025</v>
      </c>
      <c r="G512" s="98">
        <f t="shared" si="236"/>
        <v>574728.3</v>
      </c>
      <c r="H512" s="98">
        <f t="shared" si="233"/>
        <v>0</v>
      </c>
      <c r="I512" s="98">
        <f t="shared" si="235"/>
        <v>574728.3</v>
      </c>
      <c r="J512" s="98">
        <f t="shared" si="235"/>
        <v>0</v>
      </c>
      <c r="K512" s="98">
        <f t="shared" si="235"/>
        <v>0</v>
      </c>
      <c r="L512" s="98">
        <f t="shared" si="235"/>
        <v>0</v>
      </c>
      <c r="M512" s="98">
        <f t="shared" si="235"/>
        <v>0</v>
      </c>
      <c r="N512" s="98">
        <f t="shared" si="235"/>
        <v>0</v>
      </c>
      <c r="O512" s="98">
        <f t="shared" si="235"/>
        <v>0</v>
      </c>
      <c r="P512" s="98">
        <f t="shared" si="235"/>
        <v>0</v>
      </c>
      <c r="Q512" s="123"/>
      <c r="R512" s="9"/>
      <c r="AH512" s="43"/>
      <c r="AX512" s="43"/>
      <c r="BN512" s="43"/>
      <c r="CD512" s="43"/>
      <c r="CT512" s="43"/>
      <c r="DJ512" s="43"/>
      <c r="DZ512" s="43"/>
      <c r="EP512" s="43"/>
      <c r="FF512" s="43"/>
      <c r="FV512" s="43"/>
      <c r="GL512" s="43"/>
      <c r="HB512" s="43"/>
      <c r="HR512" s="43"/>
      <c r="IH512" s="43"/>
    </row>
    <row r="513" spans="1:256" ht="18" customHeight="1">
      <c r="A513" s="71"/>
      <c r="B513" s="109" t="s">
        <v>77</v>
      </c>
      <c r="C513" s="110"/>
      <c r="D513" s="111"/>
      <c r="E513" s="99"/>
      <c r="F513" s="100" t="s">
        <v>59</v>
      </c>
      <c r="G513" s="101">
        <f>SUM(G514:G524)</f>
        <v>9055052.4</v>
      </c>
      <c r="H513" s="101">
        <f>J513+L513+N513+P513</f>
        <v>1627600.9</v>
      </c>
      <c r="I513" s="101">
        <f>SUM(I514:I524)</f>
        <v>3439723.1999999997</v>
      </c>
      <c r="J513" s="101">
        <f aca="true" t="shared" si="237" ref="J513:P513">SUM(J514:J524)</f>
        <v>493470.9</v>
      </c>
      <c r="K513" s="101">
        <f t="shared" si="237"/>
        <v>4380869.4</v>
      </c>
      <c r="L513" s="101">
        <f t="shared" si="237"/>
        <v>564130</v>
      </c>
      <c r="M513" s="101">
        <f t="shared" si="237"/>
        <v>1234459.8</v>
      </c>
      <c r="N513" s="101">
        <f t="shared" si="237"/>
        <v>570000</v>
      </c>
      <c r="O513" s="101">
        <f t="shared" si="237"/>
        <v>0</v>
      </c>
      <c r="P513" s="101">
        <f t="shared" si="237"/>
        <v>0</v>
      </c>
      <c r="Q513" s="123"/>
      <c r="R513" s="52"/>
      <c r="S513" s="57"/>
      <c r="T513" s="57"/>
      <c r="U513" s="57"/>
      <c r="V513" s="44"/>
      <c r="W513" s="38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40"/>
      <c r="AI513" s="59"/>
      <c r="AJ513" s="57"/>
      <c r="AK513" s="57"/>
      <c r="AL513" s="57"/>
      <c r="AM513" s="44"/>
      <c r="AN513" s="38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40"/>
      <c r="AZ513" s="59"/>
      <c r="BA513" s="57"/>
      <c r="BB513" s="57"/>
      <c r="BC513" s="57"/>
      <c r="BD513" s="44"/>
      <c r="BE513" s="38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40"/>
      <c r="BQ513" s="59"/>
      <c r="BR513" s="57"/>
      <c r="BS513" s="57"/>
      <c r="BT513" s="57"/>
      <c r="BU513" s="44"/>
      <c r="BV513" s="38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40"/>
      <c r="CH513" s="59"/>
      <c r="CI513" s="57"/>
      <c r="CJ513" s="57"/>
      <c r="CK513" s="57"/>
      <c r="CL513" s="44"/>
      <c r="CM513" s="38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40"/>
      <c r="CY513" s="59"/>
      <c r="CZ513" s="57"/>
      <c r="DA513" s="57"/>
      <c r="DB513" s="57"/>
      <c r="DC513" s="44"/>
      <c r="DD513" s="38"/>
      <c r="DE513" s="39"/>
      <c r="DF513" s="36"/>
      <c r="DG513" s="23"/>
      <c r="DH513" s="23"/>
      <c r="DI513" s="23"/>
      <c r="DJ513" s="23"/>
      <c r="DK513" s="23"/>
      <c r="DL513" s="23"/>
      <c r="DM513" s="23"/>
      <c r="DN513" s="23"/>
      <c r="DO513" s="24"/>
      <c r="DP513" s="52"/>
      <c r="DQ513" s="53"/>
      <c r="DR513" s="54"/>
      <c r="DS513" s="55"/>
      <c r="DT513" s="27"/>
      <c r="DU513" s="22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4"/>
      <c r="EG513" s="52"/>
      <c r="EH513" s="53"/>
      <c r="EI513" s="54"/>
      <c r="EJ513" s="55"/>
      <c r="EK513" s="27"/>
      <c r="EL513" s="22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4"/>
      <c r="EX513" s="52"/>
      <c r="EY513" s="53"/>
      <c r="EZ513" s="54"/>
      <c r="FA513" s="55"/>
      <c r="FB513" s="27"/>
      <c r="FC513" s="22"/>
      <c r="FD513" s="23"/>
      <c r="FE513" s="23"/>
      <c r="FF513" s="23"/>
      <c r="FG513" s="23"/>
      <c r="FH513" s="23"/>
      <c r="FI513" s="23"/>
      <c r="FJ513" s="23"/>
      <c r="FK513" s="23"/>
      <c r="FL513" s="23"/>
      <c r="FM513" s="23"/>
      <c r="FN513" s="24"/>
      <c r="FO513" s="52"/>
      <c r="FP513" s="53"/>
      <c r="FQ513" s="54"/>
      <c r="FR513" s="55"/>
      <c r="FS513" s="27"/>
      <c r="FT513" s="22"/>
      <c r="FU513" s="23"/>
      <c r="FV513" s="23"/>
      <c r="FW513" s="23"/>
      <c r="FX513" s="23"/>
      <c r="FY513" s="23"/>
      <c r="FZ513" s="23"/>
      <c r="GA513" s="23"/>
      <c r="GB513" s="23"/>
      <c r="GC513" s="23"/>
      <c r="GD513" s="23"/>
      <c r="GE513" s="24"/>
      <c r="GF513" s="52"/>
      <c r="GG513" s="53"/>
      <c r="GH513" s="54"/>
      <c r="GI513" s="55"/>
      <c r="GJ513" s="27"/>
      <c r="GK513" s="22"/>
      <c r="GL513" s="23"/>
      <c r="GM513" s="23"/>
      <c r="GN513" s="23"/>
      <c r="GO513" s="23"/>
      <c r="GP513" s="23"/>
      <c r="GQ513" s="23"/>
      <c r="GR513" s="23"/>
      <c r="GS513" s="23"/>
      <c r="GT513" s="23"/>
      <c r="GU513" s="23"/>
      <c r="GV513" s="24"/>
      <c r="GW513" s="52"/>
      <c r="GX513" s="53"/>
      <c r="GY513" s="54"/>
      <c r="GZ513" s="55"/>
      <c r="HA513" s="27"/>
      <c r="HB513" s="22"/>
      <c r="HC513" s="23"/>
      <c r="HD513" s="23"/>
      <c r="HE513" s="23"/>
      <c r="HF513" s="23"/>
      <c r="HG513" s="23"/>
      <c r="HH513" s="23"/>
      <c r="HI513" s="23"/>
      <c r="HJ513" s="23"/>
      <c r="HK513" s="23"/>
      <c r="HL513" s="23"/>
      <c r="HM513" s="24"/>
      <c r="HN513" s="52"/>
      <c r="HO513" s="53"/>
      <c r="HP513" s="54"/>
      <c r="HQ513" s="55"/>
      <c r="HR513" s="27"/>
      <c r="HS513" s="22"/>
      <c r="HT513" s="23"/>
      <c r="HU513" s="23"/>
      <c r="HV513" s="23"/>
      <c r="HW513" s="23"/>
      <c r="HX513" s="23"/>
      <c r="HY513" s="23"/>
      <c r="HZ513" s="23"/>
      <c r="IA513" s="23"/>
      <c r="IB513" s="23"/>
      <c r="IC513" s="23"/>
      <c r="ID513" s="24"/>
      <c r="IE513" s="52"/>
      <c r="IF513" s="53"/>
      <c r="IG513" s="54"/>
      <c r="IH513" s="55"/>
      <c r="II513" s="27"/>
      <c r="IJ513" s="22"/>
      <c r="IK513" s="23"/>
      <c r="IL513" s="23"/>
      <c r="IM513" s="23"/>
      <c r="IN513" s="23"/>
      <c r="IO513" s="23"/>
      <c r="IP513" s="23"/>
      <c r="IQ513" s="23"/>
      <c r="IR513" s="23"/>
      <c r="IS513" s="23"/>
      <c r="IT513" s="23"/>
      <c r="IU513" s="24"/>
      <c r="IV513" s="52"/>
    </row>
    <row r="514" spans="1:256" ht="21.75" customHeight="1">
      <c r="A514" s="80"/>
      <c r="B514" s="114"/>
      <c r="C514" s="115"/>
      <c r="D514" s="116"/>
      <c r="E514" s="99"/>
      <c r="F514" s="102">
        <v>2015</v>
      </c>
      <c r="G514" s="98">
        <f>I514+K514+M514+O514</f>
        <v>109027.20000000001</v>
      </c>
      <c r="H514" s="98">
        <f>J514+L514+N514+P514</f>
        <v>109027.20000000001</v>
      </c>
      <c r="I514" s="98">
        <f aca="true" t="shared" si="238" ref="I514:P524">I454+I169</f>
        <v>109027.20000000001</v>
      </c>
      <c r="J514" s="98">
        <f t="shared" si="238"/>
        <v>109027.20000000001</v>
      </c>
      <c r="K514" s="98">
        <f t="shared" si="238"/>
        <v>0</v>
      </c>
      <c r="L514" s="98">
        <f t="shared" si="238"/>
        <v>0</v>
      </c>
      <c r="M514" s="98">
        <f t="shared" si="238"/>
        <v>0</v>
      </c>
      <c r="N514" s="98">
        <f t="shared" si="238"/>
        <v>0</v>
      </c>
      <c r="O514" s="98">
        <f t="shared" si="238"/>
        <v>0</v>
      </c>
      <c r="P514" s="98">
        <f t="shared" si="238"/>
        <v>0</v>
      </c>
      <c r="Q514" s="123"/>
      <c r="R514" s="52"/>
      <c r="S514" s="57"/>
      <c r="T514" s="57"/>
      <c r="U514" s="57"/>
      <c r="V514" s="44"/>
      <c r="W514" s="41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0"/>
      <c r="AI514" s="59"/>
      <c r="AJ514" s="57"/>
      <c r="AK514" s="57"/>
      <c r="AL514" s="57"/>
      <c r="AM514" s="44"/>
      <c r="AN514" s="41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0"/>
      <c r="AZ514" s="59"/>
      <c r="BA514" s="57"/>
      <c r="BB514" s="57"/>
      <c r="BC514" s="57"/>
      <c r="BD514" s="44"/>
      <c r="BE514" s="41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0"/>
      <c r="BQ514" s="59"/>
      <c r="BR514" s="57"/>
      <c r="BS514" s="57"/>
      <c r="BT514" s="57"/>
      <c r="BU514" s="44"/>
      <c r="BV514" s="41"/>
      <c r="BW514" s="42"/>
      <c r="BX514" s="42"/>
      <c r="BY514" s="42"/>
      <c r="BZ514" s="42"/>
      <c r="CA514" s="42"/>
      <c r="CB514" s="42"/>
      <c r="CC514" s="42"/>
      <c r="CD514" s="42"/>
      <c r="CE514" s="42"/>
      <c r="CF514" s="42"/>
      <c r="CG514" s="40"/>
      <c r="CH514" s="59"/>
      <c r="CI514" s="57"/>
      <c r="CJ514" s="57"/>
      <c r="CK514" s="57"/>
      <c r="CL514" s="44"/>
      <c r="CM514" s="41"/>
      <c r="CN514" s="42"/>
      <c r="CO514" s="42"/>
      <c r="CP514" s="42"/>
      <c r="CQ514" s="42"/>
      <c r="CR514" s="42"/>
      <c r="CS514" s="42"/>
      <c r="CT514" s="42"/>
      <c r="CU514" s="42"/>
      <c r="CV514" s="42"/>
      <c r="CW514" s="42"/>
      <c r="CX514" s="40"/>
      <c r="CY514" s="59"/>
      <c r="CZ514" s="57"/>
      <c r="DA514" s="57"/>
      <c r="DB514" s="57"/>
      <c r="DC514" s="44"/>
      <c r="DD514" s="41"/>
      <c r="DE514" s="42"/>
      <c r="DF514" s="37"/>
      <c r="DG514" s="26"/>
      <c r="DH514" s="26"/>
      <c r="DI514" s="26"/>
      <c r="DJ514" s="26"/>
      <c r="DK514" s="26"/>
      <c r="DL514" s="26"/>
      <c r="DM514" s="26"/>
      <c r="DN514" s="26"/>
      <c r="DO514" s="24"/>
      <c r="DP514" s="52"/>
      <c r="DQ514" s="56"/>
      <c r="DR514" s="57"/>
      <c r="DS514" s="58"/>
      <c r="DT514" s="27"/>
      <c r="DU514" s="25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4"/>
      <c r="EG514" s="52"/>
      <c r="EH514" s="56"/>
      <c r="EI514" s="57"/>
      <c r="EJ514" s="58"/>
      <c r="EK514" s="27"/>
      <c r="EL514" s="25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4"/>
      <c r="EX514" s="52"/>
      <c r="EY514" s="56"/>
      <c r="EZ514" s="57"/>
      <c r="FA514" s="58"/>
      <c r="FB514" s="27"/>
      <c r="FC514" s="25"/>
      <c r="FD514" s="26"/>
      <c r="FE514" s="26"/>
      <c r="FF514" s="26"/>
      <c r="FG514" s="26"/>
      <c r="FH514" s="26"/>
      <c r="FI514" s="26"/>
      <c r="FJ514" s="26"/>
      <c r="FK514" s="26"/>
      <c r="FL514" s="26"/>
      <c r="FM514" s="26"/>
      <c r="FN514" s="24"/>
      <c r="FO514" s="52"/>
      <c r="FP514" s="56"/>
      <c r="FQ514" s="57"/>
      <c r="FR514" s="58"/>
      <c r="FS514" s="27"/>
      <c r="FT514" s="25"/>
      <c r="FU514" s="26"/>
      <c r="FV514" s="26"/>
      <c r="FW514" s="26"/>
      <c r="FX514" s="26"/>
      <c r="FY514" s="26"/>
      <c r="FZ514" s="26"/>
      <c r="GA514" s="26"/>
      <c r="GB514" s="26"/>
      <c r="GC514" s="26"/>
      <c r="GD514" s="26"/>
      <c r="GE514" s="24"/>
      <c r="GF514" s="52"/>
      <c r="GG514" s="56"/>
      <c r="GH514" s="57"/>
      <c r="GI514" s="58"/>
      <c r="GJ514" s="27"/>
      <c r="GK514" s="25"/>
      <c r="GL514" s="26"/>
      <c r="GM514" s="26"/>
      <c r="GN514" s="26"/>
      <c r="GO514" s="26"/>
      <c r="GP514" s="26"/>
      <c r="GQ514" s="26"/>
      <c r="GR514" s="26"/>
      <c r="GS514" s="26"/>
      <c r="GT514" s="26"/>
      <c r="GU514" s="26"/>
      <c r="GV514" s="24"/>
      <c r="GW514" s="52"/>
      <c r="GX514" s="56"/>
      <c r="GY514" s="57"/>
      <c r="GZ514" s="58"/>
      <c r="HA514" s="27"/>
      <c r="HB514" s="25"/>
      <c r="HC514" s="26"/>
      <c r="HD514" s="26"/>
      <c r="HE514" s="26"/>
      <c r="HF514" s="26"/>
      <c r="HG514" s="26"/>
      <c r="HH514" s="26"/>
      <c r="HI514" s="26"/>
      <c r="HJ514" s="26"/>
      <c r="HK514" s="26"/>
      <c r="HL514" s="26"/>
      <c r="HM514" s="24"/>
      <c r="HN514" s="52"/>
      <c r="HO514" s="56"/>
      <c r="HP514" s="57"/>
      <c r="HQ514" s="58"/>
      <c r="HR514" s="27"/>
      <c r="HS514" s="25"/>
      <c r="HT514" s="26"/>
      <c r="HU514" s="26"/>
      <c r="HV514" s="26"/>
      <c r="HW514" s="26"/>
      <c r="HX514" s="26"/>
      <c r="HY514" s="26"/>
      <c r="HZ514" s="26"/>
      <c r="IA514" s="26"/>
      <c r="IB514" s="26"/>
      <c r="IC514" s="26"/>
      <c r="ID514" s="24"/>
      <c r="IE514" s="52"/>
      <c r="IF514" s="56"/>
      <c r="IG514" s="57"/>
      <c r="IH514" s="58"/>
      <c r="II514" s="27"/>
      <c r="IJ514" s="25"/>
      <c r="IK514" s="26"/>
      <c r="IL514" s="26"/>
      <c r="IM514" s="26"/>
      <c r="IN514" s="26"/>
      <c r="IO514" s="26"/>
      <c r="IP514" s="26"/>
      <c r="IQ514" s="26"/>
      <c r="IR514" s="26"/>
      <c r="IS514" s="26"/>
      <c r="IT514" s="26"/>
      <c r="IU514" s="24"/>
      <c r="IV514" s="52"/>
    </row>
    <row r="515" spans="1:256" ht="19.5" customHeight="1">
      <c r="A515" s="80"/>
      <c r="B515" s="114"/>
      <c r="C515" s="115"/>
      <c r="D515" s="116"/>
      <c r="E515" s="102"/>
      <c r="F515" s="102">
        <v>2016</v>
      </c>
      <c r="G515" s="98">
        <f aca="true" t="shared" si="239" ref="G515:G524">I515+K515+M515+O515</f>
        <v>83619.70000000001</v>
      </c>
      <c r="H515" s="98">
        <f aca="true" t="shared" si="240" ref="H515:H524">J515+L515+N515+P515</f>
        <v>83619.70000000001</v>
      </c>
      <c r="I515" s="98">
        <f t="shared" si="238"/>
        <v>83619.70000000001</v>
      </c>
      <c r="J515" s="98">
        <f t="shared" si="238"/>
        <v>83619.70000000001</v>
      </c>
      <c r="K515" s="98">
        <f t="shared" si="238"/>
        <v>0</v>
      </c>
      <c r="L515" s="98">
        <f t="shared" si="238"/>
        <v>0</v>
      </c>
      <c r="M515" s="98">
        <f t="shared" si="238"/>
        <v>0</v>
      </c>
      <c r="N515" s="98">
        <f t="shared" si="238"/>
        <v>0</v>
      </c>
      <c r="O515" s="98">
        <f t="shared" si="238"/>
        <v>0</v>
      </c>
      <c r="P515" s="98">
        <f t="shared" si="238"/>
        <v>0</v>
      </c>
      <c r="Q515" s="123"/>
      <c r="R515" s="52"/>
      <c r="S515" s="57"/>
      <c r="T515" s="57"/>
      <c r="U515" s="57"/>
      <c r="V515" s="41"/>
      <c r="W515" s="41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0"/>
      <c r="AI515" s="59"/>
      <c r="AJ515" s="57"/>
      <c r="AK515" s="57"/>
      <c r="AL515" s="57"/>
      <c r="AM515" s="41"/>
      <c r="AN515" s="41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0"/>
      <c r="AZ515" s="59"/>
      <c r="BA515" s="57"/>
      <c r="BB515" s="57"/>
      <c r="BC515" s="57"/>
      <c r="BD515" s="41"/>
      <c r="BE515" s="41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0"/>
      <c r="BQ515" s="59"/>
      <c r="BR515" s="57"/>
      <c r="BS515" s="57"/>
      <c r="BT515" s="57"/>
      <c r="BU515" s="41"/>
      <c r="BV515" s="41"/>
      <c r="BW515" s="42"/>
      <c r="BX515" s="42"/>
      <c r="BY515" s="42"/>
      <c r="BZ515" s="42"/>
      <c r="CA515" s="42"/>
      <c r="CB515" s="42"/>
      <c r="CC515" s="42"/>
      <c r="CD515" s="42"/>
      <c r="CE515" s="42"/>
      <c r="CF515" s="42"/>
      <c r="CG515" s="40"/>
      <c r="CH515" s="59"/>
      <c r="CI515" s="57"/>
      <c r="CJ515" s="57"/>
      <c r="CK515" s="57"/>
      <c r="CL515" s="41"/>
      <c r="CM515" s="41"/>
      <c r="CN515" s="42"/>
      <c r="CO515" s="42"/>
      <c r="CP515" s="42"/>
      <c r="CQ515" s="42"/>
      <c r="CR515" s="42"/>
      <c r="CS515" s="42"/>
      <c r="CT515" s="42"/>
      <c r="CU515" s="42"/>
      <c r="CV515" s="42"/>
      <c r="CW515" s="42"/>
      <c r="CX515" s="40"/>
      <c r="CY515" s="59"/>
      <c r="CZ515" s="57"/>
      <c r="DA515" s="57"/>
      <c r="DB515" s="57"/>
      <c r="DC515" s="41"/>
      <c r="DD515" s="41"/>
      <c r="DE515" s="42"/>
      <c r="DF515" s="37"/>
      <c r="DG515" s="26"/>
      <c r="DH515" s="26"/>
      <c r="DI515" s="26"/>
      <c r="DJ515" s="26"/>
      <c r="DK515" s="26"/>
      <c r="DL515" s="26"/>
      <c r="DM515" s="26"/>
      <c r="DN515" s="26"/>
      <c r="DO515" s="24"/>
      <c r="DP515" s="52"/>
      <c r="DQ515" s="56"/>
      <c r="DR515" s="57"/>
      <c r="DS515" s="58"/>
      <c r="DT515" s="25"/>
      <c r="DU515" s="25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4"/>
      <c r="EG515" s="52"/>
      <c r="EH515" s="56"/>
      <c r="EI515" s="57"/>
      <c r="EJ515" s="58"/>
      <c r="EK515" s="25"/>
      <c r="EL515" s="25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4"/>
      <c r="EX515" s="52"/>
      <c r="EY515" s="56"/>
      <c r="EZ515" s="57"/>
      <c r="FA515" s="58"/>
      <c r="FB515" s="25"/>
      <c r="FC515" s="25"/>
      <c r="FD515" s="26"/>
      <c r="FE515" s="26"/>
      <c r="FF515" s="26"/>
      <c r="FG515" s="26"/>
      <c r="FH515" s="26"/>
      <c r="FI515" s="26"/>
      <c r="FJ515" s="26"/>
      <c r="FK515" s="26"/>
      <c r="FL515" s="26"/>
      <c r="FM515" s="26"/>
      <c r="FN515" s="24"/>
      <c r="FO515" s="52"/>
      <c r="FP515" s="56"/>
      <c r="FQ515" s="57"/>
      <c r="FR515" s="58"/>
      <c r="FS515" s="25"/>
      <c r="FT515" s="25"/>
      <c r="FU515" s="26"/>
      <c r="FV515" s="26"/>
      <c r="FW515" s="26"/>
      <c r="FX515" s="26"/>
      <c r="FY515" s="26"/>
      <c r="FZ515" s="26"/>
      <c r="GA515" s="26"/>
      <c r="GB515" s="26"/>
      <c r="GC515" s="26"/>
      <c r="GD515" s="26"/>
      <c r="GE515" s="24"/>
      <c r="GF515" s="52"/>
      <c r="GG515" s="56"/>
      <c r="GH515" s="57"/>
      <c r="GI515" s="58"/>
      <c r="GJ515" s="25"/>
      <c r="GK515" s="25"/>
      <c r="GL515" s="26"/>
      <c r="GM515" s="26"/>
      <c r="GN515" s="26"/>
      <c r="GO515" s="26"/>
      <c r="GP515" s="26"/>
      <c r="GQ515" s="26"/>
      <c r="GR515" s="26"/>
      <c r="GS515" s="26"/>
      <c r="GT515" s="26"/>
      <c r="GU515" s="26"/>
      <c r="GV515" s="24"/>
      <c r="GW515" s="52"/>
      <c r="GX515" s="56"/>
      <c r="GY515" s="57"/>
      <c r="GZ515" s="58"/>
      <c r="HA515" s="25"/>
      <c r="HB515" s="25"/>
      <c r="HC515" s="26"/>
      <c r="HD515" s="26"/>
      <c r="HE515" s="26"/>
      <c r="HF515" s="26"/>
      <c r="HG515" s="26"/>
      <c r="HH515" s="26"/>
      <c r="HI515" s="26"/>
      <c r="HJ515" s="26"/>
      <c r="HK515" s="26"/>
      <c r="HL515" s="26"/>
      <c r="HM515" s="24"/>
      <c r="HN515" s="52"/>
      <c r="HO515" s="56"/>
      <c r="HP515" s="57"/>
      <c r="HQ515" s="58"/>
      <c r="HR515" s="25"/>
      <c r="HS515" s="25"/>
      <c r="HT515" s="26"/>
      <c r="HU515" s="26"/>
      <c r="HV515" s="26"/>
      <c r="HW515" s="26"/>
      <c r="HX515" s="26"/>
      <c r="HY515" s="26"/>
      <c r="HZ515" s="26"/>
      <c r="IA515" s="26"/>
      <c r="IB515" s="26"/>
      <c r="IC515" s="26"/>
      <c r="ID515" s="24"/>
      <c r="IE515" s="52"/>
      <c r="IF515" s="56"/>
      <c r="IG515" s="57"/>
      <c r="IH515" s="58"/>
      <c r="II515" s="25"/>
      <c r="IJ515" s="25"/>
      <c r="IK515" s="26"/>
      <c r="IL515" s="26"/>
      <c r="IM515" s="26"/>
      <c r="IN515" s="26"/>
      <c r="IO515" s="26"/>
      <c r="IP515" s="26"/>
      <c r="IQ515" s="26"/>
      <c r="IR515" s="26"/>
      <c r="IS515" s="26"/>
      <c r="IT515" s="26"/>
      <c r="IU515" s="24"/>
      <c r="IV515" s="52"/>
    </row>
    <row r="516" spans="1:256" ht="18.75" customHeight="1">
      <c r="A516" s="80"/>
      <c r="B516" s="114"/>
      <c r="C516" s="115"/>
      <c r="D516" s="116"/>
      <c r="E516" s="102"/>
      <c r="F516" s="102">
        <v>2017</v>
      </c>
      <c r="G516" s="98">
        <f t="shared" si="239"/>
        <v>287182.1</v>
      </c>
      <c r="H516" s="98">
        <f t="shared" si="240"/>
        <v>287182.1</v>
      </c>
      <c r="I516" s="98">
        <f t="shared" si="238"/>
        <v>157182.09999999998</v>
      </c>
      <c r="J516" s="98">
        <f t="shared" si="238"/>
        <v>157182.09999999998</v>
      </c>
      <c r="K516" s="98">
        <f t="shared" si="238"/>
        <v>100000</v>
      </c>
      <c r="L516" s="98">
        <f t="shared" si="238"/>
        <v>100000</v>
      </c>
      <c r="M516" s="98">
        <f t="shared" si="238"/>
        <v>30000</v>
      </c>
      <c r="N516" s="98">
        <f t="shared" si="238"/>
        <v>30000</v>
      </c>
      <c r="O516" s="98">
        <f t="shared" si="238"/>
        <v>0</v>
      </c>
      <c r="P516" s="98">
        <f t="shared" si="238"/>
        <v>0</v>
      </c>
      <c r="Q516" s="123"/>
      <c r="R516" s="52"/>
      <c r="S516" s="57"/>
      <c r="T516" s="57"/>
      <c r="U516" s="57"/>
      <c r="V516" s="41"/>
      <c r="W516" s="41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0"/>
      <c r="AI516" s="59"/>
      <c r="AJ516" s="57"/>
      <c r="AK516" s="57"/>
      <c r="AL516" s="57"/>
      <c r="AM516" s="41"/>
      <c r="AN516" s="41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0"/>
      <c r="AZ516" s="59"/>
      <c r="BA516" s="57"/>
      <c r="BB516" s="57"/>
      <c r="BC516" s="57"/>
      <c r="BD516" s="41"/>
      <c r="BE516" s="41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0"/>
      <c r="BQ516" s="59"/>
      <c r="BR516" s="57"/>
      <c r="BS516" s="57"/>
      <c r="BT516" s="57"/>
      <c r="BU516" s="41"/>
      <c r="BV516" s="41"/>
      <c r="BW516" s="42"/>
      <c r="BX516" s="42"/>
      <c r="BY516" s="42"/>
      <c r="BZ516" s="42"/>
      <c r="CA516" s="42"/>
      <c r="CB516" s="42"/>
      <c r="CC516" s="42"/>
      <c r="CD516" s="42"/>
      <c r="CE516" s="42"/>
      <c r="CF516" s="42"/>
      <c r="CG516" s="40"/>
      <c r="CH516" s="59"/>
      <c r="CI516" s="57"/>
      <c r="CJ516" s="57"/>
      <c r="CK516" s="57"/>
      <c r="CL516" s="41"/>
      <c r="CM516" s="41"/>
      <c r="CN516" s="42"/>
      <c r="CO516" s="42"/>
      <c r="CP516" s="42"/>
      <c r="CQ516" s="42"/>
      <c r="CR516" s="42"/>
      <c r="CS516" s="42"/>
      <c r="CT516" s="42"/>
      <c r="CU516" s="42"/>
      <c r="CV516" s="42"/>
      <c r="CW516" s="42"/>
      <c r="CX516" s="40"/>
      <c r="CY516" s="59"/>
      <c r="CZ516" s="57"/>
      <c r="DA516" s="57"/>
      <c r="DB516" s="57"/>
      <c r="DC516" s="41"/>
      <c r="DD516" s="41"/>
      <c r="DE516" s="42"/>
      <c r="DF516" s="37"/>
      <c r="DG516" s="26"/>
      <c r="DH516" s="26"/>
      <c r="DI516" s="26"/>
      <c r="DJ516" s="26"/>
      <c r="DK516" s="26"/>
      <c r="DL516" s="26"/>
      <c r="DM516" s="26"/>
      <c r="DN516" s="26"/>
      <c r="DO516" s="24"/>
      <c r="DP516" s="52"/>
      <c r="DQ516" s="56"/>
      <c r="DR516" s="57"/>
      <c r="DS516" s="58"/>
      <c r="DT516" s="25"/>
      <c r="DU516" s="25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4"/>
      <c r="EG516" s="52"/>
      <c r="EH516" s="56"/>
      <c r="EI516" s="57"/>
      <c r="EJ516" s="58"/>
      <c r="EK516" s="25"/>
      <c r="EL516" s="25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4"/>
      <c r="EX516" s="52"/>
      <c r="EY516" s="56"/>
      <c r="EZ516" s="57"/>
      <c r="FA516" s="58"/>
      <c r="FB516" s="25"/>
      <c r="FC516" s="25"/>
      <c r="FD516" s="26"/>
      <c r="FE516" s="26"/>
      <c r="FF516" s="26"/>
      <c r="FG516" s="26"/>
      <c r="FH516" s="26"/>
      <c r="FI516" s="26"/>
      <c r="FJ516" s="26"/>
      <c r="FK516" s="26"/>
      <c r="FL516" s="26"/>
      <c r="FM516" s="26"/>
      <c r="FN516" s="24"/>
      <c r="FO516" s="52"/>
      <c r="FP516" s="56"/>
      <c r="FQ516" s="57"/>
      <c r="FR516" s="58"/>
      <c r="FS516" s="25"/>
      <c r="FT516" s="25"/>
      <c r="FU516" s="26"/>
      <c r="FV516" s="26"/>
      <c r="FW516" s="26"/>
      <c r="FX516" s="26"/>
      <c r="FY516" s="26"/>
      <c r="FZ516" s="26"/>
      <c r="GA516" s="26"/>
      <c r="GB516" s="26"/>
      <c r="GC516" s="26"/>
      <c r="GD516" s="26"/>
      <c r="GE516" s="24"/>
      <c r="GF516" s="52"/>
      <c r="GG516" s="56"/>
      <c r="GH516" s="57"/>
      <c r="GI516" s="58"/>
      <c r="GJ516" s="25"/>
      <c r="GK516" s="25"/>
      <c r="GL516" s="26"/>
      <c r="GM516" s="26"/>
      <c r="GN516" s="26"/>
      <c r="GO516" s="26"/>
      <c r="GP516" s="26"/>
      <c r="GQ516" s="26"/>
      <c r="GR516" s="26"/>
      <c r="GS516" s="26"/>
      <c r="GT516" s="26"/>
      <c r="GU516" s="26"/>
      <c r="GV516" s="24"/>
      <c r="GW516" s="52"/>
      <c r="GX516" s="56"/>
      <c r="GY516" s="57"/>
      <c r="GZ516" s="58"/>
      <c r="HA516" s="25"/>
      <c r="HB516" s="25"/>
      <c r="HC516" s="26"/>
      <c r="HD516" s="26"/>
      <c r="HE516" s="26"/>
      <c r="HF516" s="26"/>
      <c r="HG516" s="26"/>
      <c r="HH516" s="26"/>
      <c r="HI516" s="26"/>
      <c r="HJ516" s="26"/>
      <c r="HK516" s="26"/>
      <c r="HL516" s="26"/>
      <c r="HM516" s="24"/>
      <c r="HN516" s="52"/>
      <c r="HO516" s="56"/>
      <c r="HP516" s="57"/>
      <c r="HQ516" s="58"/>
      <c r="HR516" s="25"/>
      <c r="HS516" s="25"/>
      <c r="HT516" s="26"/>
      <c r="HU516" s="26"/>
      <c r="HV516" s="26"/>
      <c r="HW516" s="26"/>
      <c r="HX516" s="26"/>
      <c r="HY516" s="26"/>
      <c r="HZ516" s="26"/>
      <c r="IA516" s="26"/>
      <c r="IB516" s="26"/>
      <c r="IC516" s="26"/>
      <c r="ID516" s="24"/>
      <c r="IE516" s="52"/>
      <c r="IF516" s="56"/>
      <c r="IG516" s="57"/>
      <c r="IH516" s="58"/>
      <c r="II516" s="25"/>
      <c r="IJ516" s="25"/>
      <c r="IK516" s="26"/>
      <c r="IL516" s="26"/>
      <c r="IM516" s="26"/>
      <c r="IN516" s="26"/>
      <c r="IO516" s="26"/>
      <c r="IP516" s="26"/>
      <c r="IQ516" s="26"/>
      <c r="IR516" s="26"/>
      <c r="IS516" s="26"/>
      <c r="IT516" s="26"/>
      <c r="IU516" s="24"/>
      <c r="IV516" s="52"/>
    </row>
    <row r="517" spans="1:256" ht="17.25" customHeight="1">
      <c r="A517" s="80"/>
      <c r="B517" s="114"/>
      <c r="C517" s="115"/>
      <c r="D517" s="116"/>
      <c r="E517" s="102"/>
      <c r="F517" s="102">
        <v>2018</v>
      </c>
      <c r="G517" s="98">
        <f t="shared" si="239"/>
        <v>264956.6</v>
      </c>
      <c r="H517" s="98">
        <f t="shared" si="240"/>
        <v>264956.6</v>
      </c>
      <c r="I517" s="98">
        <f t="shared" si="238"/>
        <v>826.6</v>
      </c>
      <c r="J517" s="98">
        <f t="shared" si="238"/>
        <v>826.6</v>
      </c>
      <c r="K517" s="98">
        <f t="shared" si="238"/>
        <v>264130</v>
      </c>
      <c r="L517" s="98">
        <f t="shared" si="238"/>
        <v>264130</v>
      </c>
      <c r="M517" s="98">
        <f t="shared" si="238"/>
        <v>0</v>
      </c>
      <c r="N517" s="98">
        <f t="shared" si="238"/>
        <v>0</v>
      </c>
      <c r="O517" s="98">
        <f t="shared" si="238"/>
        <v>0</v>
      </c>
      <c r="P517" s="98">
        <f t="shared" si="238"/>
        <v>0</v>
      </c>
      <c r="Q517" s="123"/>
      <c r="R517" s="52"/>
      <c r="S517" s="57"/>
      <c r="T517" s="57"/>
      <c r="U517" s="57"/>
      <c r="V517" s="41"/>
      <c r="W517" s="41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0"/>
      <c r="AI517" s="59"/>
      <c r="AJ517" s="57"/>
      <c r="AK517" s="57"/>
      <c r="AL517" s="57"/>
      <c r="AM517" s="41"/>
      <c r="AN517" s="41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0"/>
      <c r="AZ517" s="59"/>
      <c r="BA517" s="57"/>
      <c r="BB517" s="57"/>
      <c r="BC517" s="57"/>
      <c r="BD517" s="41"/>
      <c r="BE517" s="41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0"/>
      <c r="BQ517" s="59"/>
      <c r="BR517" s="57"/>
      <c r="BS517" s="57"/>
      <c r="BT517" s="57"/>
      <c r="BU517" s="41"/>
      <c r="BV517" s="41"/>
      <c r="BW517" s="42"/>
      <c r="BX517" s="42"/>
      <c r="BY517" s="42"/>
      <c r="BZ517" s="42"/>
      <c r="CA517" s="42"/>
      <c r="CB517" s="42"/>
      <c r="CC517" s="42"/>
      <c r="CD517" s="42"/>
      <c r="CE517" s="42"/>
      <c r="CF517" s="42"/>
      <c r="CG517" s="40"/>
      <c r="CH517" s="59"/>
      <c r="CI517" s="57"/>
      <c r="CJ517" s="57"/>
      <c r="CK517" s="57"/>
      <c r="CL517" s="41"/>
      <c r="CM517" s="41"/>
      <c r="CN517" s="42"/>
      <c r="CO517" s="42"/>
      <c r="CP517" s="42"/>
      <c r="CQ517" s="42"/>
      <c r="CR517" s="42"/>
      <c r="CS517" s="42"/>
      <c r="CT517" s="42"/>
      <c r="CU517" s="42"/>
      <c r="CV517" s="42"/>
      <c r="CW517" s="42"/>
      <c r="CX517" s="40"/>
      <c r="CY517" s="59"/>
      <c r="CZ517" s="57"/>
      <c r="DA517" s="57"/>
      <c r="DB517" s="57"/>
      <c r="DC517" s="41"/>
      <c r="DD517" s="41"/>
      <c r="DE517" s="42"/>
      <c r="DF517" s="37"/>
      <c r="DG517" s="26"/>
      <c r="DH517" s="26"/>
      <c r="DI517" s="26"/>
      <c r="DJ517" s="26"/>
      <c r="DK517" s="26"/>
      <c r="DL517" s="26"/>
      <c r="DM517" s="26"/>
      <c r="DN517" s="26"/>
      <c r="DO517" s="24"/>
      <c r="DP517" s="52"/>
      <c r="DQ517" s="56"/>
      <c r="DR517" s="57"/>
      <c r="DS517" s="58"/>
      <c r="DT517" s="25"/>
      <c r="DU517" s="25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4"/>
      <c r="EG517" s="52"/>
      <c r="EH517" s="56"/>
      <c r="EI517" s="57"/>
      <c r="EJ517" s="58"/>
      <c r="EK517" s="25"/>
      <c r="EL517" s="25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4"/>
      <c r="EX517" s="52"/>
      <c r="EY517" s="56"/>
      <c r="EZ517" s="57"/>
      <c r="FA517" s="58"/>
      <c r="FB517" s="25"/>
      <c r="FC517" s="25"/>
      <c r="FD517" s="26"/>
      <c r="FE517" s="26"/>
      <c r="FF517" s="26"/>
      <c r="FG517" s="26"/>
      <c r="FH517" s="26"/>
      <c r="FI517" s="26"/>
      <c r="FJ517" s="26"/>
      <c r="FK517" s="26"/>
      <c r="FL517" s="26"/>
      <c r="FM517" s="26"/>
      <c r="FN517" s="24"/>
      <c r="FO517" s="52"/>
      <c r="FP517" s="56"/>
      <c r="FQ517" s="57"/>
      <c r="FR517" s="58"/>
      <c r="FS517" s="25"/>
      <c r="FT517" s="25"/>
      <c r="FU517" s="26"/>
      <c r="FV517" s="26"/>
      <c r="FW517" s="26"/>
      <c r="FX517" s="26"/>
      <c r="FY517" s="26"/>
      <c r="FZ517" s="26"/>
      <c r="GA517" s="26"/>
      <c r="GB517" s="26"/>
      <c r="GC517" s="26"/>
      <c r="GD517" s="26"/>
      <c r="GE517" s="24"/>
      <c r="GF517" s="52"/>
      <c r="GG517" s="56"/>
      <c r="GH517" s="57"/>
      <c r="GI517" s="58"/>
      <c r="GJ517" s="25"/>
      <c r="GK517" s="25"/>
      <c r="GL517" s="26"/>
      <c r="GM517" s="26"/>
      <c r="GN517" s="26"/>
      <c r="GO517" s="26"/>
      <c r="GP517" s="26"/>
      <c r="GQ517" s="26"/>
      <c r="GR517" s="26"/>
      <c r="GS517" s="26"/>
      <c r="GT517" s="26"/>
      <c r="GU517" s="26"/>
      <c r="GV517" s="24"/>
      <c r="GW517" s="52"/>
      <c r="GX517" s="56"/>
      <c r="GY517" s="57"/>
      <c r="GZ517" s="58"/>
      <c r="HA517" s="25"/>
      <c r="HB517" s="25"/>
      <c r="HC517" s="26"/>
      <c r="HD517" s="26"/>
      <c r="HE517" s="26"/>
      <c r="HF517" s="26"/>
      <c r="HG517" s="26"/>
      <c r="HH517" s="26"/>
      <c r="HI517" s="26"/>
      <c r="HJ517" s="26"/>
      <c r="HK517" s="26"/>
      <c r="HL517" s="26"/>
      <c r="HM517" s="24"/>
      <c r="HN517" s="52"/>
      <c r="HO517" s="56"/>
      <c r="HP517" s="57"/>
      <c r="HQ517" s="58"/>
      <c r="HR517" s="25"/>
      <c r="HS517" s="25"/>
      <c r="HT517" s="26"/>
      <c r="HU517" s="26"/>
      <c r="HV517" s="26"/>
      <c r="HW517" s="26"/>
      <c r="HX517" s="26"/>
      <c r="HY517" s="26"/>
      <c r="HZ517" s="26"/>
      <c r="IA517" s="26"/>
      <c r="IB517" s="26"/>
      <c r="IC517" s="26"/>
      <c r="ID517" s="24"/>
      <c r="IE517" s="52"/>
      <c r="IF517" s="56"/>
      <c r="IG517" s="57"/>
      <c r="IH517" s="58"/>
      <c r="II517" s="25"/>
      <c r="IJ517" s="25"/>
      <c r="IK517" s="26"/>
      <c r="IL517" s="26"/>
      <c r="IM517" s="26"/>
      <c r="IN517" s="26"/>
      <c r="IO517" s="26"/>
      <c r="IP517" s="26"/>
      <c r="IQ517" s="26"/>
      <c r="IR517" s="26"/>
      <c r="IS517" s="26"/>
      <c r="IT517" s="26"/>
      <c r="IU517" s="24"/>
      <c r="IV517" s="52"/>
    </row>
    <row r="518" spans="1:256" ht="19.5" customHeight="1">
      <c r="A518" s="80"/>
      <c r="B518" s="114"/>
      <c r="C518" s="115"/>
      <c r="D518" s="116"/>
      <c r="E518" s="102"/>
      <c r="F518" s="102">
        <v>2019</v>
      </c>
      <c r="G518" s="98">
        <f t="shared" si="239"/>
        <v>1131657</v>
      </c>
      <c r="H518" s="98">
        <f t="shared" si="240"/>
        <v>298151.7</v>
      </c>
      <c r="I518" s="98">
        <f t="shared" si="238"/>
        <v>321499.8</v>
      </c>
      <c r="J518" s="98">
        <f t="shared" si="238"/>
        <v>58151.7</v>
      </c>
      <c r="K518" s="98">
        <f t="shared" si="238"/>
        <v>615401.6</v>
      </c>
      <c r="L518" s="98">
        <f t="shared" si="238"/>
        <v>200000</v>
      </c>
      <c r="M518" s="98">
        <f t="shared" si="238"/>
        <v>194755.59999999998</v>
      </c>
      <c r="N518" s="98">
        <f t="shared" si="238"/>
        <v>40000</v>
      </c>
      <c r="O518" s="98">
        <f t="shared" si="238"/>
        <v>0</v>
      </c>
      <c r="P518" s="98">
        <f t="shared" si="238"/>
        <v>0</v>
      </c>
      <c r="Q518" s="123"/>
      <c r="R518" s="52"/>
      <c r="S518" s="57"/>
      <c r="T518" s="57"/>
      <c r="U518" s="57"/>
      <c r="V518" s="41"/>
      <c r="W518" s="41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0"/>
      <c r="AI518" s="59"/>
      <c r="AJ518" s="57"/>
      <c r="AK518" s="57"/>
      <c r="AL518" s="57"/>
      <c r="AM518" s="41"/>
      <c r="AN518" s="41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0"/>
      <c r="AZ518" s="59"/>
      <c r="BA518" s="57"/>
      <c r="BB518" s="57"/>
      <c r="BC518" s="57"/>
      <c r="BD518" s="41"/>
      <c r="BE518" s="41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0"/>
      <c r="BQ518" s="59"/>
      <c r="BR518" s="57"/>
      <c r="BS518" s="57"/>
      <c r="BT518" s="57"/>
      <c r="BU518" s="41"/>
      <c r="BV518" s="41"/>
      <c r="BW518" s="42"/>
      <c r="BX518" s="42"/>
      <c r="BY518" s="42"/>
      <c r="BZ518" s="42"/>
      <c r="CA518" s="42"/>
      <c r="CB518" s="42"/>
      <c r="CC518" s="42"/>
      <c r="CD518" s="42"/>
      <c r="CE518" s="42"/>
      <c r="CF518" s="42"/>
      <c r="CG518" s="40"/>
      <c r="CH518" s="59"/>
      <c r="CI518" s="57"/>
      <c r="CJ518" s="57"/>
      <c r="CK518" s="57"/>
      <c r="CL518" s="41"/>
      <c r="CM518" s="41"/>
      <c r="CN518" s="42"/>
      <c r="CO518" s="42"/>
      <c r="CP518" s="42"/>
      <c r="CQ518" s="42"/>
      <c r="CR518" s="42"/>
      <c r="CS518" s="42"/>
      <c r="CT518" s="42"/>
      <c r="CU518" s="42"/>
      <c r="CV518" s="42"/>
      <c r="CW518" s="42"/>
      <c r="CX518" s="40"/>
      <c r="CY518" s="59"/>
      <c r="CZ518" s="57"/>
      <c r="DA518" s="57"/>
      <c r="DB518" s="57"/>
      <c r="DC518" s="41"/>
      <c r="DD518" s="41"/>
      <c r="DE518" s="42"/>
      <c r="DF518" s="37"/>
      <c r="DG518" s="26"/>
      <c r="DH518" s="26"/>
      <c r="DI518" s="26"/>
      <c r="DJ518" s="26"/>
      <c r="DK518" s="26"/>
      <c r="DL518" s="26"/>
      <c r="DM518" s="26"/>
      <c r="DN518" s="26"/>
      <c r="DO518" s="24"/>
      <c r="DP518" s="52"/>
      <c r="DQ518" s="56"/>
      <c r="DR518" s="57"/>
      <c r="DS518" s="58"/>
      <c r="DT518" s="25"/>
      <c r="DU518" s="25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4"/>
      <c r="EG518" s="52"/>
      <c r="EH518" s="56"/>
      <c r="EI518" s="57"/>
      <c r="EJ518" s="58"/>
      <c r="EK518" s="25"/>
      <c r="EL518" s="25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4"/>
      <c r="EX518" s="52"/>
      <c r="EY518" s="56"/>
      <c r="EZ518" s="57"/>
      <c r="FA518" s="58"/>
      <c r="FB518" s="25"/>
      <c r="FC518" s="25"/>
      <c r="FD518" s="26"/>
      <c r="FE518" s="26"/>
      <c r="FF518" s="26"/>
      <c r="FG518" s="26"/>
      <c r="FH518" s="26"/>
      <c r="FI518" s="26"/>
      <c r="FJ518" s="26"/>
      <c r="FK518" s="26"/>
      <c r="FL518" s="26"/>
      <c r="FM518" s="26"/>
      <c r="FN518" s="24"/>
      <c r="FO518" s="52"/>
      <c r="FP518" s="56"/>
      <c r="FQ518" s="57"/>
      <c r="FR518" s="58"/>
      <c r="FS518" s="25"/>
      <c r="FT518" s="25"/>
      <c r="FU518" s="26"/>
      <c r="FV518" s="26"/>
      <c r="FW518" s="26"/>
      <c r="FX518" s="26"/>
      <c r="FY518" s="26"/>
      <c r="FZ518" s="26"/>
      <c r="GA518" s="26"/>
      <c r="GB518" s="26"/>
      <c r="GC518" s="26"/>
      <c r="GD518" s="26"/>
      <c r="GE518" s="24"/>
      <c r="GF518" s="52"/>
      <c r="GG518" s="56"/>
      <c r="GH518" s="57"/>
      <c r="GI518" s="58"/>
      <c r="GJ518" s="25"/>
      <c r="GK518" s="25"/>
      <c r="GL518" s="26"/>
      <c r="GM518" s="26"/>
      <c r="GN518" s="26"/>
      <c r="GO518" s="26"/>
      <c r="GP518" s="26"/>
      <c r="GQ518" s="26"/>
      <c r="GR518" s="26"/>
      <c r="GS518" s="26"/>
      <c r="GT518" s="26"/>
      <c r="GU518" s="26"/>
      <c r="GV518" s="24"/>
      <c r="GW518" s="52"/>
      <c r="GX518" s="56"/>
      <c r="GY518" s="57"/>
      <c r="GZ518" s="58"/>
      <c r="HA518" s="25"/>
      <c r="HB518" s="25"/>
      <c r="HC518" s="26"/>
      <c r="HD518" s="26"/>
      <c r="HE518" s="26"/>
      <c r="HF518" s="26"/>
      <c r="HG518" s="26"/>
      <c r="HH518" s="26"/>
      <c r="HI518" s="26"/>
      <c r="HJ518" s="26"/>
      <c r="HK518" s="26"/>
      <c r="HL518" s="26"/>
      <c r="HM518" s="24"/>
      <c r="HN518" s="52"/>
      <c r="HO518" s="56"/>
      <c r="HP518" s="57"/>
      <c r="HQ518" s="58"/>
      <c r="HR518" s="25"/>
      <c r="HS518" s="25"/>
      <c r="HT518" s="26"/>
      <c r="HU518" s="26"/>
      <c r="HV518" s="26"/>
      <c r="HW518" s="26"/>
      <c r="HX518" s="26"/>
      <c r="HY518" s="26"/>
      <c r="HZ518" s="26"/>
      <c r="IA518" s="26"/>
      <c r="IB518" s="26"/>
      <c r="IC518" s="26"/>
      <c r="ID518" s="24"/>
      <c r="IE518" s="52"/>
      <c r="IF518" s="56"/>
      <c r="IG518" s="57"/>
      <c r="IH518" s="58"/>
      <c r="II518" s="25"/>
      <c r="IJ518" s="25"/>
      <c r="IK518" s="26"/>
      <c r="IL518" s="26"/>
      <c r="IM518" s="26"/>
      <c r="IN518" s="26"/>
      <c r="IO518" s="26"/>
      <c r="IP518" s="26"/>
      <c r="IQ518" s="26"/>
      <c r="IR518" s="26"/>
      <c r="IS518" s="26"/>
      <c r="IT518" s="26"/>
      <c r="IU518" s="24"/>
      <c r="IV518" s="52"/>
    </row>
    <row r="519" spans="1:256" ht="18" customHeight="1">
      <c r="A519" s="80"/>
      <c r="B519" s="114"/>
      <c r="C519" s="115"/>
      <c r="D519" s="116"/>
      <c r="E519" s="99"/>
      <c r="F519" s="102">
        <v>2020</v>
      </c>
      <c r="G519" s="98">
        <f t="shared" si="239"/>
        <v>2632763</v>
      </c>
      <c r="H519" s="98">
        <f t="shared" si="240"/>
        <v>121511.9</v>
      </c>
      <c r="I519" s="98">
        <f t="shared" si="238"/>
        <v>1889377.2</v>
      </c>
      <c r="J519" s="98">
        <f t="shared" si="238"/>
        <v>21511.899999999998</v>
      </c>
      <c r="K519" s="98">
        <f t="shared" si="238"/>
        <v>432848.4</v>
      </c>
      <c r="L519" s="98">
        <f t="shared" si="238"/>
        <v>0</v>
      </c>
      <c r="M519" s="98">
        <f t="shared" si="238"/>
        <v>310537.4</v>
      </c>
      <c r="N519" s="98">
        <f t="shared" si="238"/>
        <v>100000</v>
      </c>
      <c r="O519" s="98">
        <f t="shared" si="238"/>
        <v>0</v>
      </c>
      <c r="P519" s="98">
        <f t="shared" si="238"/>
        <v>0</v>
      </c>
      <c r="Q519" s="123"/>
      <c r="R519" s="52"/>
      <c r="S519" s="57"/>
      <c r="T519" s="57"/>
      <c r="U519" s="57"/>
      <c r="V519" s="44"/>
      <c r="W519" s="41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0"/>
      <c r="AI519" s="59"/>
      <c r="AJ519" s="57"/>
      <c r="AK519" s="57"/>
      <c r="AL519" s="57"/>
      <c r="AM519" s="44"/>
      <c r="AN519" s="41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0"/>
      <c r="AZ519" s="59"/>
      <c r="BA519" s="57"/>
      <c r="BB519" s="57"/>
      <c r="BC519" s="57"/>
      <c r="BD519" s="44"/>
      <c r="BE519" s="41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0"/>
      <c r="BQ519" s="59"/>
      <c r="BR519" s="57"/>
      <c r="BS519" s="57"/>
      <c r="BT519" s="57"/>
      <c r="BU519" s="44"/>
      <c r="BV519" s="41"/>
      <c r="BW519" s="42"/>
      <c r="BX519" s="42"/>
      <c r="BY519" s="42"/>
      <c r="BZ519" s="42"/>
      <c r="CA519" s="42"/>
      <c r="CB519" s="42"/>
      <c r="CC519" s="42"/>
      <c r="CD519" s="42"/>
      <c r="CE519" s="42"/>
      <c r="CF519" s="42"/>
      <c r="CG519" s="40"/>
      <c r="CH519" s="59"/>
      <c r="CI519" s="57"/>
      <c r="CJ519" s="57"/>
      <c r="CK519" s="57"/>
      <c r="CL519" s="44"/>
      <c r="CM519" s="41"/>
      <c r="CN519" s="42"/>
      <c r="CO519" s="42"/>
      <c r="CP519" s="42"/>
      <c r="CQ519" s="42"/>
      <c r="CR519" s="42"/>
      <c r="CS519" s="42"/>
      <c r="CT519" s="42"/>
      <c r="CU519" s="42"/>
      <c r="CV519" s="42"/>
      <c r="CW519" s="42"/>
      <c r="CX519" s="40"/>
      <c r="CY519" s="59"/>
      <c r="CZ519" s="57"/>
      <c r="DA519" s="57"/>
      <c r="DB519" s="57"/>
      <c r="DC519" s="44"/>
      <c r="DD519" s="41"/>
      <c r="DE519" s="42"/>
      <c r="DF519" s="37"/>
      <c r="DG519" s="26"/>
      <c r="DH519" s="26"/>
      <c r="DI519" s="26"/>
      <c r="DJ519" s="26"/>
      <c r="DK519" s="26"/>
      <c r="DL519" s="26"/>
      <c r="DM519" s="26"/>
      <c r="DN519" s="26"/>
      <c r="DO519" s="24"/>
      <c r="DP519" s="52"/>
      <c r="DQ519" s="56"/>
      <c r="DR519" s="57"/>
      <c r="DS519" s="58"/>
      <c r="DT519" s="27"/>
      <c r="DU519" s="25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4"/>
      <c r="EG519" s="52"/>
      <c r="EH519" s="56"/>
      <c r="EI519" s="57"/>
      <c r="EJ519" s="58"/>
      <c r="EK519" s="27"/>
      <c r="EL519" s="25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4"/>
      <c r="EX519" s="52"/>
      <c r="EY519" s="56"/>
      <c r="EZ519" s="57"/>
      <c r="FA519" s="58"/>
      <c r="FB519" s="27"/>
      <c r="FC519" s="25"/>
      <c r="FD519" s="26"/>
      <c r="FE519" s="26"/>
      <c r="FF519" s="26"/>
      <c r="FG519" s="26"/>
      <c r="FH519" s="26"/>
      <c r="FI519" s="26"/>
      <c r="FJ519" s="26"/>
      <c r="FK519" s="26"/>
      <c r="FL519" s="26"/>
      <c r="FM519" s="26"/>
      <c r="FN519" s="24"/>
      <c r="FO519" s="52"/>
      <c r="FP519" s="56"/>
      <c r="FQ519" s="57"/>
      <c r="FR519" s="58"/>
      <c r="FS519" s="27"/>
      <c r="FT519" s="25"/>
      <c r="FU519" s="26"/>
      <c r="FV519" s="26"/>
      <c r="FW519" s="26"/>
      <c r="FX519" s="26"/>
      <c r="FY519" s="26"/>
      <c r="FZ519" s="26"/>
      <c r="GA519" s="26"/>
      <c r="GB519" s="26"/>
      <c r="GC519" s="26"/>
      <c r="GD519" s="26"/>
      <c r="GE519" s="24"/>
      <c r="GF519" s="52"/>
      <c r="GG519" s="56"/>
      <c r="GH519" s="57"/>
      <c r="GI519" s="58"/>
      <c r="GJ519" s="27"/>
      <c r="GK519" s="25"/>
      <c r="GL519" s="26"/>
      <c r="GM519" s="26"/>
      <c r="GN519" s="26"/>
      <c r="GO519" s="26"/>
      <c r="GP519" s="26"/>
      <c r="GQ519" s="26"/>
      <c r="GR519" s="26"/>
      <c r="GS519" s="26"/>
      <c r="GT519" s="26"/>
      <c r="GU519" s="26"/>
      <c r="GV519" s="24"/>
      <c r="GW519" s="52"/>
      <c r="GX519" s="56"/>
      <c r="GY519" s="57"/>
      <c r="GZ519" s="58"/>
      <c r="HA519" s="27"/>
      <c r="HB519" s="25"/>
      <c r="HC519" s="26"/>
      <c r="HD519" s="26"/>
      <c r="HE519" s="26"/>
      <c r="HF519" s="26"/>
      <c r="HG519" s="26"/>
      <c r="HH519" s="26"/>
      <c r="HI519" s="26"/>
      <c r="HJ519" s="26"/>
      <c r="HK519" s="26"/>
      <c r="HL519" s="26"/>
      <c r="HM519" s="24"/>
      <c r="HN519" s="52"/>
      <c r="HO519" s="56"/>
      <c r="HP519" s="57"/>
      <c r="HQ519" s="58"/>
      <c r="HR519" s="27"/>
      <c r="HS519" s="25"/>
      <c r="HT519" s="26"/>
      <c r="HU519" s="26"/>
      <c r="HV519" s="26"/>
      <c r="HW519" s="26"/>
      <c r="HX519" s="26"/>
      <c r="HY519" s="26"/>
      <c r="HZ519" s="26"/>
      <c r="IA519" s="26"/>
      <c r="IB519" s="26"/>
      <c r="IC519" s="26"/>
      <c r="ID519" s="24"/>
      <c r="IE519" s="52"/>
      <c r="IF519" s="56"/>
      <c r="IG519" s="57"/>
      <c r="IH519" s="58"/>
      <c r="II519" s="27"/>
      <c r="IJ519" s="25"/>
      <c r="IK519" s="26"/>
      <c r="IL519" s="26"/>
      <c r="IM519" s="26"/>
      <c r="IN519" s="26"/>
      <c r="IO519" s="26"/>
      <c r="IP519" s="26"/>
      <c r="IQ519" s="26"/>
      <c r="IR519" s="26"/>
      <c r="IS519" s="26"/>
      <c r="IT519" s="26"/>
      <c r="IU519" s="24"/>
      <c r="IV519" s="52"/>
    </row>
    <row r="520" spans="1:242" ht="21.75" customHeight="1">
      <c r="A520" s="80"/>
      <c r="B520" s="114"/>
      <c r="C520" s="115"/>
      <c r="D520" s="116"/>
      <c r="E520" s="99"/>
      <c r="F520" s="102">
        <v>2021</v>
      </c>
      <c r="G520" s="98">
        <f t="shared" si="239"/>
        <v>2265424.5</v>
      </c>
      <c r="H520" s="98">
        <f t="shared" si="240"/>
        <v>463151.7</v>
      </c>
      <c r="I520" s="98">
        <f t="shared" si="238"/>
        <v>147700.5</v>
      </c>
      <c r="J520" s="98">
        <f t="shared" si="238"/>
        <v>63151.7</v>
      </c>
      <c r="K520" s="98">
        <f t="shared" si="238"/>
        <v>1418557.2000000002</v>
      </c>
      <c r="L520" s="98">
        <f t="shared" si="238"/>
        <v>0</v>
      </c>
      <c r="M520" s="98">
        <f t="shared" si="238"/>
        <v>699166.8</v>
      </c>
      <c r="N520" s="98">
        <f t="shared" si="238"/>
        <v>400000</v>
      </c>
      <c r="O520" s="98">
        <f t="shared" si="238"/>
        <v>0</v>
      </c>
      <c r="P520" s="98">
        <f t="shared" si="238"/>
        <v>0</v>
      </c>
      <c r="Q520" s="123"/>
      <c r="R520" s="9"/>
      <c r="AH520" s="43"/>
      <c r="AX520" s="43"/>
      <c r="BN520" s="43"/>
      <c r="CD520" s="43"/>
      <c r="CT520" s="43"/>
      <c r="DJ520" s="43"/>
      <c r="DZ520" s="43"/>
      <c r="EP520" s="43"/>
      <c r="FF520" s="43"/>
      <c r="FV520" s="43"/>
      <c r="GL520" s="43"/>
      <c r="HB520" s="43"/>
      <c r="HR520" s="43"/>
      <c r="IH520" s="43"/>
    </row>
    <row r="521" spans="1:242" ht="21.75" customHeight="1">
      <c r="A521" s="80"/>
      <c r="B521" s="114"/>
      <c r="C521" s="115"/>
      <c r="D521" s="116"/>
      <c r="E521" s="99"/>
      <c r="F521" s="102">
        <v>2022</v>
      </c>
      <c r="G521" s="98">
        <f t="shared" si="239"/>
        <v>715621.4</v>
      </c>
      <c r="H521" s="98">
        <f t="shared" si="240"/>
        <v>0</v>
      </c>
      <c r="I521" s="98">
        <f t="shared" si="238"/>
        <v>0</v>
      </c>
      <c r="J521" s="98">
        <f t="shared" si="238"/>
        <v>0</v>
      </c>
      <c r="K521" s="98">
        <f t="shared" si="238"/>
        <v>715621.4</v>
      </c>
      <c r="L521" s="98">
        <f t="shared" si="238"/>
        <v>0</v>
      </c>
      <c r="M521" s="98">
        <f t="shared" si="238"/>
        <v>0</v>
      </c>
      <c r="N521" s="98">
        <f t="shared" si="238"/>
        <v>0</v>
      </c>
      <c r="O521" s="98">
        <f t="shared" si="238"/>
        <v>0</v>
      </c>
      <c r="P521" s="98">
        <f t="shared" si="238"/>
        <v>0</v>
      </c>
      <c r="Q521" s="123"/>
      <c r="R521" s="9"/>
      <c r="AH521" s="43"/>
      <c r="AX521" s="43"/>
      <c r="BN521" s="43"/>
      <c r="CD521" s="43"/>
      <c r="CT521" s="43"/>
      <c r="DJ521" s="43"/>
      <c r="DZ521" s="43"/>
      <c r="EP521" s="43"/>
      <c r="FF521" s="43"/>
      <c r="FV521" s="43"/>
      <c r="GL521" s="43"/>
      <c r="HB521" s="43"/>
      <c r="HR521" s="43"/>
      <c r="IH521" s="43"/>
    </row>
    <row r="522" spans="1:242" ht="21.75" customHeight="1">
      <c r="A522" s="80"/>
      <c r="B522" s="114"/>
      <c r="C522" s="115"/>
      <c r="D522" s="116"/>
      <c r="E522" s="99"/>
      <c r="F522" s="102">
        <v>2023</v>
      </c>
      <c r="G522" s="98">
        <f t="shared" si="239"/>
        <v>1016521.9</v>
      </c>
      <c r="H522" s="98">
        <f t="shared" si="240"/>
        <v>0</v>
      </c>
      <c r="I522" s="98">
        <f t="shared" si="238"/>
        <v>182211.1</v>
      </c>
      <c r="J522" s="98">
        <f t="shared" si="238"/>
        <v>0</v>
      </c>
      <c r="K522" s="98">
        <f t="shared" si="238"/>
        <v>834310.8</v>
      </c>
      <c r="L522" s="98">
        <f t="shared" si="238"/>
        <v>0</v>
      </c>
      <c r="M522" s="98">
        <f t="shared" si="238"/>
        <v>0</v>
      </c>
      <c r="N522" s="98">
        <f t="shared" si="238"/>
        <v>0</v>
      </c>
      <c r="O522" s="98">
        <f t="shared" si="238"/>
        <v>0</v>
      </c>
      <c r="P522" s="98">
        <f t="shared" si="238"/>
        <v>0</v>
      </c>
      <c r="Q522" s="123"/>
      <c r="R522" s="9"/>
      <c r="AH522" s="43"/>
      <c r="AX522" s="43"/>
      <c r="BN522" s="43"/>
      <c r="CD522" s="43"/>
      <c r="CT522" s="43"/>
      <c r="DJ522" s="43"/>
      <c r="DZ522" s="43"/>
      <c r="EP522" s="43"/>
      <c r="FF522" s="43"/>
      <c r="FV522" s="43"/>
      <c r="GL522" s="43"/>
      <c r="HB522" s="43"/>
      <c r="HR522" s="43"/>
      <c r="IH522" s="43"/>
    </row>
    <row r="523" spans="1:242" ht="21.75" customHeight="1">
      <c r="A523" s="80"/>
      <c r="B523" s="114"/>
      <c r="C523" s="115"/>
      <c r="D523" s="116"/>
      <c r="E523" s="99"/>
      <c r="F523" s="102">
        <v>2024</v>
      </c>
      <c r="G523" s="98">
        <f t="shared" si="239"/>
        <v>0</v>
      </c>
      <c r="H523" s="98">
        <f t="shared" si="240"/>
        <v>0</v>
      </c>
      <c r="I523" s="98">
        <f t="shared" si="238"/>
        <v>0</v>
      </c>
      <c r="J523" s="98">
        <f t="shared" si="238"/>
        <v>0</v>
      </c>
      <c r="K523" s="98">
        <f t="shared" si="238"/>
        <v>0</v>
      </c>
      <c r="L523" s="98">
        <f t="shared" si="238"/>
        <v>0</v>
      </c>
      <c r="M523" s="98">
        <f t="shared" si="238"/>
        <v>0</v>
      </c>
      <c r="N523" s="98">
        <f t="shared" si="238"/>
        <v>0</v>
      </c>
      <c r="O523" s="98">
        <f t="shared" si="238"/>
        <v>0</v>
      </c>
      <c r="P523" s="98">
        <f t="shared" si="238"/>
        <v>0</v>
      </c>
      <c r="Q523" s="123"/>
      <c r="R523" s="9"/>
      <c r="AH523" s="43"/>
      <c r="AX523" s="43"/>
      <c r="BN523" s="43"/>
      <c r="CD523" s="43"/>
      <c r="CT523" s="43"/>
      <c r="DJ523" s="43"/>
      <c r="DZ523" s="43"/>
      <c r="EP523" s="43"/>
      <c r="FF523" s="43"/>
      <c r="FV523" s="43"/>
      <c r="GL523" s="43"/>
      <c r="HB523" s="43"/>
      <c r="HR523" s="43"/>
      <c r="IH523" s="43"/>
    </row>
    <row r="524" spans="1:242" ht="21.75" customHeight="1">
      <c r="A524" s="90"/>
      <c r="B524" s="119"/>
      <c r="C524" s="120"/>
      <c r="D524" s="121"/>
      <c r="E524" s="99"/>
      <c r="F524" s="102">
        <v>2025</v>
      </c>
      <c r="G524" s="98">
        <f t="shared" si="239"/>
        <v>548279</v>
      </c>
      <c r="H524" s="98">
        <f t="shared" si="240"/>
        <v>0</v>
      </c>
      <c r="I524" s="98">
        <f t="shared" si="238"/>
        <v>548279</v>
      </c>
      <c r="J524" s="98">
        <f t="shared" si="238"/>
        <v>0</v>
      </c>
      <c r="K524" s="98">
        <f t="shared" si="238"/>
        <v>0</v>
      </c>
      <c r="L524" s="98">
        <f t="shared" si="238"/>
        <v>0</v>
      </c>
      <c r="M524" s="98">
        <f t="shared" si="238"/>
        <v>0</v>
      </c>
      <c r="N524" s="98">
        <f t="shared" si="238"/>
        <v>0</v>
      </c>
      <c r="O524" s="98">
        <f t="shared" si="238"/>
        <v>0</v>
      </c>
      <c r="P524" s="98">
        <f t="shared" si="238"/>
        <v>0</v>
      </c>
      <c r="Q524" s="123"/>
      <c r="R524" s="9"/>
      <c r="AH524" s="43"/>
      <c r="AX524" s="43"/>
      <c r="BN524" s="43"/>
      <c r="CD524" s="43"/>
      <c r="CT524" s="43"/>
      <c r="DJ524" s="43"/>
      <c r="DZ524" s="43"/>
      <c r="EP524" s="43"/>
      <c r="FF524" s="43"/>
      <c r="FV524" s="43"/>
      <c r="GL524" s="43"/>
      <c r="HB524" s="43"/>
      <c r="HR524" s="43"/>
      <c r="IH524" s="43"/>
    </row>
    <row r="525" spans="1:256" ht="18" customHeight="1">
      <c r="A525" s="71"/>
      <c r="B525" s="109" t="s">
        <v>225</v>
      </c>
      <c r="C525" s="110"/>
      <c r="D525" s="111"/>
      <c r="E525" s="99"/>
      <c r="F525" s="100" t="s">
        <v>59</v>
      </c>
      <c r="G525" s="101">
        <f>SUM(G526:G531)</f>
        <v>9859.6</v>
      </c>
      <c r="H525" s="101">
        <f t="shared" si="233"/>
        <v>9859.6</v>
      </c>
      <c r="I525" s="101">
        <f>SUM(I526:I536)</f>
        <v>9859.6</v>
      </c>
      <c r="J525" s="101">
        <f aca="true" t="shared" si="241" ref="J525:P525">SUM(J526:J536)</f>
        <v>9859.6</v>
      </c>
      <c r="K525" s="101">
        <f t="shared" si="241"/>
        <v>0</v>
      </c>
      <c r="L525" s="101">
        <f t="shared" si="241"/>
        <v>0</v>
      </c>
      <c r="M525" s="101">
        <f t="shared" si="241"/>
        <v>0</v>
      </c>
      <c r="N525" s="101">
        <f t="shared" si="241"/>
        <v>0</v>
      </c>
      <c r="O525" s="101">
        <f t="shared" si="241"/>
        <v>0</v>
      </c>
      <c r="P525" s="101">
        <f t="shared" si="241"/>
        <v>0</v>
      </c>
      <c r="Q525" s="123"/>
      <c r="R525" s="52"/>
      <c r="S525" s="57"/>
      <c r="T525" s="57"/>
      <c r="U525" s="57"/>
      <c r="V525" s="44"/>
      <c r="W525" s="38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40"/>
      <c r="AI525" s="59"/>
      <c r="AJ525" s="57"/>
      <c r="AK525" s="57"/>
      <c r="AL525" s="57"/>
      <c r="AM525" s="44"/>
      <c r="AN525" s="38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40"/>
      <c r="AZ525" s="59"/>
      <c r="BA525" s="57"/>
      <c r="BB525" s="57"/>
      <c r="BC525" s="57"/>
      <c r="BD525" s="44"/>
      <c r="BE525" s="38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40"/>
      <c r="BQ525" s="59"/>
      <c r="BR525" s="57"/>
      <c r="BS525" s="57"/>
      <c r="BT525" s="57"/>
      <c r="BU525" s="44"/>
      <c r="BV525" s="38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40"/>
      <c r="CH525" s="59"/>
      <c r="CI525" s="57"/>
      <c r="CJ525" s="57"/>
      <c r="CK525" s="57"/>
      <c r="CL525" s="44"/>
      <c r="CM525" s="38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40"/>
      <c r="CY525" s="59"/>
      <c r="CZ525" s="57"/>
      <c r="DA525" s="57"/>
      <c r="DB525" s="57"/>
      <c r="DC525" s="44"/>
      <c r="DD525" s="38"/>
      <c r="DE525" s="39"/>
      <c r="DF525" s="36"/>
      <c r="DG525" s="23"/>
      <c r="DH525" s="23"/>
      <c r="DI525" s="23"/>
      <c r="DJ525" s="23"/>
      <c r="DK525" s="23"/>
      <c r="DL525" s="23"/>
      <c r="DM525" s="23"/>
      <c r="DN525" s="23"/>
      <c r="DO525" s="24"/>
      <c r="DP525" s="52"/>
      <c r="DQ525" s="53"/>
      <c r="DR525" s="54"/>
      <c r="DS525" s="55"/>
      <c r="DT525" s="27"/>
      <c r="DU525" s="22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4"/>
      <c r="EG525" s="52"/>
      <c r="EH525" s="53"/>
      <c r="EI525" s="54"/>
      <c r="EJ525" s="55"/>
      <c r="EK525" s="27"/>
      <c r="EL525" s="22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4"/>
      <c r="EX525" s="52"/>
      <c r="EY525" s="53"/>
      <c r="EZ525" s="54"/>
      <c r="FA525" s="55"/>
      <c r="FB525" s="27"/>
      <c r="FC525" s="22"/>
      <c r="FD525" s="23"/>
      <c r="FE525" s="23"/>
      <c r="FF525" s="23"/>
      <c r="FG525" s="23"/>
      <c r="FH525" s="23"/>
      <c r="FI525" s="23"/>
      <c r="FJ525" s="23"/>
      <c r="FK525" s="23"/>
      <c r="FL525" s="23"/>
      <c r="FM525" s="23"/>
      <c r="FN525" s="24"/>
      <c r="FO525" s="52"/>
      <c r="FP525" s="53"/>
      <c r="FQ525" s="54"/>
      <c r="FR525" s="55"/>
      <c r="FS525" s="27"/>
      <c r="FT525" s="22"/>
      <c r="FU525" s="23"/>
      <c r="FV525" s="23"/>
      <c r="FW525" s="23"/>
      <c r="FX525" s="23"/>
      <c r="FY525" s="23"/>
      <c r="FZ525" s="23"/>
      <c r="GA525" s="23"/>
      <c r="GB525" s="23"/>
      <c r="GC525" s="23"/>
      <c r="GD525" s="23"/>
      <c r="GE525" s="24"/>
      <c r="GF525" s="52"/>
      <c r="GG525" s="53"/>
      <c r="GH525" s="54"/>
      <c r="GI525" s="55"/>
      <c r="GJ525" s="27"/>
      <c r="GK525" s="22"/>
      <c r="GL525" s="23"/>
      <c r="GM525" s="23"/>
      <c r="GN525" s="23"/>
      <c r="GO525" s="23"/>
      <c r="GP525" s="23"/>
      <c r="GQ525" s="23"/>
      <c r="GR525" s="23"/>
      <c r="GS525" s="23"/>
      <c r="GT525" s="23"/>
      <c r="GU525" s="23"/>
      <c r="GV525" s="24"/>
      <c r="GW525" s="52"/>
      <c r="GX525" s="53"/>
      <c r="GY525" s="54"/>
      <c r="GZ525" s="55"/>
      <c r="HA525" s="27"/>
      <c r="HB525" s="22"/>
      <c r="HC525" s="23"/>
      <c r="HD525" s="23"/>
      <c r="HE525" s="23"/>
      <c r="HF525" s="23"/>
      <c r="HG525" s="23"/>
      <c r="HH525" s="23"/>
      <c r="HI525" s="23"/>
      <c r="HJ525" s="23"/>
      <c r="HK525" s="23"/>
      <c r="HL525" s="23"/>
      <c r="HM525" s="24"/>
      <c r="HN525" s="52"/>
      <c r="HO525" s="53"/>
      <c r="HP525" s="54"/>
      <c r="HQ525" s="55"/>
      <c r="HR525" s="27"/>
      <c r="HS525" s="22"/>
      <c r="HT525" s="23"/>
      <c r="HU525" s="23"/>
      <c r="HV525" s="23"/>
      <c r="HW525" s="23"/>
      <c r="HX525" s="23"/>
      <c r="HY525" s="23"/>
      <c r="HZ525" s="23"/>
      <c r="IA525" s="23"/>
      <c r="IB525" s="23"/>
      <c r="IC525" s="23"/>
      <c r="ID525" s="24"/>
      <c r="IE525" s="52"/>
      <c r="IF525" s="53"/>
      <c r="IG525" s="54"/>
      <c r="IH525" s="55"/>
      <c r="II525" s="27"/>
      <c r="IJ525" s="22"/>
      <c r="IK525" s="23"/>
      <c r="IL525" s="23"/>
      <c r="IM525" s="23"/>
      <c r="IN525" s="23"/>
      <c r="IO525" s="23"/>
      <c r="IP525" s="23"/>
      <c r="IQ525" s="23"/>
      <c r="IR525" s="23"/>
      <c r="IS525" s="23"/>
      <c r="IT525" s="23"/>
      <c r="IU525" s="24"/>
      <c r="IV525" s="52"/>
    </row>
    <row r="526" spans="1:256" ht="21.75" customHeight="1">
      <c r="A526" s="80"/>
      <c r="B526" s="114"/>
      <c r="C526" s="115"/>
      <c r="D526" s="116"/>
      <c r="E526" s="99"/>
      <c r="F526" s="102">
        <v>2015</v>
      </c>
      <c r="G526" s="98">
        <f>G181</f>
        <v>0</v>
      </c>
      <c r="H526" s="98">
        <f aca="true" t="shared" si="242" ref="H526:P526">H181</f>
        <v>0</v>
      </c>
      <c r="I526" s="98">
        <f t="shared" si="242"/>
        <v>0</v>
      </c>
      <c r="J526" s="98">
        <f t="shared" si="242"/>
        <v>0</v>
      </c>
      <c r="K526" s="98">
        <f t="shared" si="242"/>
        <v>0</v>
      </c>
      <c r="L526" s="98">
        <f t="shared" si="242"/>
        <v>0</v>
      </c>
      <c r="M526" s="98">
        <f t="shared" si="242"/>
        <v>0</v>
      </c>
      <c r="N526" s="98">
        <f t="shared" si="242"/>
        <v>0</v>
      </c>
      <c r="O526" s="98">
        <f t="shared" si="242"/>
        <v>0</v>
      </c>
      <c r="P526" s="98">
        <f t="shared" si="242"/>
        <v>0</v>
      </c>
      <c r="Q526" s="123"/>
      <c r="R526" s="52"/>
      <c r="S526" s="57"/>
      <c r="T526" s="57"/>
      <c r="U526" s="57"/>
      <c r="V526" s="44"/>
      <c r="W526" s="41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0"/>
      <c r="AI526" s="59"/>
      <c r="AJ526" s="57"/>
      <c r="AK526" s="57"/>
      <c r="AL526" s="57"/>
      <c r="AM526" s="44"/>
      <c r="AN526" s="41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0"/>
      <c r="AZ526" s="59"/>
      <c r="BA526" s="57"/>
      <c r="BB526" s="57"/>
      <c r="BC526" s="57"/>
      <c r="BD526" s="44"/>
      <c r="BE526" s="41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0"/>
      <c r="BQ526" s="59"/>
      <c r="BR526" s="57"/>
      <c r="BS526" s="57"/>
      <c r="BT526" s="57"/>
      <c r="BU526" s="44"/>
      <c r="BV526" s="41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0"/>
      <c r="CH526" s="59"/>
      <c r="CI526" s="57"/>
      <c r="CJ526" s="57"/>
      <c r="CK526" s="57"/>
      <c r="CL526" s="44"/>
      <c r="CM526" s="41"/>
      <c r="CN526" s="42"/>
      <c r="CO526" s="42"/>
      <c r="CP526" s="42"/>
      <c r="CQ526" s="42"/>
      <c r="CR526" s="42"/>
      <c r="CS526" s="42"/>
      <c r="CT526" s="42"/>
      <c r="CU526" s="42"/>
      <c r="CV526" s="42"/>
      <c r="CW526" s="42"/>
      <c r="CX526" s="40"/>
      <c r="CY526" s="59"/>
      <c r="CZ526" s="57"/>
      <c r="DA526" s="57"/>
      <c r="DB526" s="57"/>
      <c r="DC526" s="44"/>
      <c r="DD526" s="41"/>
      <c r="DE526" s="42"/>
      <c r="DF526" s="37"/>
      <c r="DG526" s="26"/>
      <c r="DH526" s="26"/>
      <c r="DI526" s="26"/>
      <c r="DJ526" s="26"/>
      <c r="DK526" s="26"/>
      <c r="DL526" s="26"/>
      <c r="DM526" s="26"/>
      <c r="DN526" s="26"/>
      <c r="DO526" s="24"/>
      <c r="DP526" s="52"/>
      <c r="DQ526" s="56"/>
      <c r="DR526" s="57"/>
      <c r="DS526" s="58"/>
      <c r="DT526" s="27"/>
      <c r="DU526" s="25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4"/>
      <c r="EG526" s="52"/>
      <c r="EH526" s="56"/>
      <c r="EI526" s="57"/>
      <c r="EJ526" s="58"/>
      <c r="EK526" s="27"/>
      <c r="EL526" s="25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4"/>
      <c r="EX526" s="52"/>
      <c r="EY526" s="56"/>
      <c r="EZ526" s="57"/>
      <c r="FA526" s="58"/>
      <c r="FB526" s="27"/>
      <c r="FC526" s="25"/>
      <c r="FD526" s="26"/>
      <c r="FE526" s="26"/>
      <c r="FF526" s="26"/>
      <c r="FG526" s="26"/>
      <c r="FH526" s="26"/>
      <c r="FI526" s="26"/>
      <c r="FJ526" s="26"/>
      <c r="FK526" s="26"/>
      <c r="FL526" s="26"/>
      <c r="FM526" s="26"/>
      <c r="FN526" s="24"/>
      <c r="FO526" s="52"/>
      <c r="FP526" s="56"/>
      <c r="FQ526" s="57"/>
      <c r="FR526" s="58"/>
      <c r="FS526" s="27"/>
      <c r="FT526" s="25"/>
      <c r="FU526" s="26"/>
      <c r="FV526" s="26"/>
      <c r="FW526" s="26"/>
      <c r="FX526" s="26"/>
      <c r="FY526" s="26"/>
      <c r="FZ526" s="26"/>
      <c r="GA526" s="26"/>
      <c r="GB526" s="26"/>
      <c r="GC526" s="26"/>
      <c r="GD526" s="26"/>
      <c r="GE526" s="24"/>
      <c r="GF526" s="52"/>
      <c r="GG526" s="56"/>
      <c r="GH526" s="57"/>
      <c r="GI526" s="58"/>
      <c r="GJ526" s="27"/>
      <c r="GK526" s="25"/>
      <c r="GL526" s="26"/>
      <c r="GM526" s="26"/>
      <c r="GN526" s="26"/>
      <c r="GO526" s="26"/>
      <c r="GP526" s="26"/>
      <c r="GQ526" s="26"/>
      <c r="GR526" s="26"/>
      <c r="GS526" s="26"/>
      <c r="GT526" s="26"/>
      <c r="GU526" s="26"/>
      <c r="GV526" s="24"/>
      <c r="GW526" s="52"/>
      <c r="GX526" s="56"/>
      <c r="GY526" s="57"/>
      <c r="GZ526" s="58"/>
      <c r="HA526" s="27"/>
      <c r="HB526" s="25"/>
      <c r="HC526" s="26"/>
      <c r="HD526" s="26"/>
      <c r="HE526" s="26"/>
      <c r="HF526" s="26"/>
      <c r="HG526" s="26"/>
      <c r="HH526" s="26"/>
      <c r="HI526" s="26"/>
      <c r="HJ526" s="26"/>
      <c r="HK526" s="26"/>
      <c r="HL526" s="26"/>
      <c r="HM526" s="24"/>
      <c r="HN526" s="52"/>
      <c r="HO526" s="56"/>
      <c r="HP526" s="57"/>
      <c r="HQ526" s="58"/>
      <c r="HR526" s="27"/>
      <c r="HS526" s="25"/>
      <c r="HT526" s="26"/>
      <c r="HU526" s="26"/>
      <c r="HV526" s="26"/>
      <c r="HW526" s="26"/>
      <c r="HX526" s="26"/>
      <c r="HY526" s="26"/>
      <c r="HZ526" s="26"/>
      <c r="IA526" s="26"/>
      <c r="IB526" s="26"/>
      <c r="IC526" s="26"/>
      <c r="ID526" s="24"/>
      <c r="IE526" s="52"/>
      <c r="IF526" s="56"/>
      <c r="IG526" s="57"/>
      <c r="IH526" s="58"/>
      <c r="II526" s="27"/>
      <c r="IJ526" s="25"/>
      <c r="IK526" s="26"/>
      <c r="IL526" s="26"/>
      <c r="IM526" s="26"/>
      <c r="IN526" s="26"/>
      <c r="IO526" s="26"/>
      <c r="IP526" s="26"/>
      <c r="IQ526" s="26"/>
      <c r="IR526" s="26"/>
      <c r="IS526" s="26"/>
      <c r="IT526" s="26"/>
      <c r="IU526" s="24"/>
      <c r="IV526" s="52"/>
    </row>
    <row r="527" spans="1:256" ht="19.5" customHeight="1">
      <c r="A527" s="80"/>
      <c r="B527" s="114"/>
      <c r="C527" s="115"/>
      <c r="D527" s="116"/>
      <c r="E527" s="102"/>
      <c r="F527" s="102">
        <v>2016</v>
      </c>
      <c r="G527" s="98">
        <f aca="true" t="shared" si="243" ref="G527:P531">G182</f>
        <v>0</v>
      </c>
      <c r="H527" s="98">
        <f t="shared" si="243"/>
        <v>0</v>
      </c>
      <c r="I527" s="98">
        <f t="shared" si="243"/>
        <v>0</v>
      </c>
      <c r="J527" s="98">
        <f t="shared" si="243"/>
        <v>0</v>
      </c>
      <c r="K527" s="98">
        <f t="shared" si="243"/>
        <v>0</v>
      </c>
      <c r="L527" s="98">
        <f t="shared" si="243"/>
        <v>0</v>
      </c>
      <c r="M527" s="98">
        <f t="shared" si="243"/>
        <v>0</v>
      </c>
      <c r="N527" s="98">
        <f t="shared" si="243"/>
        <v>0</v>
      </c>
      <c r="O527" s="98">
        <f t="shared" si="243"/>
        <v>0</v>
      </c>
      <c r="P527" s="98">
        <f t="shared" si="243"/>
        <v>0</v>
      </c>
      <c r="Q527" s="123"/>
      <c r="R527" s="52"/>
      <c r="S527" s="57"/>
      <c r="T527" s="57"/>
      <c r="U527" s="57"/>
      <c r="V527" s="41"/>
      <c r="W527" s="41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0"/>
      <c r="AI527" s="59"/>
      <c r="AJ527" s="57"/>
      <c r="AK527" s="57"/>
      <c r="AL527" s="57"/>
      <c r="AM527" s="41"/>
      <c r="AN527" s="41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0"/>
      <c r="AZ527" s="59"/>
      <c r="BA527" s="57"/>
      <c r="BB527" s="57"/>
      <c r="BC527" s="57"/>
      <c r="BD527" s="41"/>
      <c r="BE527" s="41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0"/>
      <c r="BQ527" s="59"/>
      <c r="BR527" s="57"/>
      <c r="BS527" s="57"/>
      <c r="BT527" s="57"/>
      <c r="BU527" s="41"/>
      <c r="BV527" s="41"/>
      <c r="BW527" s="42"/>
      <c r="BX527" s="42"/>
      <c r="BY527" s="42"/>
      <c r="BZ527" s="42"/>
      <c r="CA527" s="42"/>
      <c r="CB527" s="42"/>
      <c r="CC527" s="42"/>
      <c r="CD527" s="42"/>
      <c r="CE527" s="42"/>
      <c r="CF527" s="42"/>
      <c r="CG527" s="40"/>
      <c r="CH527" s="59"/>
      <c r="CI527" s="57"/>
      <c r="CJ527" s="57"/>
      <c r="CK527" s="57"/>
      <c r="CL527" s="41"/>
      <c r="CM527" s="41"/>
      <c r="CN527" s="42"/>
      <c r="CO527" s="42"/>
      <c r="CP527" s="42"/>
      <c r="CQ527" s="42"/>
      <c r="CR527" s="42"/>
      <c r="CS527" s="42"/>
      <c r="CT527" s="42"/>
      <c r="CU527" s="42"/>
      <c r="CV527" s="42"/>
      <c r="CW527" s="42"/>
      <c r="CX527" s="40"/>
      <c r="CY527" s="59"/>
      <c r="CZ527" s="57"/>
      <c r="DA527" s="57"/>
      <c r="DB527" s="57"/>
      <c r="DC527" s="41"/>
      <c r="DD527" s="41"/>
      <c r="DE527" s="42"/>
      <c r="DF527" s="37"/>
      <c r="DG527" s="26"/>
      <c r="DH527" s="26"/>
      <c r="DI527" s="26"/>
      <c r="DJ527" s="26"/>
      <c r="DK527" s="26"/>
      <c r="DL527" s="26"/>
      <c r="DM527" s="26"/>
      <c r="DN527" s="26"/>
      <c r="DO527" s="24"/>
      <c r="DP527" s="52"/>
      <c r="DQ527" s="56"/>
      <c r="DR527" s="57"/>
      <c r="DS527" s="58"/>
      <c r="DT527" s="25"/>
      <c r="DU527" s="25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4"/>
      <c r="EG527" s="52"/>
      <c r="EH527" s="56"/>
      <c r="EI527" s="57"/>
      <c r="EJ527" s="58"/>
      <c r="EK527" s="25"/>
      <c r="EL527" s="25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4"/>
      <c r="EX527" s="52"/>
      <c r="EY527" s="56"/>
      <c r="EZ527" s="57"/>
      <c r="FA527" s="58"/>
      <c r="FB527" s="25"/>
      <c r="FC527" s="25"/>
      <c r="FD527" s="26"/>
      <c r="FE527" s="26"/>
      <c r="FF527" s="26"/>
      <c r="FG527" s="26"/>
      <c r="FH527" s="26"/>
      <c r="FI527" s="26"/>
      <c r="FJ527" s="26"/>
      <c r="FK527" s="26"/>
      <c r="FL527" s="26"/>
      <c r="FM527" s="26"/>
      <c r="FN527" s="24"/>
      <c r="FO527" s="52"/>
      <c r="FP527" s="56"/>
      <c r="FQ527" s="57"/>
      <c r="FR527" s="58"/>
      <c r="FS527" s="25"/>
      <c r="FT527" s="25"/>
      <c r="FU527" s="26"/>
      <c r="FV527" s="26"/>
      <c r="FW527" s="26"/>
      <c r="FX527" s="26"/>
      <c r="FY527" s="26"/>
      <c r="FZ527" s="26"/>
      <c r="GA527" s="26"/>
      <c r="GB527" s="26"/>
      <c r="GC527" s="26"/>
      <c r="GD527" s="26"/>
      <c r="GE527" s="24"/>
      <c r="GF527" s="52"/>
      <c r="GG527" s="56"/>
      <c r="GH527" s="57"/>
      <c r="GI527" s="58"/>
      <c r="GJ527" s="25"/>
      <c r="GK527" s="25"/>
      <c r="GL527" s="26"/>
      <c r="GM527" s="26"/>
      <c r="GN527" s="26"/>
      <c r="GO527" s="26"/>
      <c r="GP527" s="26"/>
      <c r="GQ527" s="26"/>
      <c r="GR527" s="26"/>
      <c r="GS527" s="26"/>
      <c r="GT527" s="26"/>
      <c r="GU527" s="26"/>
      <c r="GV527" s="24"/>
      <c r="GW527" s="52"/>
      <c r="GX527" s="56"/>
      <c r="GY527" s="57"/>
      <c r="GZ527" s="58"/>
      <c r="HA527" s="25"/>
      <c r="HB527" s="25"/>
      <c r="HC527" s="26"/>
      <c r="HD527" s="26"/>
      <c r="HE527" s="26"/>
      <c r="HF527" s="26"/>
      <c r="HG527" s="26"/>
      <c r="HH527" s="26"/>
      <c r="HI527" s="26"/>
      <c r="HJ527" s="26"/>
      <c r="HK527" s="26"/>
      <c r="HL527" s="26"/>
      <c r="HM527" s="24"/>
      <c r="HN527" s="52"/>
      <c r="HO527" s="56"/>
      <c r="HP527" s="57"/>
      <c r="HQ527" s="58"/>
      <c r="HR527" s="25"/>
      <c r="HS527" s="25"/>
      <c r="HT527" s="26"/>
      <c r="HU527" s="26"/>
      <c r="HV527" s="26"/>
      <c r="HW527" s="26"/>
      <c r="HX527" s="26"/>
      <c r="HY527" s="26"/>
      <c r="HZ527" s="26"/>
      <c r="IA527" s="26"/>
      <c r="IB527" s="26"/>
      <c r="IC527" s="26"/>
      <c r="ID527" s="24"/>
      <c r="IE527" s="52"/>
      <c r="IF527" s="56"/>
      <c r="IG527" s="57"/>
      <c r="IH527" s="58"/>
      <c r="II527" s="25"/>
      <c r="IJ527" s="25"/>
      <c r="IK527" s="26"/>
      <c r="IL527" s="26"/>
      <c r="IM527" s="26"/>
      <c r="IN527" s="26"/>
      <c r="IO527" s="26"/>
      <c r="IP527" s="26"/>
      <c r="IQ527" s="26"/>
      <c r="IR527" s="26"/>
      <c r="IS527" s="26"/>
      <c r="IT527" s="26"/>
      <c r="IU527" s="24"/>
      <c r="IV527" s="52"/>
    </row>
    <row r="528" spans="1:256" ht="18.75" customHeight="1">
      <c r="A528" s="80"/>
      <c r="B528" s="114"/>
      <c r="C528" s="115"/>
      <c r="D528" s="116"/>
      <c r="E528" s="102"/>
      <c r="F528" s="102">
        <v>2017</v>
      </c>
      <c r="G528" s="98">
        <f t="shared" si="243"/>
        <v>9859.6</v>
      </c>
      <c r="H528" s="98">
        <f t="shared" si="243"/>
        <v>9859.6</v>
      </c>
      <c r="I528" s="98">
        <f t="shared" si="243"/>
        <v>9859.6</v>
      </c>
      <c r="J528" s="98">
        <f t="shared" si="243"/>
        <v>9859.6</v>
      </c>
      <c r="K528" s="98">
        <f t="shared" si="243"/>
        <v>0</v>
      </c>
      <c r="L528" s="98">
        <f t="shared" si="243"/>
        <v>0</v>
      </c>
      <c r="M528" s="98">
        <f t="shared" si="243"/>
        <v>0</v>
      </c>
      <c r="N528" s="98">
        <f t="shared" si="243"/>
        <v>0</v>
      </c>
      <c r="O528" s="98">
        <f t="shared" si="243"/>
        <v>0</v>
      </c>
      <c r="P528" s="98">
        <f t="shared" si="243"/>
        <v>0</v>
      </c>
      <c r="Q528" s="123"/>
      <c r="R528" s="52"/>
      <c r="S528" s="57"/>
      <c r="T528" s="57"/>
      <c r="U528" s="57"/>
      <c r="V528" s="41"/>
      <c r="W528" s="41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0"/>
      <c r="AI528" s="59"/>
      <c r="AJ528" s="57"/>
      <c r="AK528" s="57"/>
      <c r="AL528" s="57"/>
      <c r="AM528" s="41"/>
      <c r="AN528" s="41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0"/>
      <c r="AZ528" s="59"/>
      <c r="BA528" s="57"/>
      <c r="BB528" s="57"/>
      <c r="BC528" s="57"/>
      <c r="BD528" s="41"/>
      <c r="BE528" s="41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0"/>
      <c r="BQ528" s="59"/>
      <c r="BR528" s="57"/>
      <c r="BS528" s="57"/>
      <c r="BT528" s="57"/>
      <c r="BU528" s="41"/>
      <c r="BV528" s="41"/>
      <c r="BW528" s="42"/>
      <c r="BX528" s="42"/>
      <c r="BY528" s="42"/>
      <c r="BZ528" s="42"/>
      <c r="CA528" s="42"/>
      <c r="CB528" s="42"/>
      <c r="CC528" s="42"/>
      <c r="CD528" s="42"/>
      <c r="CE528" s="42"/>
      <c r="CF528" s="42"/>
      <c r="CG528" s="40"/>
      <c r="CH528" s="59"/>
      <c r="CI528" s="57"/>
      <c r="CJ528" s="57"/>
      <c r="CK528" s="57"/>
      <c r="CL528" s="41"/>
      <c r="CM528" s="41"/>
      <c r="CN528" s="42"/>
      <c r="CO528" s="42"/>
      <c r="CP528" s="42"/>
      <c r="CQ528" s="42"/>
      <c r="CR528" s="42"/>
      <c r="CS528" s="42"/>
      <c r="CT528" s="42"/>
      <c r="CU528" s="42"/>
      <c r="CV528" s="42"/>
      <c r="CW528" s="42"/>
      <c r="CX528" s="40"/>
      <c r="CY528" s="59"/>
      <c r="CZ528" s="57"/>
      <c r="DA528" s="57"/>
      <c r="DB528" s="57"/>
      <c r="DC528" s="41"/>
      <c r="DD528" s="41"/>
      <c r="DE528" s="42"/>
      <c r="DF528" s="37"/>
      <c r="DG528" s="26"/>
      <c r="DH528" s="26"/>
      <c r="DI528" s="26"/>
      <c r="DJ528" s="26"/>
      <c r="DK528" s="26"/>
      <c r="DL528" s="26"/>
      <c r="DM528" s="26"/>
      <c r="DN528" s="26"/>
      <c r="DO528" s="24"/>
      <c r="DP528" s="52"/>
      <c r="DQ528" s="56"/>
      <c r="DR528" s="57"/>
      <c r="DS528" s="58"/>
      <c r="DT528" s="25"/>
      <c r="DU528" s="25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4"/>
      <c r="EG528" s="52"/>
      <c r="EH528" s="56"/>
      <c r="EI528" s="57"/>
      <c r="EJ528" s="58"/>
      <c r="EK528" s="25"/>
      <c r="EL528" s="25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4"/>
      <c r="EX528" s="52"/>
      <c r="EY528" s="56"/>
      <c r="EZ528" s="57"/>
      <c r="FA528" s="58"/>
      <c r="FB528" s="25"/>
      <c r="FC528" s="25"/>
      <c r="FD528" s="26"/>
      <c r="FE528" s="26"/>
      <c r="FF528" s="26"/>
      <c r="FG528" s="26"/>
      <c r="FH528" s="26"/>
      <c r="FI528" s="26"/>
      <c r="FJ528" s="26"/>
      <c r="FK528" s="26"/>
      <c r="FL528" s="26"/>
      <c r="FM528" s="26"/>
      <c r="FN528" s="24"/>
      <c r="FO528" s="52"/>
      <c r="FP528" s="56"/>
      <c r="FQ528" s="57"/>
      <c r="FR528" s="58"/>
      <c r="FS528" s="25"/>
      <c r="FT528" s="25"/>
      <c r="FU528" s="26"/>
      <c r="FV528" s="26"/>
      <c r="FW528" s="26"/>
      <c r="FX528" s="26"/>
      <c r="FY528" s="26"/>
      <c r="FZ528" s="26"/>
      <c r="GA528" s="26"/>
      <c r="GB528" s="26"/>
      <c r="GC528" s="26"/>
      <c r="GD528" s="26"/>
      <c r="GE528" s="24"/>
      <c r="GF528" s="52"/>
      <c r="GG528" s="56"/>
      <c r="GH528" s="57"/>
      <c r="GI528" s="58"/>
      <c r="GJ528" s="25"/>
      <c r="GK528" s="25"/>
      <c r="GL528" s="26"/>
      <c r="GM528" s="26"/>
      <c r="GN528" s="26"/>
      <c r="GO528" s="26"/>
      <c r="GP528" s="26"/>
      <c r="GQ528" s="26"/>
      <c r="GR528" s="26"/>
      <c r="GS528" s="26"/>
      <c r="GT528" s="26"/>
      <c r="GU528" s="26"/>
      <c r="GV528" s="24"/>
      <c r="GW528" s="52"/>
      <c r="GX528" s="56"/>
      <c r="GY528" s="57"/>
      <c r="GZ528" s="58"/>
      <c r="HA528" s="25"/>
      <c r="HB528" s="25"/>
      <c r="HC528" s="26"/>
      <c r="HD528" s="26"/>
      <c r="HE528" s="26"/>
      <c r="HF528" s="26"/>
      <c r="HG528" s="26"/>
      <c r="HH528" s="26"/>
      <c r="HI528" s="26"/>
      <c r="HJ528" s="26"/>
      <c r="HK528" s="26"/>
      <c r="HL528" s="26"/>
      <c r="HM528" s="24"/>
      <c r="HN528" s="52"/>
      <c r="HO528" s="56"/>
      <c r="HP528" s="57"/>
      <c r="HQ528" s="58"/>
      <c r="HR528" s="25"/>
      <c r="HS528" s="25"/>
      <c r="HT528" s="26"/>
      <c r="HU528" s="26"/>
      <c r="HV528" s="26"/>
      <c r="HW528" s="26"/>
      <c r="HX528" s="26"/>
      <c r="HY528" s="26"/>
      <c r="HZ528" s="26"/>
      <c r="IA528" s="26"/>
      <c r="IB528" s="26"/>
      <c r="IC528" s="26"/>
      <c r="ID528" s="24"/>
      <c r="IE528" s="52"/>
      <c r="IF528" s="56"/>
      <c r="IG528" s="57"/>
      <c r="IH528" s="58"/>
      <c r="II528" s="25"/>
      <c r="IJ528" s="25"/>
      <c r="IK528" s="26"/>
      <c r="IL528" s="26"/>
      <c r="IM528" s="26"/>
      <c r="IN528" s="26"/>
      <c r="IO528" s="26"/>
      <c r="IP528" s="26"/>
      <c r="IQ528" s="26"/>
      <c r="IR528" s="26"/>
      <c r="IS528" s="26"/>
      <c r="IT528" s="26"/>
      <c r="IU528" s="24"/>
      <c r="IV528" s="52"/>
    </row>
    <row r="529" spans="1:256" ht="17.25" customHeight="1">
      <c r="A529" s="80"/>
      <c r="B529" s="114"/>
      <c r="C529" s="115"/>
      <c r="D529" s="116"/>
      <c r="E529" s="102"/>
      <c r="F529" s="102">
        <v>2018</v>
      </c>
      <c r="G529" s="98">
        <f t="shared" si="243"/>
        <v>0</v>
      </c>
      <c r="H529" s="98">
        <f t="shared" si="243"/>
        <v>0</v>
      </c>
      <c r="I529" s="98">
        <f t="shared" si="243"/>
        <v>0</v>
      </c>
      <c r="J529" s="98">
        <f t="shared" si="243"/>
        <v>0</v>
      </c>
      <c r="K529" s="98">
        <f t="shared" si="243"/>
        <v>0</v>
      </c>
      <c r="L529" s="98">
        <f t="shared" si="243"/>
        <v>0</v>
      </c>
      <c r="M529" s="98">
        <f t="shared" si="243"/>
        <v>0</v>
      </c>
      <c r="N529" s="98">
        <f t="shared" si="243"/>
        <v>0</v>
      </c>
      <c r="O529" s="98">
        <f t="shared" si="243"/>
        <v>0</v>
      </c>
      <c r="P529" s="98">
        <f t="shared" si="243"/>
        <v>0</v>
      </c>
      <c r="Q529" s="123"/>
      <c r="R529" s="52"/>
      <c r="S529" s="57"/>
      <c r="T529" s="57"/>
      <c r="U529" s="57"/>
      <c r="V529" s="41"/>
      <c r="W529" s="41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0"/>
      <c r="AI529" s="59"/>
      <c r="AJ529" s="57"/>
      <c r="AK529" s="57"/>
      <c r="AL529" s="57"/>
      <c r="AM529" s="41"/>
      <c r="AN529" s="41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0"/>
      <c r="AZ529" s="59"/>
      <c r="BA529" s="57"/>
      <c r="BB529" s="57"/>
      <c r="BC529" s="57"/>
      <c r="BD529" s="41"/>
      <c r="BE529" s="41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0"/>
      <c r="BQ529" s="59"/>
      <c r="BR529" s="57"/>
      <c r="BS529" s="57"/>
      <c r="BT529" s="57"/>
      <c r="BU529" s="41"/>
      <c r="BV529" s="41"/>
      <c r="BW529" s="42"/>
      <c r="BX529" s="42"/>
      <c r="BY529" s="42"/>
      <c r="BZ529" s="42"/>
      <c r="CA529" s="42"/>
      <c r="CB529" s="42"/>
      <c r="CC529" s="42"/>
      <c r="CD529" s="42"/>
      <c r="CE529" s="42"/>
      <c r="CF529" s="42"/>
      <c r="CG529" s="40"/>
      <c r="CH529" s="59"/>
      <c r="CI529" s="57"/>
      <c r="CJ529" s="57"/>
      <c r="CK529" s="57"/>
      <c r="CL529" s="41"/>
      <c r="CM529" s="41"/>
      <c r="CN529" s="42"/>
      <c r="CO529" s="42"/>
      <c r="CP529" s="42"/>
      <c r="CQ529" s="42"/>
      <c r="CR529" s="42"/>
      <c r="CS529" s="42"/>
      <c r="CT529" s="42"/>
      <c r="CU529" s="42"/>
      <c r="CV529" s="42"/>
      <c r="CW529" s="42"/>
      <c r="CX529" s="40"/>
      <c r="CY529" s="59"/>
      <c r="CZ529" s="57"/>
      <c r="DA529" s="57"/>
      <c r="DB529" s="57"/>
      <c r="DC529" s="41"/>
      <c r="DD529" s="41"/>
      <c r="DE529" s="42"/>
      <c r="DF529" s="37"/>
      <c r="DG529" s="26"/>
      <c r="DH529" s="26"/>
      <c r="DI529" s="26"/>
      <c r="DJ529" s="26"/>
      <c r="DK529" s="26"/>
      <c r="DL529" s="26"/>
      <c r="DM529" s="26"/>
      <c r="DN529" s="26"/>
      <c r="DO529" s="24"/>
      <c r="DP529" s="52"/>
      <c r="DQ529" s="56"/>
      <c r="DR529" s="57"/>
      <c r="DS529" s="58"/>
      <c r="DT529" s="25"/>
      <c r="DU529" s="25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4"/>
      <c r="EG529" s="52"/>
      <c r="EH529" s="56"/>
      <c r="EI529" s="57"/>
      <c r="EJ529" s="58"/>
      <c r="EK529" s="25"/>
      <c r="EL529" s="25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4"/>
      <c r="EX529" s="52"/>
      <c r="EY529" s="56"/>
      <c r="EZ529" s="57"/>
      <c r="FA529" s="58"/>
      <c r="FB529" s="25"/>
      <c r="FC529" s="25"/>
      <c r="FD529" s="26"/>
      <c r="FE529" s="26"/>
      <c r="FF529" s="26"/>
      <c r="FG529" s="26"/>
      <c r="FH529" s="26"/>
      <c r="FI529" s="26"/>
      <c r="FJ529" s="26"/>
      <c r="FK529" s="26"/>
      <c r="FL529" s="26"/>
      <c r="FM529" s="26"/>
      <c r="FN529" s="24"/>
      <c r="FO529" s="52"/>
      <c r="FP529" s="56"/>
      <c r="FQ529" s="57"/>
      <c r="FR529" s="58"/>
      <c r="FS529" s="25"/>
      <c r="FT529" s="25"/>
      <c r="FU529" s="26"/>
      <c r="FV529" s="26"/>
      <c r="FW529" s="26"/>
      <c r="FX529" s="26"/>
      <c r="FY529" s="26"/>
      <c r="FZ529" s="26"/>
      <c r="GA529" s="26"/>
      <c r="GB529" s="26"/>
      <c r="GC529" s="26"/>
      <c r="GD529" s="26"/>
      <c r="GE529" s="24"/>
      <c r="GF529" s="52"/>
      <c r="GG529" s="56"/>
      <c r="GH529" s="57"/>
      <c r="GI529" s="58"/>
      <c r="GJ529" s="25"/>
      <c r="GK529" s="25"/>
      <c r="GL529" s="26"/>
      <c r="GM529" s="26"/>
      <c r="GN529" s="26"/>
      <c r="GO529" s="26"/>
      <c r="GP529" s="26"/>
      <c r="GQ529" s="26"/>
      <c r="GR529" s="26"/>
      <c r="GS529" s="26"/>
      <c r="GT529" s="26"/>
      <c r="GU529" s="26"/>
      <c r="GV529" s="24"/>
      <c r="GW529" s="52"/>
      <c r="GX529" s="56"/>
      <c r="GY529" s="57"/>
      <c r="GZ529" s="58"/>
      <c r="HA529" s="25"/>
      <c r="HB529" s="25"/>
      <c r="HC529" s="26"/>
      <c r="HD529" s="26"/>
      <c r="HE529" s="26"/>
      <c r="HF529" s="26"/>
      <c r="HG529" s="26"/>
      <c r="HH529" s="26"/>
      <c r="HI529" s="26"/>
      <c r="HJ529" s="26"/>
      <c r="HK529" s="26"/>
      <c r="HL529" s="26"/>
      <c r="HM529" s="24"/>
      <c r="HN529" s="52"/>
      <c r="HO529" s="56"/>
      <c r="HP529" s="57"/>
      <c r="HQ529" s="58"/>
      <c r="HR529" s="25"/>
      <c r="HS529" s="25"/>
      <c r="HT529" s="26"/>
      <c r="HU529" s="26"/>
      <c r="HV529" s="26"/>
      <c r="HW529" s="26"/>
      <c r="HX529" s="26"/>
      <c r="HY529" s="26"/>
      <c r="HZ529" s="26"/>
      <c r="IA529" s="26"/>
      <c r="IB529" s="26"/>
      <c r="IC529" s="26"/>
      <c r="ID529" s="24"/>
      <c r="IE529" s="52"/>
      <c r="IF529" s="56"/>
      <c r="IG529" s="57"/>
      <c r="IH529" s="58"/>
      <c r="II529" s="25"/>
      <c r="IJ529" s="25"/>
      <c r="IK529" s="26"/>
      <c r="IL529" s="26"/>
      <c r="IM529" s="26"/>
      <c r="IN529" s="26"/>
      <c r="IO529" s="26"/>
      <c r="IP529" s="26"/>
      <c r="IQ529" s="26"/>
      <c r="IR529" s="26"/>
      <c r="IS529" s="26"/>
      <c r="IT529" s="26"/>
      <c r="IU529" s="24"/>
      <c r="IV529" s="52"/>
    </row>
    <row r="530" spans="1:256" ht="19.5" customHeight="1">
      <c r="A530" s="80"/>
      <c r="B530" s="114"/>
      <c r="C530" s="115"/>
      <c r="D530" s="116"/>
      <c r="E530" s="102"/>
      <c r="F530" s="102">
        <v>2019</v>
      </c>
      <c r="G530" s="98">
        <f t="shared" si="243"/>
        <v>0</v>
      </c>
      <c r="H530" s="98">
        <f t="shared" si="243"/>
        <v>0</v>
      </c>
      <c r="I530" s="98">
        <f t="shared" si="243"/>
        <v>0</v>
      </c>
      <c r="J530" s="98">
        <f t="shared" si="243"/>
        <v>0</v>
      </c>
      <c r="K530" s="98">
        <f t="shared" si="243"/>
        <v>0</v>
      </c>
      <c r="L530" s="98">
        <f t="shared" si="243"/>
        <v>0</v>
      </c>
      <c r="M530" s="98">
        <f t="shared" si="243"/>
        <v>0</v>
      </c>
      <c r="N530" s="98">
        <f t="shared" si="243"/>
        <v>0</v>
      </c>
      <c r="O530" s="98">
        <f t="shared" si="243"/>
        <v>0</v>
      </c>
      <c r="P530" s="98">
        <f t="shared" si="243"/>
        <v>0</v>
      </c>
      <c r="Q530" s="123"/>
      <c r="R530" s="52"/>
      <c r="S530" s="57"/>
      <c r="T530" s="57"/>
      <c r="U530" s="57"/>
      <c r="V530" s="41"/>
      <c r="W530" s="41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0"/>
      <c r="AI530" s="59"/>
      <c r="AJ530" s="57"/>
      <c r="AK530" s="57"/>
      <c r="AL530" s="57"/>
      <c r="AM530" s="41"/>
      <c r="AN530" s="41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0"/>
      <c r="AZ530" s="59"/>
      <c r="BA530" s="57"/>
      <c r="BB530" s="57"/>
      <c r="BC530" s="57"/>
      <c r="BD530" s="41"/>
      <c r="BE530" s="41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0"/>
      <c r="BQ530" s="59"/>
      <c r="BR530" s="57"/>
      <c r="BS530" s="57"/>
      <c r="BT530" s="57"/>
      <c r="BU530" s="41"/>
      <c r="BV530" s="41"/>
      <c r="BW530" s="42"/>
      <c r="BX530" s="42"/>
      <c r="BY530" s="42"/>
      <c r="BZ530" s="42"/>
      <c r="CA530" s="42"/>
      <c r="CB530" s="42"/>
      <c r="CC530" s="42"/>
      <c r="CD530" s="42"/>
      <c r="CE530" s="42"/>
      <c r="CF530" s="42"/>
      <c r="CG530" s="40"/>
      <c r="CH530" s="59"/>
      <c r="CI530" s="57"/>
      <c r="CJ530" s="57"/>
      <c r="CK530" s="57"/>
      <c r="CL530" s="41"/>
      <c r="CM530" s="41"/>
      <c r="CN530" s="42"/>
      <c r="CO530" s="42"/>
      <c r="CP530" s="42"/>
      <c r="CQ530" s="42"/>
      <c r="CR530" s="42"/>
      <c r="CS530" s="42"/>
      <c r="CT530" s="42"/>
      <c r="CU530" s="42"/>
      <c r="CV530" s="42"/>
      <c r="CW530" s="42"/>
      <c r="CX530" s="40"/>
      <c r="CY530" s="59"/>
      <c r="CZ530" s="57"/>
      <c r="DA530" s="57"/>
      <c r="DB530" s="57"/>
      <c r="DC530" s="41"/>
      <c r="DD530" s="41"/>
      <c r="DE530" s="42"/>
      <c r="DF530" s="37"/>
      <c r="DG530" s="26"/>
      <c r="DH530" s="26"/>
      <c r="DI530" s="26"/>
      <c r="DJ530" s="26"/>
      <c r="DK530" s="26"/>
      <c r="DL530" s="26"/>
      <c r="DM530" s="26"/>
      <c r="DN530" s="26"/>
      <c r="DO530" s="24"/>
      <c r="DP530" s="52"/>
      <c r="DQ530" s="56"/>
      <c r="DR530" s="57"/>
      <c r="DS530" s="58"/>
      <c r="DT530" s="25"/>
      <c r="DU530" s="25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4"/>
      <c r="EG530" s="52"/>
      <c r="EH530" s="56"/>
      <c r="EI530" s="57"/>
      <c r="EJ530" s="58"/>
      <c r="EK530" s="25"/>
      <c r="EL530" s="25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4"/>
      <c r="EX530" s="52"/>
      <c r="EY530" s="56"/>
      <c r="EZ530" s="57"/>
      <c r="FA530" s="58"/>
      <c r="FB530" s="25"/>
      <c r="FC530" s="25"/>
      <c r="FD530" s="26"/>
      <c r="FE530" s="26"/>
      <c r="FF530" s="26"/>
      <c r="FG530" s="26"/>
      <c r="FH530" s="26"/>
      <c r="FI530" s="26"/>
      <c r="FJ530" s="26"/>
      <c r="FK530" s="26"/>
      <c r="FL530" s="26"/>
      <c r="FM530" s="26"/>
      <c r="FN530" s="24"/>
      <c r="FO530" s="52"/>
      <c r="FP530" s="56"/>
      <c r="FQ530" s="57"/>
      <c r="FR530" s="58"/>
      <c r="FS530" s="25"/>
      <c r="FT530" s="25"/>
      <c r="FU530" s="26"/>
      <c r="FV530" s="26"/>
      <c r="FW530" s="26"/>
      <c r="FX530" s="26"/>
      <c r="FY530" s="26"/>
      <c r="FZ530" s="26"/>
      <c r="GA530" s="26"/>
      <c r="GB530" s="26"/>
      <c r="GC530" s="26"/>
      <c r="GD530" s="26"/>
      <c r="GE530" s="24"/>
      <c r="GF530" s="52"/>
      <c r="GG530" s="56"/>
      <c r="GH530" s="57"/>
      <c r="GI530" s="58"/>
      <c r="GJ530" s="25"/>
      <c r="GK530" s="25"/>
      <c r="GL530" s="26"/>
      <c r="GM530" s="26"/>
      <c r="GN530" s="26"/>
      <c r="GO530" s="26"/>
      <c r="GP530" s="26"/>
      <c r="GQ530" s="26"/>
      <c r="GR530" s="26"/>
      <c r="GS530" s="26"/>
      <c r="GT530" s="26"/>
      <c r="GU530" s="26"/>
      <c r="GV530" s="24"/>
      <c r="GW530" s="52"/>
      <c r="GX530" s="56"/>
      <c r="GY530" s="57"/>
      <c r="GZ530" s="58"/>
      <c r="HA530" s="25"/>
      <c r="HB530" s="25"/>
      <c r="HC530" s="26"/>
      <c r="HD530" s="26"/>
      <c r="HE530" s="26"/>
      <c r="HF530" s="26"/>
      <c r="HG530" s="26"/>
      <c r="HH530" s="26"/>
      <c r="HI530" s="26"/>
      <c r="HJ530" s="26"/>
      <c r="HK530" s="26"/>
      <c r="HL530" s="26"/>
      <c r="HM530" s="24"/>
      <c r="HN530" s="52"/>
      <c r="HO530" s="56"/>
      <c r="HP530" s="57"/>
      <c r="HQ530" s="58"/>
      <c r="HR530" s="25"/>
      <c r="HS530" s="25"/>
      <c r="HT530" s="26"/>
      <c r="HU530" s="26"/>
      <c r="HV530" s="26"/>
      <c r="HW530" s="26"/>
      <c r="HX530" s="26"/>
      <c r="HY530" s="26"/>
      <c r="HZ530" s="26"/>
      <c r="IA530" s="26"/>
      <c r="IB530" s="26"/>
      <c r="IC530" s="26"/>
      <c r="ID530" s="24"/>
      <c r="IE530" s="52"/>
      <c r="IF530" s="56"/>
      <c r="IG530" s="57"/>
      <c r="IH530" s="58"/>
      <c r="II530" s="25"/>
      <c r="IJ530" s="25"/>
      <c r="IK530" s="26"/>
      <c r="IL530" s="26"/>
      <c r="IM530" s="26"/>
      <c r="IN530" s="26"/>
      <c r="IO530" s="26"/>
      <c r="IP530" s="26"/>
      <c r="IQ530" s="26"/>
      <c r="IR530" s="26"/>
      <c r="IS530" s="26"/>
      <c r="IT530" s="26"/>
      <c r="IU530" s="24"/>
      <c r="IV530" s="52"/>
    </row>
    <row r="531" spans="1:256" ht="18" customHeight="1">
      <c r="A531" s="80"/>
      <c r="B531" s="114"/>
      <c r="C531" s="115"/>
      <c r="D531" s="116"/>
      <c r="E531" s="99"/>
      <c r="F531" s="102">
        <v>2020</v>
      </c>
      <c r="G531" s="98">
        <f t="shared" si="243"/>
        <v>0</v>
      </c>
      <c r="H531" s="98">
        <f t="shared" si="243"/>
        <v>0</v>
      </c>
      <c r="I531" s="98">
        <f>I186</f>
        <v>0</v>
      </c>
      <c r="J531" s="98">
        <f aca="true" t="shared" si="244" ref="J531:P531">J186</f>
        <v>0</v>
      </c>
      <c r="K531" s="98">
        <f t="shared" si="244"/>
        <v>0</v>
      </c>
      <c r="L531" s="98">
        <f t="shared" si="244"/>
        <v>0</v>
      </c>
      <c r="M531" s="98">
        <f t="shared" si="244"/>
        <v>0</v>
      </c>
      <c r="N531" s="98">
        <f t="shared" si="244"/>
        <v>0</v>
      </c>
      <c r="O531" s="98">
        <f t="shared" si="244"/>
        <v>0</v>
      </c>
      <c r="P531" s="98">
        <f t="shared" si="244"/>
        <v>0</v>
      </c>
      <c r="Q531" s="123"/>
      <c r="R531" s="52"/>
      <c r="S531" s="57"/>
      <c r="T531" s="57"/>
      <c r="U531" s="57"/>
      <c r="V531" s="44"/>
      <c r="W531" s="41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0"/>
      <c r="AI531" s="59"/>
      <c r="AJ531" s="57"/>
      <c r="AK531" s="57"/>
      <c r="AL531" s="57"/>
      <c r="AM531" s="44"/>
      <c r="AN531" s="41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0"/>
      <c r="AZ531" s="59"/>
      <c r="BA531" s="57"/>
      <c r="BB531" s="57"/>
      <c r="BC531" s="57"/>
      <c r="BD531" s="44"/>
      <c r="BE531" s="41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0"/>
      <c r="BQ531" s="59"/>
      <c r="BR531" s="57"/>
      <c r="BS531" s="57"/>
      <c r="BT531" s="57"/>
      <c r="BU531" s="44"/>
      <c r="BV531" s="41"/>
      <c r="BW531" s="42"/>
      <c r="BX531" s="42"/>
      <c r="BY531" s="42"/>
      <c r="BZ531" s="42"/>
      <c r="CA531" s="42"/>
      <c r="CB531" s="42"/>
      <c r="CC531" s="42"/>
      <c r="CD531" s="42"/>
      <c r="CE531" s="42"/>
      <c r="CF531" s="42"/>
      <c r="CG531" s="40"/>
      <c r="CH531" s="59"/>
      <c r="CI531" s="57"/>
      <c r="CJ531" s="57"/>
      <c r="CK531" s="57"/>
      <c r="CL531" s="44"/>
      <c r="CM531" s="41"/>
      <c r="CN531" s="42"/>
      <c r="CO531" s="42"/>
      <c r="CP531" s="42"/>
      <c r="CQ531" s="42"/>
      <c r="CR531" s="42"/>
      <c r="CS531" s="42"/>
      <c r="CT531" s="42"/>
      <c r="CU531" s="42"/>
      <c r="CV531" s="42"/>
      <c r="CW531" s="42"/>
      <c r="CX531" s="40"/>
      <c r="CY531" s="59"/>
      <c r="CZ531" s="57"/>
      <c r="DA531" s="57"/>
      <c r="DB531" s="57"/>
      <c r="DC531" s="44"/>
      <c r="DD531" s="41"/>
      <c r="DE531" s="42"/>
      <c r="DF531" s="37"/>
      <c r="DG531" s="26"/>
      <c r="DH531" s="26"/>
      <c r="DI531" s="26"/>
      <c r="DJ531" s="26"/>
      <c r="DK531" s="26"/>
      <c r="DL531" s="26"/>
      <c r="DM531" s="26"/>
      <c r="DN531" s="26"/>
      <c r="DO531" s="24"/>
      <c r="DP531" s="52"/>
      <c r="DQ531" s="56"/>
      <c r="DR531" s="57"/>
      <c r="DS531" s="58"/>
      <c r="DT531" s="27"/>
      <c r="DU531" s="25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4"/>
      <c r="EG531" s="52"/>
      <c r="EH531" s="56"/>
      <c r="EI531" s="57"/>
      <c r="EJ531" s="58"/>
      <c r="EK531" s="27"/>
      <c r="EL531" s="25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4"/>
      <c r="EX531" s="52"/>
      <c r="EY531" s="56"/>
      <c r="EZ531" s="57"/>
      <c r="FA531" s="58"/>
      <c r="FB531" s="27"/>
      <c r="FC531" s="25"/>
      <c r="FD531" s="26"/>
      <c r="FE531" s="26"/>
      <c r="FF531" s="26"/>
      <c r="FG531" s="26"/>
      <c r="FH531" s="26"/>
      <c r="FI531" s="26"/>
      <c r="FJ531" s="26"/>
      <c r="FK531" s="26"/>
      <c r="FL531" s="26"/>
      <c r="FM531" s="26"/>
      <c r="FN531" s="24"/>
      <c r="FO531" s="52"/>
      <c r="FP531" s="56"/>
      <c r="FQ531" s="57"/>
      <c r="FR531" s="58"/>
      <c r="FS531" s="27"/>
      <c r="FT531" s="25"/>
      <c r="FU531" s="26"/>
      <c r="FV531" s="26"/>
      <c r="FW531" s="26"/>
      <c r="FX531" s="26"/>
      <c r="FY531" s="26"/>
      <c r="FZ531" s="26"/>
      <c r="GA531" s="26"/>
      <c r="GB531" s="26"/>
      <c r="GC531" s="26"/>
      <c r="GD531" s="26"/>
      <c r="GE531" s="24"/>
      <c r="GF531" s="52"/>
      <c r="GG531" s="56"/>
      <c r="GH531" s="57"/>
      <c r="GI531" s="58"/>
      <c r="GJ531" s="27"/>
      <c r="GK531" s="25"/>
      <c r="GL531" s="26"/>
      <c r="GM531" s="26"/>
      <c r="GN531" s="26"/>
      <c r="GO531" s="26"/>
      <c r="GP531" s="26"/>
      <c r="GQ531" s="26"/>
      <c r="GR531" s="26"/>
      <c r="GS531" s="26"/>
      <c r="GT531" s="26"/>
      <c r="GU531" s="26"/>
      <c r="GV531" s="24"/>
      <c r="GW531" s="52"/>
      <c r="GX531" s="56"/>
      <c r="GY531" s="57"/>
      <c r="GZ531" s="58"/>
      <c r="HA531" s="27"/>
      <c r="HB531" s="25"/>
      <c r="HC531" s="26"/>
      <c r="HD531" s="26"/>
      <c r="HE531" s="26"/>
      <c r="HF531" s="26"/>
      <c r="HG531" s="26"/>
      <c r="HH531" s="26"/>
      <c r="HI531" s="26"/>
      <c r="HJ531" s="26"/>
      <c r="HK531" s="26"/>
      <c r="HL531" s="26"/>
      <c r="HM531" s="24"/>
      <c r="HN531" s="52"/>
      <c r="HO531" s="56"/>
      <c r="HP531" s="57"/>
      <c r="HQ531" s="58"/>
      <c r="HR531" s="27"/>
      <c r="HS531" s="25"/>
      <c r="HT531" s="26"/>
      <c r="HU531" s="26"/>
      <c r="HV531" s="26"/>
      <c r="HW531" s="26"/>
      <c r="HX531" s="26"/>
      <c r="HY531" s="26"/>
      <c r="HZ531" s="26"/>
      <c r="IA531" s="26"/>
      <c r="IB531" s="26"/>
      <c r="IC531" s="26"/>
      <c r="ID531" s="24"/>
      <c r="IE531" s="52"/>
      <c r="IF531" s="56"/>
      <c r="IG531" s="57"/>
      <c r="IH531" s="58"/>
      <c r="II531" s="27"/>
      <c r="IJ531" s="25"/>
      <c r="IK531" s="26"/>
      <c r="IL531" s="26"/>
      <c r="IM531" s="26"/>
      <c r="IN531" s="26"/>
      <c r="IO531" s="26"/>
      <c r="IP531" s="26"/>
      <c r="IQ531" s="26"/>
      <c r="IR531" s="26"/>
      <c r="IS531" s="26"/>
      <c r="IT531" s="26"/>
      <c r="IU531" s="24"/>
      <c r="IV531" s="52"/>
    </row>
    <row r="532" spans="1:242" ht="21.75" customHeight="1">
      <c r="A532" s="80"/>
      <c r="B532" s="114"/>
      <c r="C532" s="115"/>
      <c r="D532" s="116"/>
      <c r="E532" s="99"/>
      <c r="F532" s="102">
        <v>2021</v>
      </c>
      <c r="G532" s="98">
        <f aca="true" t="shared" si="245" ref="G532:H543">I532+K532+M532+O532</f>
        <v>0</v>
      </c>
      <c r="H532" s="98">
        <f t="shared" si="245"/>
        <v>0</v>
      </c>
      <c r="I532" s="98">
        <f aca="true" t="shared" si="246" ref="I532:P536">I187</f>
        <v>0</v>
      </c>
      <c r="J532" s="98">
        <f t="shared" si="246"/>
        <v>0</v>
      </c>
      <c r="K532" s="98">
        <f t="shared" si="246"/>
        <v>0</v>
      </c>
      <c r="L532" s="98">
        <f t="shared" si="246"/>
        <v>0</v>
      </c>
      <c r="M532" s="98">
        <f t="shared" si="246"/>
        <v>0</v>
      </c>
      <c r="N532" s="98">
        <f t="shared" si="246"/>
        <v>0</v>
      </c>
      <c r="O532" s="98">
        <f t="shared" si="246"/>
        <v>0</v>
      </c>
      <c r="P532" s="98">
        <f t="shared" si="246"/>
        <v>0</v>
      </c>
      <c r="Q532" s="123"/>
      <c r="R532" s="9"/>
      <c r="AH532" s="43"/>
      <c r="AX532" s="43"/>
      <c r="BN532" s="43"/>
      <c r="CD532" s="43"/>
      <c r="CT532" s="43"/>
      <c r="DJ532" s="43"/>
      <c r="DZ532" s="43"/>
      <c r="EP532" s="43"/>
      <c r="FF532" s="43"/>
      <c r="FV532" s="43"/>
      <c r="GL532" s="43"/>
      <c r="HB532" s="43"/>
      <c r="HR532" s="43"/>
      <c r="IH532" s="43"/>
    </row>
    <row r="533" spans="1:242" ht="21.75" customHeight="1">
      <c r="A533" s="80"/>
      <c r="B533" s="114"/>
      <c r="C533" s="115"/>
      <c r="D533" s="116"/>
      <c r="E533" s="99"/>
      <c r="F533" s="102">
        <v>2022</v>
      </c>
      <c r="G533" s="98">
        <f t="shared" si="245"/>
        <v>0</v>
      </c>
      <c r="H533" s="98">
        <f t="shared" si="245"/>
        <v>0</v>
      </c>
      <c r="I533" s="98">
        <f t="shared" si="246"/>
        <v>0</v>
      </c>
      <c r="J533" s="98">
        <f t="shared" si="246"/>
        <v>0</v>
      </c>
      <c r="K533" s="98">
        <f t="shared" si="246"/>
        <v>0</v>
      </c>
      <c r="L533" s="98">
        <f t="shared" si="246"/>
        <v>0</v>
      </c>
      <c r="M533" s="98">
        <f t="shared" si="246"/>
        <v>0</v>
      </c>
      <c r="N533" s="98">
        <f t="shared" si="246"/>
        <v>0</v>
      </c>
      <c r="O533" s="98">
        <f t="shared" si="246"/>
        <v>0</v>
      </c>
      <c r="P533" s="98">
        <f t="shared" si="246"/>
        <v>0</v>
      </c>
      <c r="Q533" s="123"/>
      <c r="R533" s="9"/>
      <c r="AH533" s="43"/>
      <c r="AX533" s="43"/>
      <c r="BN533" s="43"/>
      <c r="CD533" s="43"/>
      <c r="CT533" s="43"/>
      <c r="DJ533" s="43"/>
      <c r="DZ533" s="43"/>
      <c r="EP533" s="43"/>
      <c r="FF533" s="43"/>
      <c r="FV533" s="43"/>
      <c r="GL533" s="43"/>
      <c r="HB533" s="43"/>
      <c r="HR533" s="43"/>
      <c r="IH533" s="43"/>
    </row>
    <row r="534" spans="1:242" ht="21.75" customHeight="1">
      <c r="A534" s="80"/>
      <c r="B534" s="114"/>
      <c r="C534" s="115"/>
      <c r="D534" s="116"/>
      <c r="E534" s="99"/>
      <c r="F534" s="102">
        <v>2023</v>
      </c>
      <c r="G534" s="98">
        <f t="shared" si="245"/>
        <v>0</v>
      </c>
      <c r="H534" s="98">
        <f t="shared" si="245"/>
        <v>0</v>
      </c>
      <c r="I534" s="98">
        <f t="shared" si="246"/>
        <v>0</v>
      </c>
      <c r="J534" s="98">
        <f t="shared" si="246"/>
        <v>0</v>
      </c>
      <c r="K534" s="98">
        <f t="shared" si="246"/>
        <v>0</v>
      </c>
      <c r="L534" s="98">
        <f t="shared" si="246"/>
        <v>0</v>
      </c>
      <c r="M534" s="98">
        <f t="shared" si="246"/>
        <v>0</v>
      </c>
      <c r="N534" s="98">
        <f t="shared" si="246"/>
        <v>0</v>
      </c>
      <c r="O534" s="98">
        <f t="shared" si="246"/>
        <v>0</v>
      </c>
      <c r="P534" s="98">
        <f t="shared" si="246"/>
        <v>0</v>
      </c>
      <c r="Q534" s="123"/>
      <c r="R534" s="9"/>
      <c r="AH534" s="43"/>
      <c r="AX534" s="43"/>
      <c r="BN534" s="43"/>
      <c r="CD534" s="43"/>
      <c r="CT534" s="43"/>
      <c r="DJ534" s="43"/>
      <c r="DZ534" s="43"/>
      <c r="EP534" s="43"/>
      <c r="FF534" s="43"/>
      <c r="FV534" s="43"/>
      <c r="GL534" s="43"/>
      <c r="HB534" s="43"/>
      <c r="HR534" s="43"/>
      <c r="IH534" s="43"/>
    </row>
    <row r="535" spans="1:242" ht="21.75" customHeight="1">
      <c r="A535" s="80"/>
      <c r="B535" s="114"/>
      <c r="C535" s="115"/>
      <c r="D535" s="116"/>
      <c r="E535" s="99"/>
      <c r="F535" s="102">
        <v>2024</v>
      </c>
      <c r="G535" s="98">
        <f t="shared" si="245"/>
        <v>0</v>
      </c>
      <c r="H535" s="98">
        <f t="shared" si="245"/>
        <v>0</v>
      </c>
      <c r="I535" s="98">
        <f t="shared" si="246"/>
        <v>0</v>
      </c>
      <c r="J535" s="98">
        <f t="shared" si="246"/>
        <v>0</v>
      </c>
      <c r="K535" s="98">
        <f t="shared" si="246"/>
        <v>0</v>
      </c>
      <c r="L535" s="98">
        <f t="shared" si="246"/>
        <v>0</v>
      </c>
      <c r="M535" s="98">
        <f t="shared" si="246"/>
        <v>0</v>
      </c>
      <c r="N535" s="98">
        <f t="shared" si="246"/>
        <v>0</v>
      </c>
      <c r="O535" s="98">
        <f t="shared" si="246"/>
        <v>0</v>
      </c>
      <c r="P535" s="98">
        <f t="shared" si="246"/>
        <v>0</v>
      </c>
      <c r="Q535" s="123"/>
      <c r="R535" s="9"/>
      <c r="AH535" s="43"/>
      <c r="AX535" s="43"/>
      <c r="BN535" s="43"/>
      <c r="CD535" s="43"/>
      <c r="CT535" s="43"/>
      <c r="DJ535" s="43"/>
      <c r="DZ535" s="43"/>
      <c r="EP535" s="43"/>
      <c r="FF535" s="43"/>
      <c r="FV535" s="43"/>
      <c r="GL535" s="43"/>
      <c r="HB535" s="43"/>
      <c r="HR535" s="43"/>
      <c r="IH535" s="43"/>
    </row>
    <row r="536" spans="1:242" ht="21.75" customHeight="1">
      <c r="A536" s="90"/>
      <c r="B536" s="119"/>
      <c r="C536" s="120"/>
      <c r="D536" s="121"/>
      <c r="E536" s="99"/>
      <c r="F536" s="102">
        <v>2025</v>
      </c>
      <c r="G536" s="98">
        <f t="shared" si="245"/>
        <v>0</v>
      </c>
      <c r="H536" s="98">
        <f t="shared" si="245"/>
        <v>0</v>
      </c>
      <c r="I536" s="98">
        <f t="shared" si="246"/>
        <v>0</v>
      </c>
      <c r="J536" s="98">
        <f t="shared" si="246"/>
        <v>0</v>
      </c>
      <c r="K536" s="98">
        <f t="shared" si="246"/>
        <v>0</v>
      </c>
      <c r="L536" s="98">
        <f t="shared" si="246"/>
        <v>0</v>
      </c>
      <c r="M536" s="98">
        <f t="shared" si="246"/>
        <v>0</v>
      </c>
      <c r="N536" s="98">
        <f t="shared" si="246"/>
        <v>0</v>
      </c>
      <c r="O536" s="98">
        <f t="shared" si="246"/>
        <v>0</v>
      </c>
      <c r="P536" s="98">
        <f t="shared" si="246"/>
        <v>0</v>
      </c>
      <c r="Q536" s="123"/>
      <c r="R536" s="32"/>
      <c r="AH536" s="43"/>
      <c r="AX536" s="43"/>
      <c r="BN536" s="43"/>
      <c r="CD536" s="43"/>
      <c r="CT536" s="43"/>
      <c r="DJ536" s="43"/>
      <c r="DZ536" s="43"/>
      <c r="EP536" s="43"/>
      <c r="FF536" s="43"/>
      <c r="FV536" s="43"/>
      <c r="GL536" s="43"/>
      <c r="HB536" s="43"/>
      <c r="HR536" s="43"/>
      <c r="IH536" s="43"/>
    </row>
    <row r="537" spans="1:256" ht="18" customHeight="1">
      <c r="A537" s="71"/>
      <c r="B537" s="109" t="s">
        <v>426</v>
      </c>
      <c r="C537" s="110"/>
      <c r="D537" s="111"/>
      <c r="E537" s="99"/>
      <c r="F537" s="100" t="s">
        <v>59</v>
      </c>
      <c r="G537" s="101">
        <f t="shared" si="245"/>
        <v>0</v>
      </c>
      <c r="H537" s="101">
        <f t="shared" si="245"/>
        <v>0</v>
      </c>
      <c r="I537" s="101">
        <f>SUM(I538:I548)</f>
        <v>0</v>
      </c>
      <c r="J537" s="101">
        <f aca="true" t="shared" si="247" ref="J537:P537">SUM(J538:J548)</f>
        <v>0</v>
      </c>
      <c r="K537" s="101">
        <f t="shared" si="247"/>
        <v>0</v>
      </c>
      <c r="L537" s="101">
        <f t="shared" si="247"/>
        <v>0</v>
      </c>
      <c r="M537" s="101">
        <f t="shared" si="247"/>
        <v>0</v>
      </c>
      <c r="N537" s="101">
        <f t="shared" si="247"/>
        <v>0</v>
      </c>
      <c r="O537" s="101">
        <f t="shared" si="247"/>
        <v>0</v>
      </c>
      <c r="P537" s="101">
        <f t="shared" si="247"/>
        <v>0</v>
      </c>
      <c r="Q537" s="123"/>
      <c r="R537" s="52"/>
      <c r="S537" s="57"/>
      <c r="T537" s="57"/>
      <c r="U537" s="57"/>
      <c r="V537" s="44"/>
      <c r="W537" s="38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40"/>
      <c r="AI537" s="59"/>
      <c r="AJ537" s="57"/>
      <c r="AK537" s="57"/>
      <c r="AL537" s="57"/>
      <c r="AM537" s="44"/>
      <c r="AN537" s="38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40"/>
      <c r="AZ537" s="59"/>
      <c r="BA537" s="57"/>
      <c r="BB537" s="57"/>
      <c r="BC537" s="57"/>
      <c r="BD537" s="44"/>
      <c r="BE537" s="38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40"/>
      <c r="BQ537" s="59"/>
      <c r="BR537" s="57"/>
      <c r="BS537" s="57"/>
      <c r="BT537" s="57"/>
      <c r="BU537" s="44"/>
      <c r="BV537" s="38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40"/>
      <c r="CH537" s="59"/>
      <c r="CI537" s="57"/>
      <c r="CJ537" s="57"/>
      <c r="CK537" s="57"/>
      <c r="CL537" s="44"/>
      <c r="CM537" s="38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40"/>
      <c r="CY537" s="59"/>
      <c r="CZ537" s="57"/>
      <c r="DA537" s="57"/>
      <c r="DB537" s="57"/>
      <c r="DC537" s="44"/>
      <c r="DD537" s="38"/>
      <c r="DE537" s="39"/>
      <c r="DF537" s="36"/>
      <c r="DG537" s="23"/>
      <c r="DH537" s="23"/>
      <c r="DI537" s="23"/>
      <c r="DJ537" s="23"/>
      <c r="DK537" s="23"/>
      <c r="DL537" s="23"/>
      <c r="DM537" s="23"/>
      <c r="DN537" s="23"/>
      <c r="DO537" s="24"/>
      <c r="DP537" s="52"/>
      <c r="DQ537" s="53"/>
      <c r="DR537" s="54"/>
      <c r="DS537" s="55"/>
      <c r="DT537" s="27"/>
      <c r="DU537" s="22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4"/>
      <c r="EG537" s="52"/>
      <c r="EH537" s="53"/>
      <c r="EI537" s="54"/>
      <c r="EJ537" s="55"/>
      <c r="EK537" s="27"/>
      <c r="EL537" s="22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4"/>
      <c r="EX537" s="52"/>
      <c r="EY537" s="53"/>
      <c r="EZ537" s="54"/>
      <c r="FA537" s="55"/>
      <c r="FB537" s="27"/>
      <c r="FC537" s="22"/>
      <c r="FD537" s="23"/>
      <c r="FE537" s="23"/>
      <c r="FF537" s="23"/>
      <c r="FG537" s="23"/>
      <c r="FH537" s="23"/>
      <c r="FI537" s="23"/>
      <c r="FJ537" s="23"/>
      <c r="FK537" s="23"/>
      <c r="FL537" s="23"/>
      <c r="FM537" s="23"/>
      <c r="FN537" s="24"/>
      <c r="FO537" s="52"/>
      <c r="FP537" s="53"/>
      <c r="FQ537" s="54"/>
      <c r="FR537" s="55"/>
      <c r="FS537" s="27"/>
      <c r="FT537" s="22"/>
      <c r="FU537" s="23"/>
      <c r="FV537" s="23"/>
      <c r="FW537" s="23"/>
      <c r="FX537" s="23"/>
      <c r="FY537" s="23"/>
      <c r="FZ537" s="23"/>
      <c r="GA537" s="23"/>
      <c r="GB537" s="23"/>
      <c r="GC537" s="23"/>
      <c r="GD537" s="23"/>
      <c r="GE537" s="24"/>
      <c r="GF537" s="52"/>
      <c r="GG537" s="53"/>
      <c r="GH537" s="54"/>
      <c r="GI537" s="55"/>
      <c r="GJ537" s="27"/>
      <c r="GK537" s="22"/>
      <c r="GL537" s="23"/>
      <c r="GM537" s="23"/>
      <c r="GN537" s="23"/>
      <c r="GO537" s="23"/>
      <c r="GP537" s="23"/>
      <c r="GQ537" s="23"/>
      <c r="GR537" s="23"/>
      <c r="GS537" s="23"/>
      <c r="GT537" s="23"/>
      <c r="GU537" s="23"/>
      <c r="GV537" s="24"/>
      <c r="GW537" s="52"/>
      <c r="GX537" s="53"/>
      <c r="GY537" s="54"/>
      <c r="GZ537" s="55"/>
      <c r="HA537" s="27"/>
      <c r="HB537" s="22"/>
      <c r="HC537" s="23"/>
      <c r="HD537" s="23"/>
      <c r="HE537" s="23"/>
      <c r="HF537" s="23"/>
      <c r="HG537" s="23"/>
      <c r="HH537" s="23"/>
      <c r="HI537" s="23"/>
      <c r="HJ537" s="23"/>
      <c r="HK537" s="23"/>
      <c r="HL537" s="23"/>
      <c r="HM537" s="24"/>
      <c r="HN537" s="52"/>
      <c r="HO537" s="53"/>
      <c r="HP537" s="54"/>
      <c r="HQ537" s="55"/>
      <c r="HR537" s="27"/>
      <c r="HS537" s="22"/>
      <c r="HT537" s="23"/>
      <c r="HU537" s="23"/>
      <c r="HV537" s="23"/>
      <c r="HW537" s="23"/>
      <c r="HX537" s="23"/>
      <c r="HY537" s="23"/>
      <c r="HZ537" s="23"/>
      <c r="IA537" s="23"/>
      <c r="IB537" s="23"/>
      <c r="IC537" s="23"/>
      <c r="ID537" s="24"/>
      <c r="IE537" s="52"/>
      <c r="IF537" s="53"/>
      <c r="IG537" s="54"/>
      <c r="IH537" s="55"/>
      <c r="II537" s="27"/>
      <c r="IJ537" s="22"/>
      <c r="IK537" s="23"/>
      <c r="IL537" s="23"/>
      <c r="IM537" s="23"/>
      <c r="IN537" s="23"/>
      <c r="IO537" s="23"/>
      <c r="IP537" s="23"/>
      <c r="IQ537" s="23"/>
      <c r="IR537" s="23"/>
      <c r="IS537" s="23"/>
      <c r="IT537" s="23"/>
      <c r="IU537" s="24"/>
      <c r="IV537" s="52"/>
    </row>
    <row r="538" spans="1:256" ht="21.75" customHeight="1">
      <c r="A538" s="80"/>
      <c r="B538" s="114"/>
      <c r="C538" s="115"/>
      <c r="D538" s="116"/>
      <c r="E538" s="99"/>
      <c r="F538" s="102">
        <v>2015</v>
      </c>
      <c r="G538" s="98">
        <f t="shared" si="245"/>
        <v>0</v>
      </c>
      <c r="H538" s="98">
        <f t="shared" si="245"/>
        <v>0</v>
      </c>
      <c r="I538" s="98">
        <f>I466</f>
        <v>0</v>
      </c>
      <c r="J538" s="98">
        <f aca="true" t="shared" si="248" ref="J538:P538">J466</f>
        <v>0</v>
      </c>
      <c r="K538" s="98">
        <f t="shared" si="248"/>
        <v>0</v>
      </c>
      <c r="L538" s="98">
        <f t="shared" si="248"/>
        <v>0</v>
      </c>
      <c r="M538" s="98">
        <f t="shared" si="248"/>
        <v>0</v>
      </c>
      <c r="N538" s="98">
        <f t="shared" si="248"/>
        <v>0</v>
      </c>
      <c r="O538" s="98">
        <f t="shared" si="248"/>
        <v>0</v>
      </c>
      <c r="P538" s="98">
        <f t="shared" si="248"/>
        <v>0</v>
      </c>
      <c r="Q538" s="123"/>
      <c r="R538" s="52"/>
      <c r="S538" s="57"/>
      <c r="T538" s="57"/>
      <c r="U538" s="57"/>
      <c r="V538" s="44"/>
      <c r="W538" s="41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0"/>
      <c r="AI538" s="59"/>
      <c r="AJ538" s="57"/>
      <c r="AK538" s="57"/>
      <c r="AL538" s="57"/>
      <c r="AM538" s="44"/>
      <c r="AN538" s="41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0"/>
      <c r="AZ538" s="59"/>
      <c r="BA538" s="57"/>
      <c r="BB538" s="57"/>
      <c r="BC538" s="57"/>
      <c r="BD538" s="44"/>
      <c r="BE538" s="41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0"/>
      <c r="BQ538" s="59"/>
      <c r="BR538" s="57"/>
      <c r="BS538" s="57"/>
      <c r="BT538" s="57"/>
      <c r="BU538" s="44"/>
      <c r="BV538" s="41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0"/>
      <c r="CH538" s="59"/>
      <c r="CI538" s="57"/>
      <c r="CJ538" s="57"/>
      <c r="CK538" s="57"/>
      <c r="CL538" s="44"/>
      <c r="CM538" s="41"/>
      <c r="CN538" s="42"/>
      <c r="CO538" s="42"/>
      <c r="CP538" s="42"/>
      <c r="CQ538" s="42"/>
      <c r="CR538" s="42"/>
      <c r="CS538" s="42"/>
      <c r="CT538" s="42"/>
      <c r="CU538" s="42"/>
      <c r="CV538" s="42"/>
      <c r="CW538" s="42"/>
      <c r="CX538" s="40"/>
      <c r="CY538" s="59"/>
      <c r="CZ538" s="57"/>
      <c r="DA538" s="57"/>
      <c r="DB538" s="57"/>
      <c r="DC538" s="44"/>
      <c r="DD538" s="41"/>
      <c r="DE538" s="42"/>
      <c r="DF538" s="37"/>
      <c r="DG538" s="26"/>
      <c r="DH538" s="26"/>
      <c r="DI538" s="26"/>
      <c r="DJ538" s="26"/>
      <c r="DK538" s="26"/>
      <c r="DL538" s="26"/>
      <c r="DM538" s="26"/>
      <c r="DN538" s="26"/>
      <c r="DO538" s="24"/>
      <c r="DP538" s="52"/>
      <c r="DQ538" s="56"/>
      <c r="DR538" s="57"/>
      <c r="DS538" s="58"/>
      <c r="DT538" s="27"/>
      <c r="DU538" s="25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4"/>
      <c r="EG538" s="52"/>
      <c r="EH538" s="56"/>
      <c r="EI538" s="57"/>
      <c r="EJ538" s="58"/>
      <c r="EK538" s="27"/>
      <c r="EL538" s="25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4"/>
      <c r="EX538" s="52"/>
      <c r="EY538" s="56"/>
      <c r="EZ538" s="57"/>
      <c r="FA538" s="58"/>
      <c r="FB538" s="27"/>
      <c r="FC538" s="25"/>
      <c r="FD538" s="26"/>
      <c r="FE538" s="26"/>
      <c r="FF538" s="26"/>
      <c r="FG538" s="26"/>
      <c r="FH538" s="26"/>
      <c r="FI538" s="26"/>
      <c r="FJ538" s="26"/>
      <c r="FK538" s="26"/>
      <c r="FL538" s="26"/>
      <c r="FM538" s="26"/>
      <c r="FN538" s="24"/>
      <c r="FO538" s="52"/>
      <c r="FP538" s="56"/>
      <c r="FQ538" s="57"/>
      <c r="FR538" s="58"/>
      <c r="FS538" s="27"/>
      <c r="FT538" s="25"/>
      <c r="FU538" s="26"/>
      <c r="FV538" s="26"/>
      <c r="FW538" s="26"/>
      <c r="FX538" s="26"/>
      <c r="FY538" s="26"/>
      <c r="FZ538" s="26"/>
      <c r="GA538" s="26"/>
      <c r="GB538" s="26"/>
      <c r="GC538" s="26"/>
      <c r="GD538" s="26"/>
      <c r="GE538" s="24"/>
      <c r="GF538" s="52"/>
      <c r="GG538" s="56"/>
      <c r="GH538" s="57"/>
      <c r="GI538" s="58"/>
      <c r="GJ538" s="27"/>
      <c r="GK538" s="25"/>
      <c r="GL538" s="26"/>
      <c r="GM538" s="26"/>
      <c r="GN538" s="26"/>
      <c r="GO538" s="26"/>
      <c r="GP538" s="26"/>
      <c r="GQ538" s="26"/>
      <c r="GR538" s="26"/>
      <c r="GS538" s="26"/>
      <c r="GT538" s="26"/>
      <c r="GU538" s="26"/>
      <c r="GV538" s="24"/>
      <c r="GW538" s="52"/>
      <c r="GX538" s="56"/>
      <c r="GY538" s="57"/>
      <c r="GZ538" s="58"/>
      <c r="HA538" s="27"/>
      <c r="HB538" s="25"/>
      <c r="HC538" s="26"/>
      <c r="HD538" s="26"/>
      <c r="HE538" s="26"/>
      <c r="HF538" s="26"/>
      <c r="HG538" s="26"/>
      <c r="HH538" s="26"/>
      <c r="HI538" s="26"/>
      <c r="HJ538" s="26"/>
      <c r="HK538" s="26"/>
      <c r="HL538" s="26"/>
      <c r="HM538" s="24"/>
      <c r="HN538" s="52"/>
      <c r="HO538" s="56"/>
      <c r="HP538" s="57"/>
      <c r="HQ538" s="58"/>
      <c r="HR538" s="27"/>
      <c r="HS538" s="25"/>
      <c r="HT538" s="26"/>
      <c r="HU538" s="26"/>
      <c r="HV538" s="26"/>
      <c r="HW538" s="26"/>
      <c r="HX538" s="26"/>
      <c r="HY538" s="26"/>
      <c r="HZ538" s="26"/>
      <c r="IA538" s="26"/>
      <c r="IB538" s="26"/>
      <c r="IC538" s="26"/>
      <c r="ID538" s="24"/>
      <c r="IE538" s="52"/>
      <c r="IF538" s="56"/>
      <c r="IG538" s="57"/>
      <c r="IH538" s="58"/>
      <c r="II538" s="27"/>
      <c r="IJ538" s="25"/>
      <c r="IK538" s="26"/>
      <c r="IL538" s="26"/>
      <c r="IM538" s="26"/>
      <c r="IN538" s="26"/>
      <c r="IO538" s="26"/>
      <c r="IP538" s="26"/>
      <c r="IQ538" s="26"/>
      <c r="IR538" s="26"/>
      <c r="IS538" s="26"/>
      <c r="IT538" s="26"/>
      <c r="IU538" s="24"/>
      <c r="IV538" s="52"/>
    </row>
    <row r="539" spans="1:256" ht="19.5" customHeight="1">
      <c r="A539" s="80"/>
      <c r="B539" s="114"/>
      <c r="C539" s="115"/>
      <c r="D539" s="116"/>
      <c r="E539" s="102"/>
      <c r="F539" s="102">
        <v>2016</v>
      </c>
      <c r="G539" s="98">
        <f t="shared" si="245"/>
        <v>0</v>
      </c>
      <c r="H539" s="98">
        <f t="shared" si="245"/>
        <v>0</v>
      </c>
      <c r="I539" s="98">
        <f aca="true" t="shared" si="249" ref="I539:P548">I467</f>
        <v>0</v>
      </c>
      <c r="J539" s="98">
        <f t="shared" si="249"/>
        <v>0</v>
      </c>
      <c r="K539" s="98">
        <f t="shared" si="249"/>
        <v>0</v>
      </c>
      <c r="L539" s="98">
        <f t="shared" si="249"/>
        <v>0</v>
      </c>
      <c r="M539" s="98">
        <f t="shared" si="249"/>
        <v>0</v>
      </c>
      <c r="N539" s="98">
        <f t="shared" si="249"/>
        <v>0</v>
      </c>
      <c r="O539" s="98">
        <f t="shared" si="249"/>
        <v>0</v>
      </c>
      <c r="P539" s="98">
        <f t="shared" si="249"/>
        <v>0</v>
      </c>
      <c r="Q539" s="123"/>
      <c r="R539" s="52"/>
      <c r="S539" s="57"/>
      <c r="T539" s="57"/>
      <c r="U539" s="57"/>
      <c r="V539" s="41"/>
      <c r="W539" s="41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0"/>
      <c r="AI539" s="59"/>
      <c r="AJ539" s="57"/>
      <c r="AK539" s="57"/>
      <c r="AL539" s="57"/>
      <c r="AM539" s="41"/>
      <c r="AN539" s="41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0"/>
      <c r="AZ539" s="59"/>
      <c r="BA539" s="57"/>
      <c r="BB539" s="57"/>
      <c r="BC539" s="57"/>
      <c r="BD539" s="41"/>
      <c r="BE539" s="41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0"/>
      <c r="BQ539" s="59"/>
      <c r="BR539" s="57"/>
      <c r="BS539" s="57"/>
      <c r="BT539" s="57"/>
      <c r="BU539" s="41"/>
      <c r="BV539" s="41"/>
      <c r="BW539" s="42"/>
      <c r="BX539" s="42"/>
      <c r="BY539" s="42"/>
      <c r="BZ539" s="42"/>
      <c r="CA539" s="42"/>
      <c r="CB539" s="42"/>
      <c r="CC539" s="42"/>
      <c r="CD539" s="42"/>
      <c r="CE539" s="42"/>
      <c r="CF539" s="42"/>
      <c r="CG539" s="40"/>
      <c r="CH539" s="59"/>
      <c r="CI539" s="57"/>
      <c r="CJ539" s="57"/>
      <c r="CK539" s="57"/>
      <c r="CL539" s="41"/>
      <c r="CM539" s="41"/>
      <c r="CN539" s="42"/>
      <c r="CO539" s="42"/>
      <c r="CP539" s="42"/>
      <c r="CQ539" s="42"/>
      <c r="CR539" s="42"/>
      <c r="CS539" s="42"/>
      <c r="CT539" s="42"/>
      <c r="CU539" s="42"/>
      <c r="CV539" s="42"/>
      <c r="CW539" s="42"/>
      <c r="CX539" s="40"/>
      <c r="CY539" s="59"/>
      <c r="CZ539" s="57"/>
      <c r="DA539" s="57"/>
      <c r="DB539" s="57"/>
      <c r="DC539" s="41"/>
      <c r="DD539" s="41"/>
      <c r="DE539" s="42"/>
      <c r="DF539" s="37"/>
      <c r="DG539" s="26"/>
      <c r="DH539" s="26"/>
      <c r="DI539" s="26"/>
      <c r="DJ539" s="26"/>
      <c r="DK539" s="26"/>
      <c r="DL539" s="26"/>
      <c r="DM539" s="26"/>
      <c r="DN539" s="26"/>
      <c r="DO539" s="24"/>
      <c r="DP539" s="52"/>
      <c r="DQ539" s="56"/>
      <c r="DR539" s="57"/>
      <c r="DS539" s="58"/>
      <c r="DT539" s="25"/>
      <c r="DU539" s="25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4"/>
      <c r="EG539" s="52"/>
      <c r="EH539" s="56"/>
      <c r="EI539" s="57"/>
      <c r="EJ539" s="58"/>
      <c r="EK539" s="25"/>
      <c r="EL539" s="25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4"/>
      <c r="EX539" s="52"/>
      <c r="EY539" s="56"/>
      <c r="EZ539" s="57"/>
      <c r="FA539" s="58"/>
      <c r="FB539" s="25"/>
      <c r="FC539" s="25"/>
      <c r="FD539" s="26"/>
      <c r="FE539" s="26"/>
      <c r="FF539" s="26"/>
      <c r="FG539" s="26"/>
      <c r="FH539" s="26"/>
      <c r="FI539" s="26"/>
      <c r="FJ539" s="26"/>
      <c r="FK539" s="26"/>
      <c r="FL539" s="26"/>
      <c r="FM539" s="26"/>
      <c r="FN539" s="24"/>
      <c r="FO539" s="52"/>
      <c r="FP539" s="56"/>
      <c r="FQ539" s="57"/>
      <c r="FR539" s="58"/>
      <c r="FS539" s="25"/>
      <c r="FT539" s="25"/>
      <c r="FU539" s="26"/>
      <c r="FV539" s="26"/>
      <c r="FW539" s="26"/>
      <c r="FX539" s="26"/>
      <c r="FY539" s="26"/>
      <c r="FZ539" s="26"/>
      <c r="GA539" s="26"/>
      <c r="GB539" s="26"/>
      <c r="GC539" s="26"/>
      <c r="GD539" s="26"/>
      <c r="GE539" s="24"/>
      <c r="GF539" s="52"/>
      <c r="GG539" s="56"/>
      <c r="GH539" s="57"/>
      <c r="GI539" s="58"/>
      <c r="GJ539" s="25"/>
      <c r="GK539" s="25"/>
      <c r="GL539" s="26"/>
      <c r="GM539" s="26"/>
      <c r="GN539" s="26"/>
      <c r="GO539" s="26"/>
      <c r="GP539" s="26"/>
      <c r="GQ539" s="26"/>
      <c r="GR539" s="26"/>
      <c r="GS539" s="26"/>
      <c r="GT539" s="26"/>
      <c r="GU539" s="26"/>
      <c r="GV539" s="24"/>
      <c r="GW539" s="52"/>
      <c r="GX539" s="56"/>
      <c r="GY539" s="57"/>
      <c r="GZ539" s="58"/>
      <c r="HA539" s="25"/>
      <c r="HB539" s="25"/>
      <c r="HC539" s="26"/>
      <c r="HD539" s="26"/>
      <c r="HE539" s="26"/>
      <c r="HF539" s="26"/>
      <c r="HG539" s="26"/>
      <c r="HH539" s="26"/>
      <c r="HI539" s="26"/>
      <c r="HJ539" s="26"/>
      <c r="HK539" s="26"/>
      <c r="HL539" s="26"/>
      <c r="HM539" s="24"/>
      <c r="HN539" s="52"/>
      <c r="HO539" s="56"/>
      <c r="HP539" s="57"/>
      <c r="HQ539" s="58"/>
      <c r="HR539" s="25"/>
      <c r="HS539" s="25"/>
      <c r="HT539" s="26"/>
      <c r="HU539" s="26"/>
      <c r="HV539" s="26"/>
      <c r="HW539" s="26"/>
      <c r="HX539" s="26"/>
      <c r="HY539" s="26"/>
      <c r="HZ539" s="26"/>
      <c r="IA539" s="26"/>
      <c r="IB539" s="26"/>
      <c r="IC539" s="26"/>
      <c r="ID539" s="24"/>
      <c r="IE539" s="52"/>
      <c r="IF539" s="56"/>
      <c r="IG539" s="57"/>
      <c r="IH539" s="58"/>
      <c r="II539" s="25"/>
      <c r="IJ539" s="25"/>
      <c r="IK539" s="26"/>
      <c r="IL539" s="26"/>
      <c r="IM539" s="26"/>
      <c r="IN539" s="26"/>
      <c r="IO539" s="26"/>
      <c r="IP539" s="26"/>
      <c r="IQ539" s="26"/>
      <c r="IR539" s="26"/>
      <c r="IS539" s="26"/>
      <c r="IT539" s="26"/>
      <c r="IU539" s="24"/>
      <c r="IV539" s="52"/>
    </row>
    <row r="540" spans="1:256" ht="18.75" customHeight="1">
      <c r="A540" s="80"/>
      <c r="B540" s="114"/>
      <c r="C540" s="115"/>
      <c r="D540" s="116"/>
      <c r="E540" s="102"/>
      <c r="F540" s="102">
        <v>2017</v>
      </c>
      <c r="G540" s="98">
        <f>I540+K540+M540+O540</f>
        <v>0</v>
      </c>
      <c r="H540" s="98">
        <f t="shared" si="245"/>
        <v>0</v>
      </c>
      <c r="I540" s="98">
        <f t="shared" si="249"/>
        <v>0</v>
      </c>
      <c r="J540" s="98">
        <f t="shared" si="249"/>
        <v>0</v>
      </c>
      <c r="K540" s="98">
        <f t="shared" si="249"/>
        <v>0</v>
      </c>
      <c r="L540" s="98">
        <f t="shared" si="249"/>
        <v>0</v>
      </c>
      <c r="M540" s="98">
        <f t="shared" si="249"/>
        <v>0</v>
      </c>
      <c r="N540" s="98">
        <f t="shared" si="249"/>
        <v>0</v>
      </c>
      <c r="O540" s="98">
        <f t="shared" si="249"/>
        <v>0</v>
      </c>
      <c r="P540" s="98">
        <f t="shared" si="249"/>
        <v>0</v>
      </c>
      <c r="Q540" s="123"/>
      <c r="R540" s="52"/>
      <c r="S540" s="57"/>
      <c r="T540" s="57"/>
      <c r="U540" s="57"/>
      <c r="V540" s="41"/>
      <c r="W540" s="41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0"/>
      <c r="AI540" s="59"/>
      <c r="AJ540" s="57"/>
      <c r="AK540" s="57"/>
      <c r="AL540" s="57"/>
      <c r="AM540" s="41"/>
      <c r="AN540" s="41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0"/>
      <c r="AZ540" s="59"/>
      <c r="BA540" s="57"/>
      <c r="BB540" s="57"/>
      <c r="BC540" s="57"/>
      <c r="BD540" s="41"/>
      <c r="BE540" s="41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0"/>
      <c r="BQ540" s="59"/>
      <c r="BR540" s="57"/>
      <c r="BS540" s="57"/>
      <c r="BT540" s="57"/>
      <c r="BU540" s="41"/>
      <c r="BV540" s="41"/>
      <c r="BW540" s="42"/>
      <c r="BX540" s="42"/>
      <c r="BY540" s="42"/>
      <c r="BZ540" s="42"/>
      <c r="CA540" s="42"/>
      <c r="CB540" s="42"/>
      <c r="CC540" s="42"/>
      <c r="CD540" s="42"/>
      <c r="CE540" s="42"/>
      <c r="CF540" s="42"/>
      <c r="CG540" s="40"/>
      <c r="CH540" s="59"/>
      <c r="CI540" s="57"/>
      <c r="CJ540" s="57"/>
      <c r="CK540" s="57"/>
      <c r="CL540" s="41"/>
      <c r="CM540" s="41"/>
      <c r="CN540" s="42"/>
      <c r="CO540" s="42"/>
      <c r="CP540" s="42"/>
      <c r="CQ540" s="42"/>
      <c r="CR540" s="42"/>
      <c r="CS540" s="42"/>
      <c r="CT540" s="42"/>
      <c r="CU540" s="42"/>
      <c r="CV540" s="42"/>
      <c r="CW540" s="42"/>
      <c r="CX540" s="40"/>
      <c r="CY540" s="59"/>
      <c r="CZ540" s="57"/>
      <c r="DA540" s="57"/>
      <c r="DB540" s="57"/>
      <c r="DC540" s="41"/>
      <c r="DD540" s="41"/>
      <c r="DE540" s="42"/>
      <c r="DF540" s="37"/>
      <c r="DG540" s="26"/>
      <c r="DH540" s="26"/>
      <c r="DI540" s="26"/>
      <c r="DJ540" s="26"/>
      <c r="DK540" s="26"/>
      <c r="DL540" s="26"/>
      <c r="DM540" s="26"/>
      <c r="DN540" s="26"/>
      <c r="DO540" s="24"/>
      <c r="DP540" s="52"/>
      <c r="DQ540" s="56"/>
      <c r="DR540" s="57"/>
      <c r="DS540" s="58"/>
      <c r="DT540" s="25"/>
      <c r="DU540" s="25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4"/>
      <c r="EG540" s="52"/>
      <c r="EH540" s="56"/>
      <c r="EI540" s="57"/>
      <c r="EJ540" s="58"/>
      <c r="EK540" s="25"/>
      <c r="EL540" s="25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4"/>
      <c r="EX540" s="52"/>
      <c r="EY540" s="56"/>
      <c r="EZ540" s="57"/>
      <c r="FA540" s="58"/>
      <c r="FB540" s="25"/>
      <c r="FC540" s="25"/>
      <c r="FD540" s="26"/>
      <c r="FE540" s="26"/>
      <c r="FF540" s="26"/>
      <c r="FG540" s="26"/>
      <c r="FH540" s="26"/>
      <c r="FI540" s="26"/>
      <c r="FJ540" s="26"/>
      <c r="FK540" s="26"/>
      <c r="FL540" s="26"/>
      <c r="FM540" s="26"/>
      <c r="FN540" s="24"/>
      <c r="FO540" s="52"/>
      <c r="FP540" s="56"/>
      <c r="FQ540" s="57"/>
      <c r="FR540" s="58"/>
      <c r="FS540" s="25"/>
      <c r="FT540" s="25"/>
      <c r="FU540" s="26"/>
      <c r="FV540" s="26"/>
      <c r="FW540" s="26"/>
      <c r="FX540" s="26"/>
      <c r="FY540" s="26"/>
      <c r="FZ540" s="26"/>
      <c r="GA540" s="26"/>
      <c r="GB540" s="26"/>
      <c r="GC540" s="26"/>
      <c r="GD540" s="26"/>
      <c r="GE540" s="24"/>
      <c r="GF540" s="52"/>
      <c r="GG540" s="56"/>
      <c r="GH540" s="57"/>
      <c r="GI540" s="58"/>
      <c r="GJ540" s="25"/>
      <c r="GK540" s="25"/>
      <c r="GL540" s="26"/>
      <c r="GM540" s="26"/>
      <c r="GN540" s="26"/>
      <c r="GO540" s="26"/>
      <c r="GP540" s="26"/>
      <c r="GQ540" s="26"/>
      <c r="GR540" s="26"/>
      <c r="GS540" s="26"/>
      <c r="GT540" s="26"/>
      <c r="GU540" s="26"/>
      <c r="GV540" s="24"/>
      <c r="GW540" s="52"/>
      <c r="GX540" s="56"/>
      <c r="GY540" s="57"/>
      <c r="GZ540" s="58"/>
      <c r="HA540" s="25"/>
      <c r="HB540" s="25"/>
      <c r="HC540" s="26"/>
      <c r="HD540" s="26"/>
      <c r="HE540" s="26"/>
      <c r="HF540" s="26"/>
      <c r="HG540" s="26"/>
      <c r="HH540" s="26"/>
      <c r="HI540" s="26"/>
      <c r="HJ540" s="26"/>
      <c r="HK540" s="26"/>
      <c r="HL540" s="26"/>
      <c r="HM540" s="24"/>
      <c r="HN540" s="52"/>
      <c r="HO540" s="56"/>
      <c r="HP540" s="57"/>
      <c r="HQ540" s="58"/>
      <c r="HR540" s="25"/>
      <c r="HS540" s="25"/>
      <c r="HT540" s="26"/>
      <c r="HU540" s="26"/>
      <c r="HV540" s="26"/>
      <c r="HW540" s="26"/>
      <c r="HX540" s="26"/>
      <c r="HY540" s="26"/>
      <c r="HZ540" s="26"/>
      <c r="IA540" s="26"/>
      <c r="IB540" s="26"/>
      <c r="IC540" s="26"/>
      <c r="ID540" s="24"/>
      <c r="IE540" s="52"/>
      <c r="IF540" s="56"/>
      <c r="IG540" s="57"/>
      <c r="IH540" s="58"/>
      <c r="II540" s="25"/>
      <c r="IJ540" s="25"/>
      <c r="IK540" s="26"/>
      <c r="IL540" s="26"/>
      <c r="IM540" s="26"/>
      <c r="IN540" s="26"/>
      <c r="IO540" s="26"/>
      <c r="IP540" s="26"/>
      <c r="IQ540" s="26"/>
      <c r="IR540" s="26"/>
      <c r="IS540" s="26"/>
      <c r="IT540" s="26"/>
      <c r="IU540" s="24"/>
      <c r="IV540" s="52"/>
    </row>
    <row r="541" spans="1:256" ht="17.25" customHeight="1">
      <c r="A541" s="80"/>
      <c r="B541" s="114"/>
      <c r="C541" s="115"/>
      <c r="D541" s="116"/>
      <c r="E541" s="102"/>
      <c r="F541" s="102">
        <v>2018</v>
      </c>
      <c r="G541" s="98">
        <f aca="true" t="shared" si="250" ref="G541:G548">I541+K541+M541+O541</f>
        <v>0</v>
      </c>
      <c r="H541" s="98">
        <f t="shared" si="245"/>
        <v>0</v>
      </c>
      <c r="I541" s="98">
        <f t="shared" si="249"/>
        <v>0</v>
      </c>
      <c r="J541" s="98">
        <f t="shared" si="249"/>
        <v>0</v>
      </c>
      <c r="K541" s="98">
        <f t="shared" si="249"/>
        <v>0</v>
      </c>
      <c r="L541" s="98">
        <f t="shared" si="249"/>
        <v>0</v>
      </c>
      <c r="M541" s="98">
        <f t="shared" si="249"/>
        <v>0</v>
      </c>
      <c r="N541" s="98">
        <f t="shared" si="249"/>
        <v>0</v>
      </c>
      <c r="O541" s="98">
        <f t="shared" si="249"/>
        <v>0</v>
      </c>
      <c r="P541" s="98">
        <f t="shared" si="249"/>
        <v>0</v>
      </c>
      <c r="Q541" s="123"/>
      <c r="R541" s="52"/>
      <c r="S541" s="57"/>
      <c r="T541" s="57"/>
      <c r="U541" s="57"/>
      <c r="V541" s="41"/>
      <c r="W541" s="41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0"/>
      <c r="AI541" s="59"/>
      <c r="AJ541" s="57"/>
      <c r="AK541" s="57"/>
      <c r="AL541" s="57"/>
      <c r="AM541" s="41"/>
      <c r="AN541" s="41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0"/>
      <c r="AZ541" s="59"/>
      <c r="BA541" s="57"/>
      <c r="BB541" s="57"/>
      <c r="BC541" s="57"/>
      <c r="BD541" s="41"/>
      <c r="BE541" s="41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0"/>
      <c r="BQ541" s="59"/>
      <c r="BR541" s="57"/>
      <c r="BS541" s="57"/>
      <c r="BT541" s="57"/>
      <c r="BU541" s="41"/>
      <c r="BV541" s="41"/>
      <c r="BW541" s="42"/>
      <c r="BX541" s="42"/>
      <c r="BY541" s="42"/>
      <c r="BZ541" s="42"/>
      <c r="CA541" s="42"/>
      <c r="CB541" s="42"/>
      <c r="CC541" s="42"/>
      <c r="CD541" s="42"/>
      <c r="CE541" s="42"/>
      <c r="CF541" s="42"/>
      <c r="CG541" s="40"/>
      <c r="CH541" s="59"/>
      <c r="CI541" s="57"/>
      <c r="CJ541" s="57"/>
      <c r="CK541" s="57"/>
      <c r="CL541" s="41"/>
      <c r="CM541" s="41"/>
      <c r="CN541" s="42"/>
      <c r="CO541" s="42"/>
      <c r="CP541" s="42"/>
      <c r="CQ541" s="42"/>
      <c r="CR541" s="42"/>
      <c r="CS541" s="42"/>
      <c r="CT541" s="42"/>
      <c r="CU541" s="42"/>
      <c r="CV541" s="42"/>
      <c r="CW541" s="42"/>
      <c r="CX541" s="40"/>
      <c r="CY541" s="59"/>
      <c r="CZ541" s="57"/>
      <c r="DA541" s="57"/>
      <c r="DB541" s="57"/>
      <c r="DC541" s="41"/>
      <c r="DD541" s="41"/>
      <c r="DE541" s="42"/>
      <c r="DF541" s="37"/>
      <c r="DG541" s="26"/>
      <c r="DH541" s="26"/>
      <c r="DI541" s="26"/>
      <c r="DJ541" s="26"/>
      <c r="DK541" s="26"/>
      <c r="DL541" s="26"/>
      <c r="DM541" s="26"/>
      <c r="DN541" s="26"/>
      <c r="DO541" s="24"/>
      <c r="DP541" s="52"/>
      <c r="DQ541" s="56"/>
      <c r="DR541" s="57"/>
      <c r="DS541" s="58"/>
      <c r="DT541" s="25"/>
      <c r="DU541" s="25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4"/>
      <c r="EG541" s="52"/>
      <c r="EH541" s="56"/>
      <c r="EI541" s="57"/>
      <c r="EJ541" s="58"/>
      <c r="EK541" s="25"/>
      <c r="EL541" s="25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4"/>
      <c r="EX541" s="52"/>
      <c r="EY541" s="56"/>
      <c r="EZ541" s="57"/>
      <c r="FA541" s="58"/>
      <c r="FB541" s="25"/>
      <c r="FC541" s="25"/>
      <c r="FD541" s="26"/>
      <c r="FE541" s="26"/>
      <c r="FF541" s="26"/>
      <c r="FG541" s="26"/>
      <c r="FH541" s="26"/>
      <c r="FI541" s="26"/>
      <c r="FJ541" s="26"/>
      <c r="FK541" s="26"/>
      <c r="FL541" s="26"/>
      <c r="FM541" s="26"/>
      <c r="FN541" s="24"/>
      <c r="FO541" s="52"/>
      <c r="FP541" s="56"/>
      <c r="FQ541" s="57"/>
      <c r="FR541" s="58"/>
      <c r="FS541" s="25"/>
      <c r="FT541" s="25"/>
      <c r="FU541" s="26"/>
      <c r="FV541" s="26"/>
      <c r="FW541" s="26"/>
      <c r="FX541" s="26"/>
      <c r="FY541" s="26"/>
      <c r="FZ541" s="26"/>
      <c r="GA541" s="26"/>
      <c r="GB541" s="26"/>
      <c r="GC541" s="26"/>
      <c r="GD541" s="26"/>
      <c r="GE541" s="24"/>
      <c r="GF541" s="52"/>
      <c r="GG541" s="56"/>
      <c r="GH541" s="57"/>
      <c r="GI541" s="58"/>
      <c r="GJ541" s="25"/>
      <c r="GK541" s="25"/>
      <c r="GL541" s="26"/>
      <c r="GM541" s="26"/>
      <c r="GN541" s="26"/>
      <c r="GO541" s="26"/>
      <c r="GP541" s="26"/>
      <c r="GQ541" s="26"/>
      <c r="GR541" s="26"/>
      <c r="GS541" s="26"/>
      <c r="GT541" s="26"/>
      <c r="GU541" s="26"/>
      <c r="GV541" s="24"/>
      <c r="GW541" s="52"/>
      <c r="GX541" s="56"/>
      <c r="GY541" s="57"/>
      <c r="GZ541" s="58"/>
      <c r="HA541" s="25"/>
      <c r="HB541" s="25"/>
      <c r="HC541" s="26"/>
      <c r="HD541" s="26"/>
      <c r="HE541" s="26"/>
      <c r="HF541" s="26"/>
      <c r="HG541" s="26"/>
      <c r="HH541" s="26"/>
      <c r="HI541" s="26"/>
      <c r="HJ541" s="26"/>
      <c r="HK541" s="26"/>
      <c r="HL541" s="26"/>
      <c r="HM541" s="24"/>
      <c r="HN541" s="52"/>
      <c r="HO541" s="56"/>
      <c r="HP541" s="57"/>
      <c r="HQ541" s="58"/>
      <c r="HR541" s="25"/>
      <c r="HS541" s="25"/>
      <c r="HT541" s="26"/>
      <c r="HU541" s="26"/>
      <c r="HV541" s="26"/>
      <c r="HW541" s="26"/>
      <c r="HX541" s="26"/>
      <c r="HY541" s="26"/>
      <c r="HZ541" s="26"/>
      <c r="IA541" s="26"/>
      <c r="IB541" s="26"/>
      <c r="IC541" s="26"/>
      <c r="ID541" s="24"/>
      <c r="IE541" s="52"/>
      <c r="IF541" s="56"/>
      <c r="IG541" s="57"/>
      <c r="IH541" s="58"/>
      <c r="II541" s="25"/>
      <c r="IJ541" s="25"/>
      <c r="IK541" s="26"/>
      <c r="IL541" s="26"/>
      <c r="IM541" s="26"/>
      <c r="IN541" s="26"/>
      <c r="IO541" s="26"/>
      <c r="IP541" s="26"/>
      <c r="IQ541" s="26"/>
      <c r="IR541" s="26"/>
      <c r="IS541" s="26"/>
      <c r="IT541" s="26"/>
      <c r="IU541" s="24"/>
      <c r="IV541" s="52"/>
    </row>
    <row r="542" spans="1:256" ht="19.5" customHeight="1">
      <c r="A542" s="80"/>
      <c r="B542" s="114"/>
      <c r="C542" s="115"/>
      <c r="D542" s="116"/>
      <c r="E542" s="102"/>
      <c r="F542" s="102">
        <v>2019</v>
      </c>
      <c r="G542" s="98">
        <f t="shared" si="250"/>
        <v>0</v>
      </c>
      <c r="H542" s="98">
        <f t="shared" si="245"/>
        <v>0</v>
      </c>
      <c r="I542" s="98">
        <f t="shared" si="249"/>
        <v>0</v>
      </c>
      <c r="J542" s="98">
        <f t="shared" si="249"/>
        <v>0</v>
      </c>
      <c r="K542" s="98">
        <f t="shared" si="249"/>
        <v>0</v>
      </c>
      <c r="L542" s="98">
        <f t="shared" si="249"/>
        <v>0</v>
      </c>
      <c r="M542" s="98">
        <f t="shared" si="249"/>
        <v>0</v>
      </c>
      <c r="N542" s="98">
        <f t="shared" si="249"/>
        <v>0</v>
      </c>
      <c r="O542" s="98">
        <f t="shared" si="249"/>
        <v>0</v>
      </c>
      <c r="P542" s="98">
        <f t="shared" si="249"/>
        <v>0</v>
      </c>
      <c r="Q542" s="123"/>
      <c r="R542" s="52"/>
      <c r="S542" s="57"/>
      <c r="T542" s="57"/>
      <c r="U542" s="57"/>
      <c r="V542" s="41"/>
      <c r="W542" s="41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0"/>
      <c r="AI542" s="59"/>
      <c r="AJ542" s="57"/>
      <c r="AK542" s="57"/>
      <c r="AL542" s="57"/>
      <c r="AM542" s="41"/>
      <c r="AN542" s="41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0"/>
      <c r="AZ542" s="59"/>
      <c r="BA542" s="57"/>
      <c r="BB542" s="57"/>
      <c r="BC542" s="57"/>
      <c r="BD542" s="41"/>
      <c r="BE542" s="41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0"/>
      <c r="BQ542" s="59"/>
      <c r="BR542" s="57"/>
      <c r="BS542" s="57"/>
      <c r="BT542" s="57"/>
      <c r="BU542" s="41"/>
      <c r="BV542" s="41"/>
      <c r="BW542" s="42"/>
      <c r="BX542" s="42"/>
      <c r="BY542" s="42"/>
      <c r="BZ542" s="42"/>
      <c r="CA542" s="42"/>
      <c r="CB542" s="42"/>
      <c r="CC542" s="42"/>
      <c r="CD542" s="42"/>
      <c r="CE542" s="42"/>
      <c r="CF542" s="42"/>
      <c r="CG542" s="40"/>
      <c r="CH542" s="59"/>
      <c r="CI542" s="57"/>
      <c r="CJ542" s="57"/>
      <c r="CK542" s="57"/>
      <c r="CL542" s="41"/>
      <c r="CM542" s="41"/>
      <c r="CN542" s="42"/>
      <c r="CO542" s="42"/>
      <c r="CP542" s="42"/>
      <c r="CQ542" s="42"/>
      <c r="CR542" s="42"/>
      <c r="CS542" s="42"/>
      <c r="CT542" s="42"/>
      <c r="CU542" s="42"/>
      <c r="CV542" s="42"/>
      <c r="CW542" s="42"/>
      <c r="CX542" s="40"/>
      <c r="CY542" s="59"/>
      <c r="CZ542" s="57"/>
      <c r="DA542" s="57"/>
      <c r="DB542" s="57"/>
      <c r="DC542" s="41"/>
      <c r="DD542" s="41"/>
      <c r="DE542" s="42"/>
      <c r="DF542" s="37"/>
      <c r="DG542" s="26"/>
      <c r="DH542" s="26"/>
      <c r="DI542" s="26"/>
      <c r="DJ542" s="26"/>
      <c r="DK542" s="26"/>
      <c r="DL542" s="26"/>
      <c r="DM542" s="26"/>
      <c r="DN542" s="26"/>
      <c r="DO542" s="24"/>
      <c r="DP542" s="52"/>
      <c r="DQ542" s="56"/>
      <c r="DR542" s="57"/>
      <c r="DS542" s="58"/>
      <c r="DT542" s="25"/>
      <c r="DU542" s="25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4"/>
      <c r="EG542" s="52"/>
      <c r="EH542" s="56"/>
      <c r="EI542" s="57"/>
      <c r="EJ542" s="58"/>
      <c r="EK542" s="25"/>
      <c r="EL542" s="25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4"/>
      <c r="EX542" s="52"/>
      <c r="EY542" s="56"/>
      <c r="EZ542" s="57"/>
      <c r="FA542" s="58"/>
      <c r="FB542" s="25"/>
      <c r="FC542" s="25"/>
      <c r="FD542" s="26"/>
      <c r="FE542" s="26"/>
      <c r="FF542" s="26"/>
      <c r="FG542" s="26"/>
      <c r="FH542" s="26"/>
      <c r="FI542" s="26"/>
      <c r="FJ542" s="26"/>
      <c r="FK542" s="26"/>
      <c r="FL542" s="26"/>
      <c r="FM542" s="26"/>
      <c r="FN542" s="24"/>
      <c r="FO542" s="52"/>
      <c r="FP542" s="56"/>
      <c r="FQ542" s="57"/>
      <c r="FR542" s="58"/>
      <c r="FS542" s="25"/>
      <c r="FT542" s="25"/>
      <c r="FU542" s="26"/>
      <c r="FV542" s="26"/>
      <c r="FW542" s="26"/>
      <c r="FX542" s="26"/>
      <c r="FY542" s="26"/>
      <c r="FZ542" s="26"/>
      <c r="GA542" s="26"/>
      <c r="GB542" s="26"/>
      <c r="GC542" s="26"/>
      <c r="GD542" s="26"/>
      <c r="GE542" s="24"/>
      <c r="GF542" s="52"/>
      <c r="GG542" s="56"/>
      <c r="GH542" s="57"/>
      <c r="GI542" s="58"/>
      <c r="GJ542" s="25"/>
      <c r="GK542" s="25"/>
      <c r="GL542" s="26"/>
      <c r="GM542" s="26"/>
      <c r="GN542" s="26"/>
      <c r="GO542" s="26"/>
      <c r="GP542" s="26"/>
      <c r="GQ542" s="26"/>
      <c r="GR542" s="26"/>
      <c r="GS542" s="26"/>
      <c r="GT542" s="26"/>
      <c r="GU542" s="26"/>
      <c r="GV542" s="24"/>
      <c r="GW542" s="52"/>
      <c r="GX542" s="56"/>
      <c r="GY542" s="57"/>
      <c r="GZ542" s="58"/>
      <c r="HA542" s="25"/>
      <c r="HB542" s="25"/>
      <c r="HC542" s="26"/>
      <c r="HD542" s="26"/>
      <c r="HE542" s="26"/>
      <c r="HF542" s="26"/>
      <c r="HG542" s="26"/>
      <c r="HH542" s="26"/>
      <c r="HI542" s="26"/>
      <c r="HJ542" s="26"/>
      <c r="HK542" s="26"/>
      <c r="HL542" s="26"/>
      <c r="HM542" s="24"/>
      <c r="HN542" s="52"/>
      <c r="HO542" s="56"/>
      <c r="HP542" s="57"/>
      <c r="HQ542" s="58"/>
      <c r="HR542" s="25"/>
      <c r="HS542" s="25"/>
      <c r="HT542" s="26"/>
      <c r="HU542" s="26"/>
      <c r="HV542" s="26"/>
      <c r="HW542" s="26"/>
      <c r="HX542" s="26"/>
      <c r="HY542" s="26"/>
      <c r="HZ542" s="26"/>
      <c r="IA542" s="26"/>
      <c r="IB542" s="26"/>
      <c r="IC542" s="26"/>
      <c r="ID542" s="24"/>
      <c r="IE542" s="52"/>
      <c r="IF542" s="56"/>
      <c r="IG542" s="57"/>
      <c r="IH542" s="58"/>
      <c r="II542" s="25"/>
      <c r="IJ542" s="25"/>
      <c r="IK542" s="26"/>
      <c r="IL542" s="26"/>
      <c r="IM542" s="26"/>
      <c r="IN542" s="26"/>
      <c r="IO542" s="26"/>
      <c r="IP542" s="26"/>
      <c r="IQ542" s="26"/>
      <c r="IR542" s="26"/>
      <c r="IS542" s="26"/>
      <c r="IT542" s="26"/>
      <c r="IU542" s="24"/>
      <c r="IV542" s="52"/>
    </row>
    <row r="543" spans="1:256" ht="18" customHeight="1">
      <c r="A543" s="80"/>
      <c r="B543" s="114"/>
      <c r="C543" s="115"/>
      <c r="D543" s="116"/>
      <c r="E543" s="99"/>
      <c r="F543" s="102">
        <v>2020</v>
      </c>
      <c r="G543" s="98">
        <f t="shared" si="250"/>
        <v>0</v>
      </c>
      <c r="H543" s="98">
        <f t="shared" si="245"/>
        <v>0</v>
      </c>
      <c r="I543" s="98">
        <f t="shared" si="249"/>
        <v>0</v>
      </c>
      <c r="J543" s="98">
        <f t="shared" si="249"/>
        <v>0</v>
      </c>
      <c r="K543" s="98">
        <f t="shared" si="249"/>
        <v>0</v>
      </c>
      <c r="L543" s="98">
        <f t="shared" si="249"/>
        <v>0</v>
      </c>
      <c r="M543" s="98">
        <f t="shared" si="249"/>
        <v>0</v>
      </c>
      <c r="N543" s="98">
        <f t="shared" si="249"/>
        <v>0</v>
      </c>
      <c r="O543" s="98">
        <f t="shared" si="249"/>
        <v>0</v>
      </c>
      <c r="P543" s="98">
        <f t="shared" si="249"/>
        <v>0</v>
      </c>
      <c r="Q543" s="123"/>
      <c r="R543" s="52"/>
      <c r="S543" s="57"/>
      <c r="T543" s="57"/>
      <c r="U543" s="57"/>
      <c r="V543" s="44"/>
      <c r="W543" s="41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0"/>
      <c r="AI543" s="59"/>
      <c r="AJ543" s="57"/>
      <c r="AK543" s="57"/>
      <c r="AL543" s="57"/>
      <c r="AM543" s="44"/>
      <c r="AN543" s="41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0"/>
      <c r="AZ543" s="59"/>
      <c r="BA543" s="57"/>
      <c r="BB543" s="57"/>
      <c r="BC543" s="57"/>
      <c r="BD543" s="44"/>
      <c r="BE543" s="41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0"/>
      <c r="BQ543" s="59"/>
      <c r="BR543" s="57"/>
      <c r="BS543" s="57"/>
      <c r="BT543" s="57"/>
      <c r="BU543" s="44"/>
      <c r="BV543" s="41"/>
      <c r="BW543" s="42"/>
      <c r="BX543" s="42"/>
      <c r="BY543" s="42"/>
      <c r="BZ543" s="42"/>
      <c r="CA543" s="42"/>
      <c r="CB543" s="42"/>
      <c r="CC543" s="42"/>
      <c r="CD543" s="42"/>
      <c r="CE543" s="42"/>
      <c r="CF543" s="42"/>
      <c r="CG543" s="40"/>
      <c r="CH543" s="59"/>
      <c r="CI543" s="57"/>
      <c r="CJ543" s="57"/>
      <c r="CK543" s="57"/>
      <c r="CL543" s="44"/>
      <c r="CM543" s="41"/>
      <c r="CN543" s="42"/>
      <c r="CO543" s="42"/>
      <c r="CP543" s="42"/>
      <c r="CQ543" s="42"/>
      <c r="CR543" s="42"/>
      <c r="CS543" s="42"/>
      <c r="CT543" s="42"/>
      <c r="CU543" s="42"/>
      <c r="CV543" s="42"/>
      <c r="CW543" s="42"/>
      <c r="CX543" s="40"/>
      <c r="CY543" s="59"/>
      <c r="CZ543" s="57"/>
      <c r="DA543" s="57"/>
      <c r="DB543" s="57"/>
      <c r="DC543" s="44"/>
      <c r="DD543" s="41"/>
      <c r="DE543" s="42"/>
      <c r="DF543" s="37"/>
      <c r="DG543" s="26"/>
      <c r="DH543" s="26"/>
      <c r="DI543" s="26"/>
      <c r="DJ543" s="26"/>
      <c r="DK543" s="26"/>
      <c r="DL543" s="26"/>
      <c r="DM543" s="26"/>
      <c r="DN543" s="26"/>
      <c r="DO543" s="24"/>
      <c r="DP543" s="52"/>
      <c r="DQ543" s="56"/>
      <c r="DR543" s="57"/>
      <c r="DS543" s="58"/>
      <c r="DT543" s="27"/>
      <c r="DU543" s="25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4"/>
      <c r="EG543" s="52"/>
      <c r="EH543" s="56"/>
      <c r="EI543" s="57"/>
      <c r="EJ543" s="58"/>
      <c r="EK543" s="27"/>
      <c r="EL543" s="25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4"/>
      <c r="EX543" s="52"/>
      <c r="EY543" s="56"/>
      <c r="EZ543" s="57"/>
      <c r="FA543" s="58"/>
      <c r="FB543" s="27"/>
      <c r="FC543" s="25"/>
      <c r="FD543" s="26"/>
      <c r="FE543" s="26"/>
      <c r="FF543" s="26"/>
      <c r="FG543" s="26"/>
      <c r="FH543" s="26"/>
      <c r="FI543" s="26"/>
      <c r="FJ543" s="26"/>
      <c r="FK543" s="26"/>
      <c r="FL543" s="26"/>
      <c r="FM543" s="26"/>
      <c r="FN543" s="24"/>
      <c r="FO543" s="52"/>
      <c r="FP543" s="56"/>
      <c r="FQ543" s="57"/>
      <c r="FR543" s="58"/>
      <c r="FS543" s="27"/>
      <c r="FT543" s="25"/>
      <c r="FU543" s="26"/>
      <c r="FV543" s="26"/>
      <c r="FW543" s="26"/>
      <c r="FX543" s="26"/>
      <c r="FY543" s="26"/>
      <c r="FZ543" s="26"/>
      <c r="GA543" s="26"/>
      <c r="GB543" s="26"/>
      <c r="GC543" s="26"/>
      <c r="GD543" s="26"/>
      <c r="GE543" s="24"/>
      <c r="GF543" s="52"/>
      <c r="GG543" s="56"/>
      <c r="GH543" s="57"/>
      <c r="GI543" s="58"/>
      <c r="GJ543" s="27"/>
      <c r="GK543" s="25"/>
      <c r="GL543" s="26"/>
      <c r="GM543" s="26"/>
      <c r="GN543" s="26"/>
      <c r="GO543" s="26"/>
      <c r="GP543" s="26"/>
      <c r="GQ543" s="26"/>
      <c r="GR543" s="26"/>
      <c r="GS543" s="26"/>
      <c r="GT543" s="26"/>
      <c r="GU543" s="26"/>
      <c r="GV543" s="24"/>
      <c r="GW543" s="52"/>
      <c r="GX543" s="56"/>
      <c r="GY543" s="57"/>
      <c r="GZ543" s="58"/>
      <c r="HA543" s="27"/>
      <c r="HB543" s="25"/>
      <c r="HC543" s="26"/>
      <c r="HD543" s="26"/>
      <c r="HE543" s="26"/>
      <c r="HF543" s="26"/>
      <c r="HG543" s="26"/>
      <c r="HH543" s="26"/>
      <c r="HI543" s="26"/>
      <c r="HJ543" s="26"/>
      <c r="HK543" s="26"/>
      <c r="HL543" s="26"/>
      <c r="HM543" s="24"/>
      <c r="HN543" s="52"/>
      <c r="HO543" s="56"/>
      <c r="HP543" s="57"/>
      <c r="HQ543" s="58"/>
      <c r="HR543" s="27"/>
      <c r="HS543" s="25"/>
      <c r="HT543" s="26"/>
      <c r="HU543" s="26"/>
      <c r="HV543" s="26"/>
      <c r="HW543" s="26"/>
      <c r="HX543" s="26"/>
      <c r="HY543" s="26"/>
      <c r="HZ543" s="26"/>
      <c r="IA543" s="26"/>
      <c r="IB543" s="26"/>
      <c r="IC543" s="26"/>
      <c r="ID543" s="24"/>
      <c r="IE543" s="52"/>
      <c r="IF543" s="56"/>
      <c r="IG543" s="57"/>
      <c r="IH543" s="58"/>
      <c r="II543" s="27"/>
      <c r="IJ543" s="25"/>
      <c r="IK543" s="26"/>
      <c r="IL543" s="26"/>
      <c r="IM543" s="26"/>
      <c r="IN543" s="26"/>
      <c r="IO543" s="26"/>
      <c r="IP543" s="26"/>
      <c r="IQ543" s="26"/>
      <c r="IR543" s="26"/>
      <c r="IS543" s="26"/>
      <c r="IT543" s="26"/>
      <c r="IU543" s="24"/>
      <c r="IV543" s="52"/>
    </row>
    <row r="544" spans="1:242" ht="21.75" customHeight="1">
      <c r="A544" s="80"/>
      <c r="B544" s="114"/>
      <c r="C544" s="115"/>
      <c r="D544" s="116"/>
      <c r="E544" s="99"/>
      <c r="F544" s="102">
        <v>2021</v>
      </c>
      <c r="G544" s="98">
        <f t="shared" si="250"/>
        <v>0</v>
      </c>
      <c r="H544" s="98">
        <f>J544+L544+N544+P544</f>
        <v>0</v>
      </c>
      <c r="I544" s="98">
        <f t="shared" si="249"/>
        <v>0</v>
      </c>
      <c r="J544" s="98">
        <f t="shared" si="249"/>
        <v>0</v>
      </c>
      <c r="K544" s="98">
        <f t="shared" si="249"/>
        <v>0</v>
      </c>
      <c r="L544" s="98">
        <f t="shared" si="249"/>
        <v>0</v>
      </c>
      <c r="M544" s="98">
        <f t="shared" si="249"/>
        <v>0</v>
      </c>
      <c r="N544" s="98">
        <f t="shared" si="249"/>
        <v>0</v>
      </c>
      <c r="O544" s="98">
        <f t="shared" si="249"/>
        <v>0</v>
      </c>
      <c r="P544" s="98">
        <f t="shared" si="249"/>
        <v>0</v>
      </c>
      <c r="Q544" s="123"/>
      <c r="R544" s="9"/>
      <c r="AH544" s="43"/>
      <c r="AX544" s="43"/>
      <c r="BN544" s="43"/>
      <c r="CD544" s="43"/>
      <c r="CT544" s="43"/>
      <c r="DJ544" s="43"/>
      <c r="DZ544" s="43"/>
      <c r="EP544" s="43"/>
      <c r="FF544" s="43"/>
      <c r="FV544" s="43"/>
      <c r="GL544" s="43"/>
      <c r="HB544" s="43"/>
      <c r="HR544" s="43"/>
      <c r="IH544" s="43"/>
    </row>
    <row r="545" spans="1:242" ht="21.75" customHeight="1">
      <c r="A545" s="80"/>
      <c r="B545" s="114"/>
      <c r="C545" s="115"/>
      <c r="D545" s="116"/>
      <c r="E545" s="99"/>
      <c r="F545" s="102">
        <v>2022</v>
      </c>
      <c r="G545" s="98">
        <f t="shared" si="250"/>
        <v>0</v>
      </c>
      <c r="H545" s="98">
        <f>J545+L545+N545+P545</f>
        <v>0</v>
      </c>
      <c r="I545" s="98">
        <f t="shared" si="249"/>
        <v>0</v>
      </c>
      <c r="J545" s="98">
        <f t="shared" si="249"/>
        <v>0</v>
      </c>
      <c r="K545" s="98">
        <f t="shared" si="249"/>
        <v>0</v>
      </c>
      <c r="L545" s="98">
        <f t="shared" si="249"/>
        <v>0</v>
      </c>
      <c r="M545" s="98">
        <f t="shared" si="249"/>
        <v>0</v>
      </c>
      <c r="N545" s="98">
        <f t="shared" si="249"/>
        <v>0</v>
      </c>
      <c r="O545" s="98">
        <f t="shared" si="249"/>
        <v>0</v>
      </c>
      <c r="P545" s="98">
        <f t="shared" si="249"/>
        <v>0</v>
      </c>
      <c r="Q545" s="123"/>
      <c r="R545" s="9"/>
      <c r="AH545" s="43"/>
      <c r="AX545" s="43"/>
      <c r="BN545" s="43"/>
      <c r="CD545" s="43"/>
      <c r="CT545" s="43"/>
      <c r="DJ545" s="43"/>
      <c r="DZ545" s="43"/>
      <c r="EP545" s="43"/>
      <c r="FF545" s="43"/>
      <c r="FV545" s="43"/>
      <c r="GL545" s="43"/>
      <c r="HB545" s="43"/>
      <c r="HR545" s="43"/>
      <c r="IH545" s="43"/>
    </row>
    <row r="546" spans="1:242" ht="21.75" customHeight="1">
      <c r="A546" s="80"/>
      <c r="B546" s="114"/>
      <c r="C546" s="115"/>
      <c r="D546" s="116"/>
      <c r="E546" s="99"/>
      <c r="F546" s="102">
        <v>2023</v>
      </c>
      <c r="G546" s="98">
        <f t="shared" si="250"/>
        <v>0</v>
      </c>
      <c r="H546" s="98">
        <f>J546+L546+N546+P546</f>
        <v>0</v>
      </c>
      <c r="I546" s="98">
        <f t="shared" si="249"/>
        <v>0</v>
      </c>
      <c r="J546" s="98">
        <f t="shared" si="249"/>
        <v>0</v>
      </c>
      <c r="K546" s="98">
        <f t="shared" si="249"/>
        <v>0</v>
      </c>
      <c r="L546" s="98">
        <f t="shared" si="249"/>
        <v>0</v>
      </c>
      <c r="M546" s="98">
        <f t="shared" si="249"/>
        <v>0</v>
      </c>
      <c r="N546" s="98">
        <f t="shared" si="249"/>
        <v>0</v>
      </c>
      <c r="O546" s="98">
        <f t="shared" si="249"/>
        <v>0</v>
      </c>
      <c r="P546" s="98">
        <f t="shared" si="249"/>
        <v>0</v>
      </c>
      <c r="Q546" s="123"/>
      <c r="R546" s="9"/>
      <c r="AH546" s="43"/>
      <c r="AX546" s="43"/>
      <c r="BN546" s="43"/>
      <c r="CD546" s="43"/>
      <c r="CT546" s="43"/>
      <c r="DJ546" s="43"/>
      <c r="DZ546" s="43"/>
      <c r="EP546" s="43"/>
      <c r="FF546" s="43"/>
      <c r="FV546" s="43"/>
      <c r="GL546" s="43"/>
      <c r="HB546" s="43"/>
      <c r="HR546" s="43"/>
      <c r="IH546" s="43"/>
    </row>
    <row r="547" spans="1:242" ht="21.75" customHeight="1">
      <c r="A547" s="80"/>
      <c r="B547" s="114"/>
      <c r="C547" s="115"/>
      <c r="D547" s="116"/>
      <c r="E547" s="99"/>
      <c r="F547" s="102">
        <v>2024</v>
      </c>
      <c r="G547" s="98">
        <f t="shared" si="250"/>
        <v>0</v>
      </c>
      <c r="H547" s="98">
        <f>J547+L547+N547+P547</f>
        <v>0</v>
      </c>
      <c r="I547" s="98">
        <f t="shared" si="249"/>
        <v>0</v>
      </c>
      <c r="J547" s="98">
        <f t="shared" si="249"/>
        <v>0</v>
      </c>
      <c r="K547" s="98">
        <f t="shared" si="249"/>
        <v>0</v>
      </c>
      <c r="L547" s="98">
        <f t="shared" si="249"/>
        <v>0</v>
      </c>
      <c r="M547" s="98">
        <f t="shared" si="249"/>
        <v>0</v>
      </c>
      <c r="N547" s="98">
        <f t="shared" si="249"/>
        <v>0</v>
      </c>
      <c r="O547" s="98">
        <f t="shared" si="249"/>
        <v>0</v>
      </c>
      <c r="P547" s="98">
        <f t="shared" si="249"/>
        <v>0</v>
      </c>
      <c r="Q547" s="123"/>
      <c r="R547" s="9"/>
      <c r="AH547" s="43"/>
      <c r="AX547" s="43"/>
      <c r="BN547" s="43"/>
      <c r="CD547" s="43"/>
      <c r="CT547" s="43"/>
      <c r="DJ547" s="43"/>
      <c r="DZ547" s="43"/>
      <c r="EP547" s="43"/>
      <c r="FF547" s="43"/>
      <c r="FV547" s="43"/>
      <c r="GL547" s="43"/>
      <c r="HB547" s="43"/>
      <c r="HR547" s="43"/>
      <c r="IH547" s="43"/>
    </row>
    <row r="548" spans="1:242" ht="21.75" customHeight="1">
      <c r="A548" s="90"/>
      <c r="B548" s="119"/>
      <c r="C548" s="120"/>
      <c r="D548" s="121"/>
      <c r="E548" s="99"/>
      <c r="F548" s="102">
        <v>2025</v>
      </c>
      <c r="G548" s="98">
        <f t="shared" si="250"/>
        <v>0</v>
      </c>
      <c r="H548" s="98">
        <f>J548+L548+N548+P548</f>
        <v>0</v>
      </c>
      <c r="I548" s="98">
        <f t="shared" si="249"/>
        <v>0</v>
      </c>
      <c r="J548" s="98">
        <f t="shared" si="249"/>
        <v>0</v>
      </c>
      <c r="K548" s="98">
        <f t="shared" si="249"/>
        <v>0</v>
      </c>
      <c r="L548" s="98">
        <f t="shared" si="249"/>
        <v>0</v>
      </c>
      <c r="M548" s="98">
        <f t="shared" si="249"/>
        <v>0</v>
      </c>
      <c r="N548" s="98">
        <f t="shared" si="249"/>
        <v>0</v>
      </c>
      <c r="O548" s="98">
        <f t="shared" si="249"/>
        <v>0</v>
      </c>
      <c r="P548" s="98">
        <f t="shared" si="249"/>
        <v>0</v>
      </c>
      <c r="Q548" s="123"/>
      <c r="R548" s="9"/>
      <c r="AH548" s="43"/>
      <c r="AX548" s="43"/>
      <c r="BN548" s="43"/>
      <c r="CD548" s="43"/>
      <c r="CT548" s="43"/>
      <c r="DJ548" s="43"/>
      <c r="DZ548" s="43"/>
      <c r="EP548" s="43"/>
      <c r="FF548" s="43"/>
      <c r="FV548" s="43"/>
      <c r="GL548" s="43"/>
      <c r="HB548" s="43"/>
      <c r="HR548" s="43"/>
      <c r="IH548" s="43"/>
    </row>
    <row r="549" spans="1:256" ht="18" customHeight="1">
      <c r="A549" s="71"/>
      <c r="B549" s="109" t="s">
        <v>418</v>
      </c>
      <c r="C549" s="110"/>
      <c r="D549" s="111"/>
      <c r="E549" s="99"/>
      <c r="F549" s="100" t="s">
        <v>59</v>
      </c>
      <c r="G549" s="101">
        <f aca="true" t="shared" si="251" ref="G549:P549">SUM(G550:G560)</f>
        <v>3846</v>
      </c>
      <c r="H549" s="101">
        <f t="shared" si="251"/>
        <v>96</v>
      </c>
      <c r="I549" s="101">
        <f t="shared" si="251"/>
        <v>3846</v>
      </c>
      <c r="J549" s="101">
        <f t="shared" si="251"/>
        <v>96</v>
      </c>
      <c r="K549" s="101">
        <f t="shared" si="251"/>
        <v>0</v>
      </c>
      <c r="L549" s="101">
        <f t="shared" si="251"/>
        <v>0</v>
      </c>
      <c r="M549" s="101">
        <f t="shared" si="251"/>
        <v>0</v>
      </c>
      <c r="N549" s="101">
        <f t="shared" si="251"/>
        <v>0</v>
      </c>
      <c r="O549" s="101">
        <f t="shared" si="251"/>
        <v>0</v>
      </c>
      <c r="P549" s="101">
        <f t="shared" si="251"/>
        <v>0</v>
      </c>
      <c r="Q549" s="123"/>
      <c r="R549" s="52"/>
      <c r="S549" s="57"/>
      <c r="T549" s="57"/>
      <c r="U549" s="57"/>
      <c r="V549" s="44"/>
      <c r="W549" s="38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40"/>
      <c r="AI549" s="59"/>
      <c r="AJ549" s="57"/>
      <c r="AK549" s="57"/>
      <c r="AL549" s="57"/>
      <c r="AM549" s="44"/>
      <c r="AN549" s="38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40"/>
      <c r="AZ549" s="59"/>
      <c r="BA549" s="57"/>
      <c r="BB549" s="57"/>
      <c r="BC549" s="57"/>
      <c r="BD549" s="44"/>
      <c r="BE549" s="38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40"/>
      <c r="BQ549" s="59"/>
      <c r="BR549" s="57"/>
      <c r="BS549" s="57"/>
      <c r="BT549" s="57"/>
      <c r="BU549" s="44"/>
      <c r="BV549" s="38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40"/>
      <c r="CH549" s="59"/>
      <c r="CI549" s="57"/>
      <c r="CJ549" s="57"/>
      <c r="CK549" s="57"/>
      <c r="CL549" s="44"/>
      <c r="CM549" s="38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40"/>
      <c r="CY549" s="59"/>
      <c r="CZ549" s="57"/>
      <c r="DA549" s="57"/>
      <c r="DB549" s="57"/>
      <c r="DC549" s="44"/>
      <c r="DD549" s="38"/>
      <c r="DE549" s="39"/>
      <c r="DF549" s="36"/>
      <c r="DG549" s="23"/>
      <c r="DH549" s="23"/>
      <c r="DI549" s="23"/>
      <c r="DJ549" s="23"/>
      <c r="DK549" s="23"/>
      <c r="DL549" s="23"/>
      <c r="DM549" s="23"/>
      <c r="DN549" s="23"/>
      <c r="DO549" s="24"/>
      <c r="DP549" s="52"/>
      <c r="DQ549" s="53"/>
      <c r="DR549" s="54"/>
      <c r="DS549" s="55"/>
      <c r="DT549" s="27"/>
      <c r="DU549" s="22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4"/>
      <c r="EG549" s="52"/>
      <c r="EH549" s="53"/>
      <c r="EI549" s="54"/>
      <c r="EJ549" s="55"/>
      <c r="EK549" s="27"/>
      <c r="EL549" s="22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4"/>
      <c r="EX549" s="52"/>
      <c r="EY549" s="53"/>
      <c r="EZ549" s="54"/>
      <c r="FA549" s="55"/>
      <c r="FB549" s="27"/>
      <c r="FC549" s="22"/>
      <c r="FD549" s="23"/>
      <c r="FE549" s="23"/>
      <c r="FF549" s="23"/>
      <c r="FG549" s="23"/>
      <c r="FH549" s="23"/>
      <c r="FI549" s="23"/>
      <c r="FJ549" s="23"/>
      <c r="FK549" s="23"/>
      <c r="FL549" s="23"/>
      <c r="FM549" s="23"/>
      <c r="FN549" s="24"/>
      <c r="FO549" s="52"/>
      <c r="FP549" s="53"/>
      <c r="FQ549" s="54"/>
      <c r="FR549" s="55"/>
      <c r="FS549" s="27"/>
      <c r="FT549" s="22"/>
      <c r="FU549" s="23"/>
      <c r="FV549" s="23"/>
      <c r="FW549" s="23"/>
      <c r="FX549" s="23"/>
      <c r="FY549" s="23"/>
      <c r="FZ549" s="23"/>
      <c r="GA549" s="23"/>
      <c r="GB549" s="23"/>
      <c r="GC549" s="23"/>
      <c r="GD549" s="23"/>
      <c r="GE549" s="24"/>
      <c r="GF549" s="52"/>
      <c r="GG549" s="53"/>
      <c r="GH549" s="54"/>
      <c r="GI549" s="55"/>
      <c r="GJ549" s="27"/>
      <c r="GK549" s="22"/>
      <c r="GL549" s="23"/>
      <c r="GM549" s="23"/>
      <c r="GN549" s="23"/>
      <c r="GO549" s="23"/>
      <c r="GP549" s="23"/>
      <c r="GQ549" s="23"/>
      <c r="GR549" s="23"/>
      <c r="GS549" s="23"/>
      <c r="GT549" s="23"/>
      <c r="GU549" s="23"/>
      <c r="GV549" s="24"/>
      <c r="GW549" s="52"/>
      <c r="GX549" s="53"/>
      <c r="GY549" s="54"/>
      <c r="GZ549" s="55"/>
      <c r="HA549" s="27"/>
      <c r="HB549" s="22"/>
      <c r="HC549" s="23"/>
      <c r="HD549" s="23"/>
      <c r="HE549" s="23"/>
      <c r="HF549" s="23"/>
      <c r="HG549" s="23"/>
      <c r="HH549" s="23"/>
      <c r="HI549" s="23"/>
      <c r="HJ549" s="23"/>
      <c r="HK549" s="23"/>
      <c r="HL549" s="23"/>
      <c r="HM549" s="24"/>
      <c r="HN549" s="52"/>
      <c r="HO549" s="53"/>
      <c r="HP549" s="54"/>
      <c r="HQ549" s="55"/>
      <c r="HR549" s="27"/>
      <c r="HS549" s="22"/>
      <c r="HT549" s="23"/>
      <c r="HU549" s="23"/>
      <c r="HV549" s="23"/>
      <c r="HW549" s="23"/>
      <c r="HX549" s="23"/>
      <c r="HY549" s="23"/>
      <c r="HZ549" s="23"/>
      <c r="IA549" s="23"/>
      <c r="IB549" s="23"/>
      <c r="IC549" s="23"/>
      <c r="ID549" s="24"/>
      <c r="IE549" s="52"/>
      <c r="IF549" s="53"/>
      <c r="IG549" s="54"/>
      <c r="IH549" s="55"/>
      <c r="II549" s="27"/>
      <c r="IJ549" s="22"/>
      <c r="IK549" s="23"/>
      <c r="IL549" s="23"/>
      <c r="IM549" s="23"/>
      <c r="IN549" s="23"/>
      <c r="IO549" s="23"/>
      <c r="IP549" s="23"/>
      <c r="IQ549" s="23"/>
      <c r="IR549" s="23"/>
      <c r="IS549" s="23"/>
      <c r="IT549" s="23"/>
      <c r="IU549" s="24"/>
      <c r="IV549" s="52"/>
    </row>
    <row r="550" spans="1:256" ht="21.75" customHeight="1">
      <c r="A550" s="80"/>
      <c r="B550" s="114"/>
      <c r="C550" s="115"/>
      <c r="D550" s="116"/>
      <c r="E550" s="99"/>
      <c r="F550" s="102">
        <v>2015</v>
      </c>
      <c r="G550" s="98">
        <f>I550+K550+M550+O550</f>
        <v>0</v>
      </c>
      <c r="H550" s="98">
        <f>J550+L550+N550+P550</f>
        <v>0</v>
      </c>
      <c r="I550" s="98">
        <f>I478</f>
        <v>0</v>
      </c>
      <c r="J550" s="98">
        <f aca="true" t="shared" si="252" ref="J550:P550">J478</f>
        <v>0</v>
      </c>
      <c r="K550" s="98">
        <f t="shared" si="252"/>
        <v>0</v>
      </c>
      <c r="L550" s="98">
        <f t="shared" si="252"/>
        <v>0</v>
      </c>
      <c r="M550" s="98">
        <f t="shared" si="252"/>
        <v>0</v>
      </c>
      <c r="N550" s="98">
        <f t="shared" si="252"/>
        <v>0</v>
      </c>
      <c r="O550" s="98">
        <f t="shared" si="252"/>
        <v>0</v>
      </c>
      <c r="P550" s="98">
        <f t="shared" si="252"/>
        <v>0</v>
      </c>
      <c r="Q550" s="123"/>
      <c r="R550" s="52"/>
      <c r="S550" s="57"/>
      <c r="T550" s="57"/>
      <c r="U550" s="57"/>
      <c r="V550" s="44"/>
      <c r="W550" s="41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0"/>
      <c r="AI550" s="59"/>
      <c r="AJ550" s="57"/>
      <c r="AK550" s="57"/>
      <c r="AL550" s="57"/>
      <c r="AM550" s="44"/>
      <c r="AN550" s="41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0"/>
      <c r="AZ550" s="59"/>
      <c r="BA550" s="57"/>
      <c r="BB550" s="57"/>
      <c r="BC550" s="57"/>
      <c r="BD550" s="44"/>
      <c r="BE550" s="41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0"/>
      <c r="BQ550" s="59"/>
      <c r="BR550" s="57"/>
      <c r="BS550" s="57"/>
      <c r="BT550" s="57"/>
      <c r="BU550" s="44"/>
      <c r="BV550" s="41"/>
      <c r="BW550" s="42"/>
      <c r="BX550" s="42"/>
      <c r="BY550" s="42"/>
      <c r="BZ550" s="42"/>
      <c r="CA550" s="42"/>
      <c r="CB550" s="42"/>
      <c r="CC550" s="42"/>
      <c r="CD550" s="42"/>
      <c r="CE550" s="42"/>
      <c r="CF550" s="42"/>
      <c r="CG550" s="40"/>
      <c r="CH550" s="59"/>
      <c r="CI550" s="57"/>
      <c r="CJ550" s="57"/>
      <c r="CK550" s="57"/>
      <c r="CL550" s="44"/>
      <c r="CM550" s="41"/>
      <c r="CN550" s="42"/>
      <c r="CO550" s="42"/>
      <c r="CP550" s="42"/>
      <c r="CQ550" s="42"/>
      <c r="CR550" s="42"/>
      <c r="CS550" s="42"/>
      <c r="CT550" s="42"/>
      <c r="CU550" s="42"/>
      <c r="CV550" s="42"/>
      <c r="CW550" s="42"/>
      <c r="CX550" s="40"/>
      <c r="CY550" s="59"/>
      <c r="CZ550" s="57"/>
      <c r="DA550" s="57"/>
      <c r="DB550" s="57"/>
      <c r="DC550" s="44"/>
      <c r="DD550" s="41"/>
      <c r="DE550" s="42"/>
      <c r="DF550" s="37"/>
      <c r="DG550" s="26"/>
      <c r="DH550" s="26"/>
      <c r="DI550" s="26"/>
      <c r="DJ550" s="26"/>
      <c r="DK550" s="26"/>
      <c r="DL550" s="26"/>
      <c r="DM550" s="26"/>
      <c r="DN550" s="26"/>
      <c r="DO550" s="24"/>
      <c r="DP550" s="52"/>
      <c r="DQ550" s="56"/>
      <c r="DR550" s="57"/>
      <c r="DS550" s="58"/>
      <c r="DT550" s="27"/>
      <c r="DU550" s="25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4"/>
      <c r="EG550" s="52"/>
      <c r="EH550" s="56"/>
      <c r="EI550" s="57"/>
      <c r="EJ550" s="58"/>
      <c r="EK550" s="27"/>
      <c r="EL550" s="25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4"/>
      <c r="EX550" s="52"/>
      <c r="EY550" s="56"/>
      <c r="EZ550" s="57"/>
      <c r="FA550" s="58"/>
      <c r="FB550" s="27"/>
      <c r="FC550" s="25"/>
      <c r="FD550" s="26"/>
      <c r="FE550" s="26"/>
      <c r="FF550" s="26"/>
      <c r="FG550" s="26"/>
      <c r="FH550" s="26"/>
      <c r="FI550" s="26"/>
      <c r="FJ550" s="26"/>
      <c r="FK550" s="26"/>
      <c r="FL550" s="26"/>
      <c r="FM550" s="26"/>
      <c r="FN550" s="24"/>
      <c r="FO550" s="52"/>
      <c r="FP550" s="56"/>
      <c r="FQ550" s="57"/>
      <c r="FR550" s="58"/>
      <c r="FS550" s="27"/>
      <c r="FT550" s="25"/>
      <c r="FU550" s="26"/>
      <c r="FV550" s="26"/>
      <c r="FW550" s="26"/>
      <c r="FX550" s="26"/>
      <c r="FY550" s="26"/>
      <c r="FZ550" s="26"/>
      <c r="GA550" s="26"/>
      <c r="GB550" s="26"/>
      <c r="GC550" s="26"/>
      <c r="GD550" s="26"/>
      <c r="GE550" s="24"/>
      <c r="GF550" s="52"/>
      <c r="GG550" s="56"/>
      <c r="GH550" s="57"/>
      <c r="GI550" s="58"/>
      <c r="GJ550" s="27"/>
      <c r="GK550" s="25"/>
      <c r="GL550" s="26"/>
      <c r="GM550" s="26"/>
      <c r="GN550" s="26"/>
      <c r="GO550" s="26"/>
      <c r="GP550" s="26"/>
      <c r="GQ550" s="26"/>
      <c r="GR550" s="26"/>
      <c r="GS550" s="26"/>
      <c r="GT550" s="26"/>
      <c r="GU550" s="26"/>
      <c r="GV550" s="24"/>
      <c r="GW550" s="52"/>
      <c r="GX550" s="56"/>
      <c r="GY550" s="57"/>
      <c r="GZ550" s="58"/>
      <c r="HA550" s="27"/>
      <c r="HB550" s="25"/>
      <c r="HC550" s="26"/>
      <c r="HD550" s="26"/>
      <c r="HE550" s="26"/>
      <c r="HF550" s="26"/>
      <c r="HG550" s="26"/>
      <c r="HH550" s="26"/>
      <c r="HI550" s="26"/>
      <c r="HJ550" s="26"/>
      <c r="HK550" s="26"/>
      <c r="HL550" s="26"/>
      <c r="HM550" s="24"/>
      <c r="HN550" s="52"/>
      <c r="HO550" s="56"/>
      <c r="HP550" s="57"/>
      <c r="HQ550" s="58"/>
      <c r="HR550" s="27"/>
      <c r="HS550" s="25"/>
      <c r="HT550" s="26"/>
      <c r="HU550" s="26"/>
      <c r="HV550" s="26"/>
      <c r="HW550" s="26"/>
      <c r="HX550" s="26"/>
      <c r="HY550" s="26"/>
      <c r="HZ550" s="26"/>
      <c r="IA550" s="26"/>
      <c r="IB550" s="26"/>
      <c r="IC550" s="26"/>
      <c r="ID550" s="24"/>
      <c r="IE550" s="52"/>
      <c r="IF550" s="56"/>
      <c r="IG550" s="57"/>
      <c r="IH550" s="58"/>
      <c r="II550" s="27"/>
      <c r="IJ550" s="25"/>
      <c r="IK550" s="26"/>
      <c r="IL550" s="26"/>
      <c r="IM550" s="26"/>
      <c r="IN550" s="26"/>
      <c r="IO550" s="26"/>
      <c r="IP550" s="26"/>
      <c r="IQ550" s="26"/>
      <c r="IR550" s="26"/>
      <c r="IS550" s="26"/>
      <c r="IT550" s="26"/>
      <c r="IU550" s="24"/>
      <c r="IV550" s="52"/>
    </row>
    <row r="551" spans="1:256" ht="19.5" customHeight="1">
      <c r="A551" s="80"/>
      <c r="B551" s="114"/>
      <c r="C551" s="115"/>
      <c r="D551" s="116"/>
      <c r="E551" s="102"/>
      <c r="F551" s="102">
        <v>2016</v>
      </c>
      <c r="G551" s="98">
        <f aca="true" t="shared" si="253" ref="G551:G560">I551+K551+M551+O551</f>
        <v>0</v>
      </c>
      <c r="H551" s="98">
        <f aca="true" t="shared" si="254" ref="H551:H560">J551+L551+N551+P551</f>
        <v>0</v>
      </c>
      <c r="I551" s="98">
        <f aca="true" t="shared" si="255" ref="I551:P560">I479</f>
        <v>0</v>
      </c>
      <c r="J551" s="98">
        <f t="shared" si="255"/>
        <v>0</v>
      </c>
      <c r="K551" s="98">
        <f t="shared" si="255"/>
        <v>0</v>
      </c>
      <c r="L551" s="98">
        <f t="shared" si="255"/>
        <v>0</v>
      </c>
      <c r="M551" s="98">
        <f t="shared" si="255"/>
        <v>0</v>
      </c>
      <c r="N551" s="98">
        <f t="shared" si="255"/>
        <v>0</v>
      </c>
      <c r="O551" s="98">
        <f t="shared" si="255"/>
        <v>0</v>
      </c>
      <c r="P551" s="98">
        <f t="shared" si="255"/>
        <v>0</v>
      </c>
      <c r="Q551" s="123"/>
      <c r="R551" s="52"/>
      <c r="S551" s="57"/>
      <c r="T551" s="57"/>
      <c r="U551" s="57"/>
      <c r="V551" s="41"/>
      <c r="W551" s="41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0"/>
      <c r="AI551" s="59"/>
      <c r="AJ551" s="57"/>
      <c r="AK551" s="57"/>
      <c r="AL551" s="57"/>
      <c r="AM551" s="41"/>
      <c r="AN551" s="41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0"/>
      <c r="AZ551" s="59"/>
      <c r="BA551" s="57"/>
      <c r="BB551" s="57"/>
      <c r="BC551" s="57"/>
      <c r="BD551" s="41"/>
      <c r="BE551" s="41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0"/>
      <c r="BQ551" s="59"/>
      <c r="BR551" s="57"/>
      <c r="BS551" s="57"/>
      <c r="BT551" s="57"/>
      <c r="BU551" s="41"/>
      <c r="BV551" s="41"/>
      <c r="BW551" s="42"/>
      <c r="BX551" s="42"/>
      <c r="BY551" s="42"/>
      <c r="BZ551" s="42"/>
      <c r="CA551" s="42"/>
      <c r="CB551" s="42"/>
      <c r="CC551" s="42"/>
      <c r="CD551" s="42"/>
      <c r="CE551" s="42"/>
      <c r="CF551" s="42"/>
      <c r="CG551" s="40"/>
      <c r="CH551" s="59"/>
      <c r="CI551" s="57"/>
      <c r="CJ551" s="57"/>
      <c r="CK551" s="57"/>
      <c r="CL551" s="41"/>
      <c r="CM551" s="41"/>
      <c r="CN551" s="42"/>
      <c r="CO551" s="42"/>
      <c r="CP551" s="42"/>
      <c r="CQ551" s="42"/>
      <c r="CR551" s="42"/>
      <c r="CS551" s="42"/>
      <c r="CT551" s="42"/>
      <c r="CU551" s="42"/>
      <c r="CV551" s="42"/>
      <c r="CW551" s="42"/>
      <c r="CX551" s="40"/>
      <c r="CY551" s="59"/>
      <c r="CZ551" s="57"/>
      <c r="DA551" s="57"/>
      <c r="DB551" s="57"/>
      <c r="DC551" s="41"/>
      <c r="DD551" s="41"/>
      <c r="DE551" s="42"/>
      <c r="DF551" s="37"/>
      <c r="DG551" s="26"/>
      <c r="DH551" s="26"/>
      <c r="DI551" s="26"/>
      <c r="DJ551" s="26"/>
      <c r="DK551" s="26"/>
      <c r="DL551" s="26"/>
      <c r="DM551" s="26"/>
      <c r="DN551" s="26"/>
      <c r="DO551" s="24"/>
      <c r="DP551" s="52"/>
      <c r="DQ551" s="56"/>
      <c r="DR551" s="57"/>
      <c r="DS551" s="58"/>
      <c r="DT551" s="25"/>
      <c r="DU551" s="25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4"/>
      <c r="EG551" s="52"/>
      <c r="EH551" s="56"/>
      <c r="EI551" s="57"/>
      <c r="EJ551" s="58"/>
      <c r="EK551" s="25"/>
      <c r="EL551" s="25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4"/>
      <c r="EX551" s="52"/>
      <c r="EY551" s="56"/>
      <c r="EZ551" s="57"/>
      <c r="FA551" s="58"/>
      <c r="FB551" s="25"/>
      <c r="FC551" s="25"/>
      <c r="FD551" s="26"/>
      <c r="FE551" s="26"/>
      <c r="FF551" s="26"/>
      <c r="FG551" s="26"/>
      <c r="FH551" s="26"/>
      <c r="FI551" s="26"/>
      <c r="FJ551" s="26"/>
      <c r="FK551" s="26"/>
      <c r="FL551" s="26"/>
      <c r="FM551" s="26"/>
      <c r="FN551" s="24"/>
      <c r="FO551" s="52"/>
      <c r="FP551" s="56"/>
      <c r="FQ551" s="57"/>
      <c r="FR551" s="58"/>
      <c r="FS551" s="25"/>
      <c r="FT551" s="25"/>
      <c r="FU551" s="26"/>
      <c r="FV551" s="26"/>
      <c r="FW551" s="26"/>
      <c r="FX551" s="26"/>
      <c r="FY551" s="26"/>
      <c r="FZ551" s="26"/>
      <c r="GA551" s="26"/>
      <c r="GB551" s="26"/>
      <c r="GC551" s="26"/>
      <c r="GD551" s="26"/>
      <c r="GE551" s="24"/>
      <c r="GF551" s="52"/>
      <c r="GG551" s="56"/>
      <c r="GH551" s="57"/>
      <c r="GI551" s="58"/>
      <c r="GJ551" s="25"/>
      <c r="GK551" s="25"/>
      <c r="GL551" s="26"/>
      <c r="GM551" s="26"/>
      <c r="GN551" s="26"/>
      <c r="GO551" s="26"/>
      <c r="GP551" s="26"/>
      <c r="GQ551" s="26"/>
      <c r="GR551" s="26"/>
      <c r="GS551" s="26"/>
      <c r="GT551" s="26"/>
      <c r="GU551" s="26"/>
      <c r="GV551" s="24"/>
      <c r="GW551" s="52"/>
      <c r="GX551" s="56"/>
      <c r="GY551" s="57"/>
      <c r="GZ551" s="58"/>
      <c r="HA551" s="25"/>
      <c r="HB551" s="25"/>
      <c r="HC551" s="26"/>
      <c r="HD551" s="26"/>
      <c r="HE551" s="26"/>
      <c r="HF551" s="26"/>
      <c r="HG551" s="26"/>
      <c r="HH551" s="26"/>
      <c r="HI551" s="26"/>
      <c r="HJ551" s="26"/>
      <c r="HK551" s="26"/>
      <c r="HL551" s="26"/>
      <c r="HM551" s="24"/>
      <c r="HN551" s="52"/>
      <c r="HO551" s="56"/>
      <c r="HP551" s="57"/>
      <c r="HQ551" s="58"/>
      <c r="HR551" s="25"/>
      <c r="HS551" s="25"/>
      <c r="HT551" s="26"/>
      <c r="HU551" s="26"/>
      <c r="HV551" s="26"/>
      <c r="HW551" s="26"/>
      <c r="HX551" s="26"/>
      <c r="HY551" s="26"/>
      <c r="HZ551" s="26"/>
      <c r="IA551" s="26"/>
      <c r="IB551" s="26"/>
      <c r="IC551" s="26"/>
      <c r="ID551" s="24"/>
      <c r="IE551" s="52"/>
      <c r="IF551" s="56"/>
      <c r="IG551" s="57"/>
      <c r="IH551" s="58"/>
      <c r="II551" s="25"/>
      <c r="IJ551" s="25"/>
      <c r="IK551" s="26"/>
      <c r="IL551" s="26"/>
      <c r="IM551" s="26"/>
      <c r="IN551" s="26"/>
      <c r="IO551" s="26"/>
      <c r="IP551" s="26"/>
      <c r="IQ551" s="26"/>
      <c r="IR551" s="26"/>
      <c r="IS551" s="26"/>
      <c r="IT551" s="26"/>
      <c r="IU551" s="24"/>
      <c r="IV551" s="52"/>
    </row>
    <row r="552" spans="1:256" ht="18.75" customHeight="1">
      <c r="A552" s="80"/>
      <c r="B552" s="114"/>
      <c r="C552" s="115"/>
      <c r="D552" s="116"/>
      <c r="E552" s="102"/>
      <c r="F552" s="102">
        <v>2017</v>
      </c>
      <c r="G552" s="98">
        <f t="shared" si="253"/>
        <v>0</v>
      </c>
      <c r="H552" s="98">
        <f t="shared" si="254"/>
        <v>0</v>
      </c>
      <c r="I552" s="98">
        <f t="shared" si="255"/>
        <v>0</v>
      </c>
      <c r="J552" s="98">
        <f t="shared" si="255"/>
        <v>0</v>
      </c>
      <c r="K552" s="98">
        <f t="shared" si="255"/>
        <v>0</v>
      </c>
      <c r="L552" s="98">
        <f t="shared" si="255"/>
        <v>0</v>
      </c>
      <c r="M552" s="98">
        <f t="shared" si="255"/>
        <v>0</v>
      </c>
      <c r="N552" s="98">
        <f t="shared" si="255"/>
        <v>0</v>
      </c>
      <c r="O552" s="98">
        <f t="shared" si="255"/>
        <v>0</v>
      </c>
      <c r="P552" s="98">
        <f t="shared" si="255"/>
        <v>0</v>
      </c>
      <c r="Q552" s="123"/>
      <c r="R552" s="52"/>
      <c r="S552" s="57"/>
      <c r="T552" s="57"/>
      <c r="U552" s="57"/>
      <c r="V552" s="41"/>
      <c r="W552" s="41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0"/>
      <c r="AI552" s="59"/>
      <c r="AJ552" s="57"/>
      <c r="AK552" s="57"/>
      <c r="AL552" s="57"/>
      <c r="AM552" s="41"/>
      <c r="AN552" s="41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0"/>
      <c r="AZ552" s="59"/>
      <c r="BA552" s="57"/>
      <c r="BB552" s="57"/>
      <c r="BC552" s="57"/>
      <c r="BD552" s="41"/>
      <c r="BE552" s="41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0"/>
      <c r="BQ552" s="59"/>
      <c r="BR552" s="57"/>
      <c r="BS552" s="57"/>
      <c r="BT552" s="57"/>
      <c r="BU552" s="41"/>
      <c r="BV552" s="41"/>
      <c r="BW552" s="42"/>
      <c r="BX552" s="42"/>
      <c r="BY552" s="42"/>
      <c r="BZ552" s="42"/>
      <c r="CA552" s="42"/>
      <c r="CB552" s="42"/>
      <c r="CC552" s="42"/>
      <c r="CD552" s="42"/>
      <c r="CE552" s="42"/>
      <c r="CF552" s="42"/>
      <c r="CG552" s="40"/>
      <c r="CH552" s="59"/>
      <c r="CI552" s="57"/>
      <c r="CJ552" s="57"/>
      <c r="CK552" s="57"/>
      <c r="CL552" s="41"/>
      <c r="CM552" s="41"/>
      <c r="CN552" s="42"/>
      <c r="CO552" s="42"/>
      <c r="CP552" s="42"/>
      <c r="CQ552" s="42"/>
      <c r="CR552" s="42"/>
      <c r="CS552" s="42"/>
      <c r="CT552" s="42"/>
      <c r="CU552" s="42"/>
      <c r="CV552" s="42"/>
      <c r="CW552" s="42"/>
      <c r="CX552" s="40"/>
      <c r="CY552" s="59"/>
      <c r="CZ552" s="57"/>
      <c r="DA552" s="57"/>
      <c r="DB552" s="57"/>
      <c r="DC552" s="41"/>
      <c r="DD552" s="41"/>
      <c r="DE552" s="42"/>
      <c r="DF552" s="37"/>
      <c r="DG552" s="26"/>
      <c r="DH552" s="26"/>
      <c r="DI552" s="26"/>
      <c r="DJ552" s="26"/>
      <c r="DK552" s="26"/>
      <c r="DL552" s="26"/>
      <c r="DM552" s="26"/>
      <c r="DN552" s="26"/>
      <c r="DO552" s="24"/>
      <c r="DP552" s="52"/>
      <c r="DQ552" s="56"/>
      <c r="DR552" s="57"/>
      <c r="DS552" s="58"/>
      <c r="DT552" s="25"/>
      <c r="DU552" s="25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4"/>
      <c r="EG552" s="52"/>
      <c r="EH552" s="56"/>
      <c r="EI552" s="57"/>
      <c r="EJ552" s="58"/>
      <c r="EK552" s="25"/>
      <c r="EL552" s="25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4"/>
      <c r="EX552" s="52"/>
      <c r="EY552" s="56"/>
      <c r="EZ552" s="57"/>
      <c r="FA552" s="58"/>
      <c r="FB552" s="25"/>
      <c r="FC552" s="25"/>
      <c r="FD552" s="26"/>
      <c r="FE552" s="26"/>
      <c r="FF552" s="26"/>
      <c r="FG552" s="26"/>
      <c r="FH552" s="26"/>
      <c r="FI552" s="26"/>
      <c r="FJ552" s="26"/>
      <c r="FK552" s="26"/>
      <c r="FL552" s="26"/>
      <c r="FM552" s="26"/>
      <c r="FN552" s="24"/>
      <c r="FO552" s="52"/>
      <c r="FP552" s="56"/>
      <c r="FQ552" s="57"/>
      <c r="FR552" s="58"/>
      <c r="FS552" s="25"/>
      <c r="FT552" s="25"/>
      <c r="FU552" s="26"/>
      <c r="FV552" s="26"/>
      <c r="FW552" s="26"/>
      <c r="FX552" s="26"/>
      <c r="FY552" s="26"/>
      <c r="FZ552" s="26"/>
      <c r="GA552" s="26"/>
      <c r="GB552" s="26"/>
      <c r="GC552" s="26"/>
      <c r="GD552" s="26"/>
      <c r="GE552" s="24"/>
      <c r="GF552" s="52"/>
      <c r="GG552" s="56"/>
      <c r="GH552" s="57"/>
      <c r="GI552" s="58"/>
      <c r="GJ552" s="25"/>
      <c r="GK552" s="25"/>
      <c r="GL552" s="26"/>
      <c r="GM552" s="26"/>
      <c r="GN552" s="26"/>
      <c r="GO552" s="26"/>
      <c r="GP552" s="26"/>
      <c r="GQ552" s="26"/>
      <c r="GR552" s="26"/>
      <c r="GS552" s="26"/>
      <c r="GT552" s="26"/>
      <c r="GU552" s="26"/>
      <c r="GV552" s="24"/>
      <c r="GW552" s="52"/>
      <c r="GX552" s="56"/>
      <c r="GY552" s="57"/>
      <c r="GZ552" s="58"/>
      <c r="HA552" s="25"/>
      <c r="HB552" s="25"/>
      <c r="HC552" s="26"/>
      <c r="HD552" s="26"/>
      <c r="HE552" s="26"/>
      <c r="HF552" s="26"/>
      <c r="HG552" s="26"/>
      <c r="HH552" s="26"/>
      <c r="HI552" s="26"/>
      <c r="HJ552" s="26"/>
      <c r="HK552" s="26"/>
      <c r="HL552" s="26"/>
      <c r="HM552" s="24"/>
      <c r="HN552" s="52"/>
      <c r="HO552" s="56"/>
      <c r="HP552" s="57"/>
      <c r="HQ552" s="58"/>
      <c r="HR552" s="25"/>
      <c r="HS552" s="25"/>
      <c r="HT552" s="26"/>
      <c r="HU552" s="26"/>
      <c r="HV552" s="26"/>
      <c r="HW552" s="26"/>
      <c r="HX552" s="26"/>
      <c r="HY552" s="26"/>
      <c r="HZ552" s="26"/>
      <c r="IA552" s="26"/>
      <c r="IB552" s="26"/>
      <c r="IC552" s="26"/>
      <c r="ID552" s="24"/>
      <c r="IE552" s="52"/>
      <c r="IF552" s="56"/>
      <c r="IG552" s="57"/>
      <c r="IH552" s="58"/>
      <c r="II552" s="25"/>
      <c r="IJ552" s="25"/>
      <c r="IK552" s="26"/>
      <c r="IL552" s="26"/>
      <c r="IM552" s="26"/>
      <c r="IN552" s="26"/>
      <c r="IO552" s="26"/>
      <c r="IP552" s="26"/>
      <c r="IQ552" s="26"/>
      <c r="IR552" s="26"/>
      <c r="IS552" s="26"/>
      <c r="IT552" s="26"/>
      <c r="IU552" s="24"/>
      <c r="IV552" s="52"/>
    </row>
    <row r="553" spans="1:256" ht="17.25" customHeight="1">
      <c r="A553" s="80"/>
      <c r="B553" s="114"/>
      <c r="C553" s="115"/>
      <c r="D553" s="116"/>
      <c r="E553" s="102"/>
      <c r="F553" s="102">
        <v>2018</v>
      </c>
      <c r="G553" s="98">
        <f t="shared" si="253"/>
        <v>0</v>
      </c>
      <c r="H553" s="98">
        <f t="shared" si="254"/>
        <v>0</v>
      </c>
      <c r="I553" s="98">
        <f t="shared" si="255"/>
        <v>0</v>
      </c>
      <c r="J553" s="98">
        <f t="shared" si="255"/>
        <v>0</v>
      </c>
      <c r="K553" s="98">
        <f t="shared" si="255"/>
        <v>0</v>
      </c>
      <c r="L553" s="98">
        <f t="shared" si="255"/>
        <v>0</v>
      </c>
      <c r="M553" s="98">
        <f t="shared" si="255"/>
        <v>0</v>
      </c>
      <c r="N553" s="98">
        <f t="shared" si="255"/>
        <v>0</v>
      </c>
      <c r="O553" s="98">
        <f t="shared" si="255"/>
        <v>0</v>
      </c>
      <c r="P553" s="98">
        <f t="shared" si="255"/>
        <v>0</v>
      </c>
      <c r="Q553" s="123"/>
      <c r="R553" s="52"/>
      <c r="S553" s="57"/>
      <c r="T553" s="57"/>
      <c r="U553" s="57"/>
      <c r="V553" s="41"/>
      <c r="W553" s="41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0"/>
      <c r="AI553" s="59"/>
      <c r="AJ553" s="57"/>
      <c r="AK553" s="57"/>
      <c r="AL553" s="57"/>
      <c r="AM553" s="41"/>
      <c r="AN553" s="41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0"/>
      <c r="AZ553" s="59"/>
      <c r="BA553" s="57"/>
      <c r="BB553" s="57"/>
      <c r="BC553" s="57"/>
      <c r="BD553" s="41"/>
      <c r="BE553" s="41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0"/>
      <c r="BQ553" s="59"/>
      <c r="BR553" s="57"/>
      <c r="BS553" s="57"/>
      <c r="BT553" s="57"/>
      <c r="BU553" s="41"/>
      <c r="BV553" s="41"/>
      <c r="BW553" s="42"/>
      <c r="BX553" s="42"/>
      <c r="BY553" s="42"/>
      <c r="BZ553" s="42"/>
      <c r="CA553" s="42"/>
      <c r="CB553" s="42"/>
      <c r="CC553" s="42"/>
      <c r="CD553" s="42"/>
      <c r="CE553" s="42"/>
      <c r="CF553" s="42"/>
      <c r="CG553" s="40"/>
      <c r="CH553" s="59"/>
      <c r="CI553" s="57"/>
      <c r="CJ553" s="57"/>
      <c r="CK553" s="57"/>
      <c r="CL553" s="41"/>
      <c r="CM553" s="41"/>
      <c r="CN553" s="42"/>
      <c r="CO553" s="42"/>
      <c r="CP553" s="42"/>
      <c r="CQ553" s="42"/>
      <c r="CR553" s="42"/>
      <c r="CS553" s="42"/>
      <c r="CT553" s="42"/>
      <c r="CU553" s="42"/>
      <c r="CV553" s="42"/>
      <c r="CW553" s="42"/>
      <c r="CX553" s="40"/>
      <c r="CY553" s="59"/>
      <c r="CZ553" s="57"/>
      <c r="DA553" s="57"/>
      <c r="DB553" s="57"/>
      <c r="DC553" s="41"/>
      <c r="DD553" s="41"/>
      <c r="DE553" s="42"/>
      <c r="DF553" s="37"/>
      <c r="DG553" s="26"/>
      <c r="DH553" s="26"/>
      <c r="DI553" s="26"/>
      <c r="DJ553" s="26"/>
      <c r="DK553" s="26"/>
      <c r="DL553" s="26"/>
      <c r="DM553" s="26"/>
      <c r="DN553" s="26"/>
      <c r="DO553" s="24"/>
      <c r="DP553" s="52"/>
      <c r="DQ553" s="56"/>
      <c r="DR553" s="57"/>
      <c r="DS553" s="58"/>
      <c r="DT553" s="25"/>
      <c r="DU553" s="25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4"/>
      <c r="EG553" s="52"/>
      <c r="EH553" s="56"/>
      <c r="EI553" s="57"/>
      <c r="EJ553" s="58"/>
      <c r="EK553" s="25"/>
      <c r="EL553" s="25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4"/>
      <c r="EX553" s="52"/>
      <c r="EY553" s="56"/>
      <c r="EZ553" s="57"/>
      <c r="FA553" s="58"/>
      <c r="FB553" s="25"/>
      <c r="FC553" s="25"/>
      <c r="FD553" s="26"/>
      <c r="FE553" s="26"/>
      <c r="FF553" s="26"/>
      <c r="FG553" s="26"/>
      <c r="FH553" s="26"/>
      <c r="FI553" s="26"/>
      <c r="FJ553" s="26"/>
      <c r="FK553" s="26"/>
      <c r="FL553" s="26"/>
      <c r="FM553" s="26"/>
      <c r="FN553" s="24"/>
      <c r="FO553" s="52"/>
      <c r="FP553" s="56"/>
      <c r="FQ553" s="57"/>
      <c r="FR553" s="58"/>
      <c r="FS553" s="25"/>
      <c r="FT553" s="25"/>
      <c r="FU553" s="26"/>
      <c r="FV553" s="26"/>
      <c r="FW553" s="26"/>
      <c r="FX553" s="26"/>
      <c r="FY553" s="26"/>
      <c r="FZ553" s="26"/>
      <c r="GA553" s="26"/>
      <c r="GB553" s="26"/>
      <c r="GC553" s="26"/>
      <c r="GD553" s="26"/>
      <c r="GE553" s="24"/>
      <c r="GF553" s="52"/>
      <c r="GG553" s="56"/>
      <c r="GH553" s="57"/>
      <c r="GI553" s="58"/>
      <c r="GJ553" s="25"/>
      <c r="GK553" s="25"/>
      <c r="GL553" s="26"/>
      <c r="GM553" s="26"/>
      <c r="GN553" s="26"/>
      <c r="GO553" s="26"/>
      <c r="GP553" s="26"/>
      <c r="GQ553" s="26"/>
      <c r="GR553" s="26"/>
      <c r="GS553" s="26"/>
      <c r="GT553" s="26"/>
      <c r="GU553" s="26"/>
      <c r="GV553" s="24"/>
      <c r="GW553" s="52"/>
      <c r="GX553" s="56"/>
      <c r="GY553" s="57"/>
      <c r="GZ553" s="58"/>
      <c r="HA553" s="25"/>
      <c r="HB553" s="25"/>
      <c r="HC553" s="26"/>
      <c r="HD553" s="26"/>
      <c r="HE553" s="26"/>
      <c r="HF553" s="26"/>
      <c r="HG553" s="26"/>
      <c r="HH553" s="26"/>
      <c r="HI553" s="26"/>
      <c r="HJ553" s="26"/>
      <c r="HK553" s="26"/>
      <c r="HL553" s="26"/>
      <c r="HM553" s="24"/>
      <c r="HN553" s="52"/>
      <c r="HO553" s="56"/>
      <c r="HP553" s="57"/>
      <c r="HQ553" s="58"/>
      <c r="HR553" s="25"/>
      <c r="HS553" s="25"/>
      <c r="HT553" s="26"/>
      <c r="HU553" s="26"/>
      <c r="HV553" s="26"/>
      <c r="HW553" s="26"/>
      <c r="HX553" s="26"/>
      <c r="HY553" s="26"/>
      <c r="HZ553" s="26"/>
      <c r="IA553" s="26"/>
      <c r="IB553" s="26"/>
      <c r="IC553" s="26"/>
      <c r="ID553" s="24"/>
      <c r="IE553" s="52"/>
      <c r="IF553" s="56"/>
      <c r="IG553" s="57"/>
      <c r="IH553" s="58"/>
      <c r="II553" s="25"/>
      <c r="IJ553" s="25"/>
      <c r="IK553" s="26"/>
      <c r="IL553" s="26"/>
      <c r="IM553" s="26"/>
      <c r="IN553" s="26"/>
      <c r="IO553" s="26"/>
      <c r="IP553" s="26"/>
      <c r="IQ553" s="26"/>
      <c r="IR553" s="26"/>
      <c r="IS553" s="26"/>
      <c r="IT553" s="26"/>
      <c r="IU553" s="24"/>
      <c r="IV553" s="52"/>
    </row>
    <row r="554" spans="1:256" ht="49.5" customHeight="1">
      <c r="A554" s="80"/>
      <c r="B554" s="114"/>
      <c r="C554" s="115"/>
      <c r="D554" s="116"/>
      <c r="E554" s="102"/>
      <c r="F554" s="102">
        <v>2019</v>
      </c>
      <c r="G554" s="98">
        <f t="shared" si="253"/>
        <v>96</v>
      </c>
      <c r="H554" s="98">
        <f t="shared" si="254"/>
        <v>96</v>
      </c>
      <c r="I554" s="98">
        <f t="shared" si="255"/>
        <v>96</v>
      </c>
      <c r="J554" s="98">
        <f t="shared" si="255"/>
        <v>96</v>
      </c>
      <c r="K554" s="98">
        <f t="shared" si="255"/>
        <v>0</v>
      </c>
      <c r="L554" s="98">
        <f t="shared" si="255"/>
        <v>0</v>
      </c>
      <c r="M554" s="98">
        <f t="shared" si="255"/>
        <v>0</v>
      </c>
      <c r="N554" s="98">
        <f t="shared" si="255"/>
        <v>0</v>
      </c>
      <c r="O554" s="98">
        <f t="shared" si="255"/>
        <v>0</v>
      </c>
      <c r="P554" s="98">
        <f t="shared" si="255"/>
        <v>0</v>
      </c>
      <c r="Q554" s="123"/>
      <c r="R554" s="52"/>
      <c r="S554" s="57"/>
      <c r="T554" s="57"/>
      <c r="U554" s="57"/>
      <c r="V554" s="41"/>
      <c r="W554" s="41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0"/>
      <c r="AI554" s="59"/>
      <c r="AJ554" s="57"/>
      <c r="AK554" s="57"/>
      <c r="AL554" s="57"/>
      <c r="AM554" s="41"/>
      <c r="AN554" s="41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0"/>
      <c r="AZ554" s="59"/>
      <c r="BA554" s="57"/>
      <c r="BB554" s="57"/>
      <c r="BC554" s="57"/>
      <c r="BD554" s="41"/>
      <c r="BE554" s="41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0"/>
      <c r="BQ554" s="59"/>
      <c r="BR554" s="57"/>
      <c r="BS554" s="57"/>
      <c r="BT554" s="57"/>
      <c r="BU554" s="41"/>
      <c r="BV554" s="41"/>
      <c r="BW554" s="42"/>
      <c r="BX554" s="42"/>
      <c r="BY554" s="42"/>
      <c r="BZ554" s="42"/>
      <c r="CA554" s="42"/>
      <c r="CB554" s="42"/>
      <c r="CC554" s="42"/>
      <c r="CD554" s="42"/>
      <c r="CE554" s="42"/>
      <c r="CF554" s="42"/>
      <c r="CG554" s="40"/>
      <c r="CH554" s="59"/>
      <c r="CI554" s="57"/>
      <c r="CJ554" s="57"/>
      <c r="CK554" s="57"/>
      <c r="CL554" s="41"/>
      <c r="CM554" s="41"/>
      <c r="CN554" s="42"/>
      <c r="CO554" s="42"/>
      <c r="CP554" s="42"/>
      <c r="CQ554" s="42"/>
      <c r="CR554" s="42"/>
      <c r="CS554" s="42"/>
      <c r="CT554" s="42"/>
      <c r="CU554" s="42"/>
      <c r="CV554" s="42"/>
      <c r="CW554" s="42"/>
      <c r="CX554" s="40"/>
      <c r="CY554" s="59"/>
      <c r="CZ554" s="57"/>
      <c r="DA554" s="57"/>
      <c r="DB554" s="57"/>
      <c r="DC554" s="41"/>
      <c r="DD554" s="41"/>
      <c r="DE554" s="42"/>
      <c r="DF554" s="37"/>
      <c r="DG554" s="26"/>
      <c r="DH554" s="26"/>
      <c r="DI554" s="26"/>
      <c r="DJ554" s="26"/>
      <c r="DK554" s="26"/>
      <c r="DL554" s="26"/>
      <c r="DM554" s="26"/>
      <c r="DN554" s="26"/>
      <c r="DO554" s="24"/>
      <c r="DP554" s="52"/>
      <c r="DQ554" s="56"/>
      <c r="DR554" s="57"/>
      <c r="DS554" s="58"/>
      <c r="DT554" s="25"/>
      <c r="DU554" s="25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4"/>
      <c r="EG554" s="52"/>
      <c r="EH554" s="56"/>
      <c r="EI554" s="57"/>
      <c r="EJ554" s="58"/>
      <c r="EK554" s="25"/>
      <c r="EL554" s="25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4"/>
      <c r="EX554" s="52"/>
      <c r="EY554" s="56"/>
      <c r="EZ554" s="57"/>
      <c r="FA554" s="58"/>
      <c r="FB554" s="25"/>
      <c r="FC554" s="25"/>
      <c r="FD554" s="26"/>
      <c r="FE554" s="26"/>
      <c r="FF554" s="26"/>
      <c r="FG554" s="26"/>
      <c r="FH554" s="26"/>
      <c r="FI554" s="26"/>
      <c r="FJ554" s="26"/>
      <c r="FK554" s="26"/>
      <c r="FL554" s="26"/>
      <c r="FM554" s="26"/>
      <c r="FN554" s="24"/>
      <c r="FO554" s="52"/>
      <c r="FP554" s="56"/>
      <c r="FQ554" s="57"/>
      <c r="FR554" s="58"/>
      <c r="FS554" s="25"/>
      <c r="FT554" s="25"/>
      <c r="FU554" s="26"/>
      <c r="FV554" s="26"/>
      <c r="FW554" s="26"/>
      <c r="FX554" s="26"/>
      <c r="FY554" s="26"/>
      <c r="FZ554" s="26"/>
      <c r="GA554" s="26"/>
      <c r="GB554" s="26"/>
      <c r="GC554" s="26"/>
      <c r="GD554" s="26"/>
      <c r="GE554" s="24"/>
      <c r="GF554" s="52"/>
      <c r="GG554" s="56"/>
      <c r="GH554" s="57"/>
      <c r="GI554" s="58"/>
      <c r="GJ554" s="25"/>
      <c r="GK554" s="25"/>
      <c r="GL554" s="26"/>
      <c r="GM554" s="26"/>
      <c r="GN554" s="26"/>
      <c r="GO554" s="26"/>
      <c r="GP554" s="26"/>
      <c r="GQ554" s="26"/>
      <c r="GR554" s="26"/>
      <c r="GS554" s="26"/>
      <c r="GT554" s="26"/>
      <c r="GU554" s="26"/>
      <c r="GV554" s="24"/>
      <c r="GW554" s="52"/>
      <c r="GX554" s="56"/>
      <c r="GY554" s="57"/>
      <c r="GZ554" s="58"/>
      <c r="HA554" s="25"/>
      <c r="HB554" s="25"/>
      <c r="HC554" s="26"/>
      <c r="HD554" s="26"/>
      <c r="HE554" s="26"/>
      <c r="HF554" s="26"/>
      <c r="HG554" s="26"/>
      <c r="HH554" s="26"/>
      <c r="HI554" s="26"/>
      <c r="HJ554" s="26"/>
      <c r="HK554" s="26"/>
      <c r="HL554" s="26"/>
      <c r="HM554" s="24"/>
      <c r="HN554" s="52"/>
      <c r="HO554" s="56"/>
      <c r="HP554" s="57"/>
      <c r="HQ554" s="58"/>
      <c r="HR554" s="25"/>
      <c r="HS554" s="25"/>
      <c r="HT554" s="26"/>
      <c r="HU554" s="26"/>
      <c r="HV554" s="26"/>
      <c r="HW554" s="26"/>
      <c r="HX554" s="26"/>
      <c r="HY554" s="26"/>
      <c r="HZ554" s="26"/>
      <c r="IA554" s="26"/>
      <c r="IB554" s="26"/>
      <c r="IC554" s="26"/>
      <c r="ID554" s="24"/>
      <c r="IE554" s="52"/>
      <c r="IF554" s="56"/>
      <c r="IG554" s="57"/>
      <c r="IH554" s="58"/>
      <c r="II554" s="25"/>
      <c r="IJ554" s="25"/>
      <c r="IK554" s="26"/>
      <c r="IL554" s="26"/>
      <c r="IM554" s="26"/>
      <c r="IN554" s="26"/>
      <c r="IO554" s="26"/>
      <c r="IP554" s="26"/>
      <c r="IQ554" s="26"/>
      <c r="IR554" s="26"/>
      <c r="IS554" s="26"/>
      <c r="IT554" s="26"/>
      <c r="IU554" s="24"/>
      <c r="IV554" s="52"/>
    </row>
    <row r="555" spans="1:256" ht="18" customHeight="1">
      <c r="A555" s="80"/>
      <c r="B555" s="114"/>
      <c r="C555" s="115"/>
      <c r="D555" s="116"/>
      <c r="E555" s="99"/>
      <c r="F555" s="102">
        <v>2020</v>
      </c>
      <c r="G555" s="98">
        <f t="shared" si="253"/>
        <v>0</v>
      </c>
      <c r="H555" s="98">
        <f t="shared" si="254"/>
        <v>0</v>
      </c>
      <c r="I555" s="98">
        <f t="shared" si="255"/>
        <v>0</v>
      </c>
      <c r="J555" s="98">
        <f t="shared" si="255"/>
        <v>0</v>
      </c>
      <c r="K555" s="98">
        <f t="shared" si="255"/>
        <v>0</v>
      </c>
      <c r="L555" s="98">
        <f t="shared" si="255"/>
        <v>0</v>
      </c>
      <c r="M555" s="98">
        <f t="shared" si="255"/>
        <v>0</v>
      </c>
      <c r="N555" s="98">
        <f t="shared" si="255"/>
        <v>0</v>
      </c>
      <c r="O555" s="98">
        <f t="shared" si="255"/>
        <v>0</v>
      </c>
      <c r="P555" s="98">
        <f t="shared" si="255"/>
        <v>0</v>
      </c>
      <c r="Q555" s="123"/>
      <c r="R555" s="52"/>
      <c r="S555" s="57"/>
      <c r="T555" s="57"/>
      <c r="U555" s="57"/>
      <c r="V555" s="44"/>
      <c r="W555" s="41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0"/>
      <c r="AI555" s="59"/>
      <c r="AJ555" s="57"/>
      <c r="AK555" s="57"/>
      <c r="AL555" s="57"/>
      <c r="AM555" s="44"/>
      <c r="AN555" s="41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0"/>
      <c r="AZ555" s="59"/>
      <c r="BA555" s="57"/>
      <c r="BB555" s="57"/>
      <c r="BC555" s="57"/>
      <c r="BD555" s="44"/>
      <c r="BE555" s="41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0"/>
      <c r="BQ555" s="59"/>
      <c r="BR555" s="57"/>
      <c r="BS555" s="57"/>
      <c r="BT555" s="57"/>
      <c r="BU555" s="44"/>
      <c r="BV555" s="41"/>
      <c r="BW555" s="42"/>
      <c r="BX555" s="42"/>
      <c r="BY555" s="42"/>
      <c r="BZ555" s="42"/>
      <c r="CA555" s="42"/>
      <c r="CB555" s="42"/>
      <c r="CC555" s="42"/>
      <c r="CD555" s="42"/>
      <c r="CE555" s="42"/>
      <c r="CF555" s="42"/>
      <c r="CG555" s="40"/>
      <c r="CH555" s="59"/>
      <c r="CI555" s="57"/>
      <c r="CJ555" s="57"/>
      <c r="CK555" s="57"/>
      <c r="CL555" s="44"/>
      <c r="CM555" s="41"/>
      <c r="CN555" s="42"/>
      <c r="CO555" s="42"/>
      <c r="CP555" s="42"/>
      <c r="CQ555" s="42"/>
      <c r="CR555" s="42"/>
      <c r="CS555" s="42"/>
      <c r="CT555" s="42"/>
      <c r="CU555" s="42"/>
      <c r="CV555" s="42"/>
      <c r="CW555" s="42"/>
      <c r="CX555" s="40"/>
      <c r="CY555" s="59"/>
      <c r="CZ555" s="57"/>
      <c r="DA555" s="57"/>
      <c r="DB555" s="57"/>
      <c r="DC555" s="44"/>
      <c r="DD555" s="41"/>
      <c r="DE555" s="42"/>
      <c r="DF555" s="37"/>
      <c r="DG555" s="26"/>
      <c r="DH555" s="26"/>
      <c r="DI555" s="26"/>
      <c r="DJ555" s="26"/>
      <c r="DK555" s="26"/>
      <c r="DL555" s="26"/>
      <c r="DM555" s="26"/>
      <c r="DN555" s="26"/>
      <c r="DO555" s="24"/>
      <c r="DP555" s="52"/>
      <c r="DQ555" s="56"/>
      <c r="DR555" s="57"/>
      <c r="DS555" s="58"/>
      <c r="DT555" s="27"/>
      <c r="DU555" s="25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4"/>
      <c r="EG555" s="52"/>
      <c r="EH555" s="56"/>
      <c r="EI555" s="57"/>
      <c r="EJ555" s="58"/>
      <c r="EK555" s="27"/>
      <c r="EL555" s="25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4"/>
      <c r="EX555" s="52"/>
      <c r="EY555" s="56"/>
      <c r="EZ555" s="57"/>
      <c r="FA555" s="58"/>
      <c r="FB555" s="27"/>
      <c r="FC555" s="25"/>
      <c r="FD555" s="26"/>
      <c r="FE555" s="26"/>
      <c r="FF555" s="26"/>
      <c r="FG555" s="26"/>
      <c r="FH555" s="26"/>
      <c r="FI555" s="26"/>
      <c r="FJ555" s="26"/>
      <c r="FK555" s="26"/>
      <c r="FL555" s="26"/>
      <c r="FM555" s="26"/>
      <c r="FN555" s="24"/>
      <c r="FO555" s="52"/>
      <c r="FP555" s="56"/>
      <c r="FQ555" s="57"/>
      <c r="FR555" s="58"/>
      <c r="FS555" s="27"/>
      <c r="FT555" s="25"/>
      <c r="FU555" s="26"/>
      <c r="FV555" s="26"/>
      <c r="FW555" s="26"/>
      <c r="FX555" s="26"/>
      <c r="FY555" s="26"/>
      <c r="FZ555" s="26"/>
      <c r="GA555" s="26"/>
      <c r="GB555" s="26"/>
      <c r="GC555" s="26"/>
      <c r="GD555" s="26"/>
      <c r="GE555" s="24"/>
      <c r="GF555" s="52"/>
      <c r="GG555" s="56"/>
      <c r="GH555" s="57"/>
      <c r="GI555" s="58"/>
      <c r="GJ555" s="27"/>
      <c r="GK555" s="25"/>
      <c r="GL555" s="26"/>
      <c r="GM555" s="26"/>
      <c r="GN555" s="26"/>
      <c r="GO555" s="26"/>
      <c r="GP555" s="26"/>
      <c r="GQ555" s="26"/>
      <c r="GR555" s="26"/>
      <c r="GS555" s="26"/>
      <c r="GT555" s="26"/>
      <c r="GU555" s="26"/>
      <c r="GV555" s="24"/>
      <c r="GW555" s="52"/>
      <c r="GX555" s="56"/>
      <c r="GY555" s="57"/>
      <c r="GZ555" s="58"/>
      <c r="HA555" s="27"/>
      <c r="HB555" s="25"/>
      <c r="HC555" s="26"/>
      <c r="HD555" s="26"/>
      <c r="HE555" s="26"/>
      <c r="HF555" s="26"/>
      <c r="HG555" s="26"/>
      <c r="HH555" s="26"/>
      <c r="HI555" s="26"/>
      <c r="HJ555" s="26"/>
      <c r="HK555" s="26"/>
      <c r="HL555" s="26"/>
      <c r="HM555" s="24"/>
      <c r="HN555" s="52"/>
      <c r="HO555" s="56"/>
      <c r="HP555" s="57"/>
      <c r="HQ555" s="58"/>
      <c r="HR555" s="27"/>
      <c r="HS555" s="25"/>
      <c r="HT555" s="26"/>
      <c r="HU555" s="26"/>
      <c r="HV555" s="26"/>
      <c r="HW555" s="26"/>
      <c r="HX555" s="26"/>
      <c r="HY555" s="26"/>
      <c r="HZ555" s="26"/>
      <c r="IA555" s="26"/>
      <c r="IB555" s="26"/>
      <c r="IC555" s="26"/>
      <c r="ID555" s="24"/>
      <c r="IE555" s="52"/>
      <c r="IF555" s="56"/>
      <c r="IG555" s="57"/>
      <c r="IH555" s="58"/>
      <c r="II555" s="27"/>
      <c r="IJ555" s="25"/>
      <c r="IK555" s="26"/>
      <c r="IL555" s="26"/>
      <c r="IM555" s="26"/>
      <c r="IN555" s="26"/>
      <c r="IO555" s="26"/>
      <c r="IP555" s="26"/>
      <c r="IQ555" s="26"/>
      <c r="IR555" s="26"/>
      <c r="IS555" s="26"/>
      <c r="IT555" s="26"/>
      <c r="IU555" s="24"/>
      <c r="IV555" s="52"/>
    </row>
    <row r="556" spans="1:242" ht="21.75" customHeight="1">
      <c r="A556" s="80"/>
      <c r="B556" s="114"/>
      <c r="C556" s="115"/>
      <c r="D556" s="116"/>
      <c r="E556" s="99"/>
      <c r="F556" s="102">
        <v>2021</v>
      </c>
      <c r="G556" s="98">
        <f t="shared" si="253"/>
        <v>0</v>
      </c>
      <c r="H556" s="98">
        <f t="shared" si="254"/>
        <v>0</v>
      </c>
      <c r="I556" s="98">
        <f t="shared" si="255"/>
        <v>0</v>
      </c>
      <c r="J556" s="98">
        <f t="shared" si="255"/>
        <v>0</v>
      </c>
      <c r="K556" s="98">
        <f t="shared" si="255"/>
        <v>0</v>
      </c>
      <c r="L556" s="98">
        <f t="shared" si="255"/>
        <v>0</v>
      </c>
      <c r="M556" s="98">
        <f t="shared" si="255"/>
        <v>0</v>
      </c>
      <c r="N556" s="98">
        <f t="shared" si="255"/>
        <v>0</v>
      </c>
      <c r="O556" s="98">
        <f t="shared" si="255"/>
        <v>0</v>
      </c>
      <c r="P556" s="98">
        <f t="shared" si="255"/>
        <v>0</v>
      </c>
      <c r="Q556" s="123"/>
      <c r="R556" s="9"/>
      <c r="AH556" s="43"/>
      <c r="AX556" s="43"/>
      <c r="BN556" s="43"/>
      <c r="CD556" s="43"/>
      <c r="CT556" s="43"/>
      <c r="DJ556" s="43"/>
      <c r="DZ556" s="43"/>
      <c r="EP556" s="43"/>
      <c r="FF556" s="43"/>
      <c r="FV556" s="43"/>
      <c r="GL556" s="43"/>
      <c r="HB556" s="43"/>
      <c r="HR556" s="43"/>
      <c r="IH556" s="43"/>
    </row>
    <row r="557" spans="1:242" ht="21.75" customHeight="1">
      <c r="A557" s="80"/>
      <c r="B557" s="114"/>
      <c r="C557" s="115"/>
      <c r="D557" s="116"/>
      <c r="E557" s="99"/>
      <c r="F557" s="102">
        <v>2022</v>
      </c>
      <c r="G557" s="98">
        <f t="shared" si="253"/>
        <v>3750</v>
      </c>
      <c r="H557" s="98">
        <f t="shared" si="254"/>
        <v>0</v>
      </c>
      <c r="I557" s="98">
        <f t="shared" si="255"/>
        <v>3750</v>
      </c>
      <c r="J557" s="98">
        <f t="shared" si="255"/>
        <v>0</v>
      </c>
      <c r="K557" s="98">
        <f t="shared" si="255"/>
        <v>0</v>
      </c>
      <c r="L557" s="98">
        <f t="shared" si="255"/>
        <v>0</v>
      </c>
      <c r="M557" s="98">
        <f t="shared" si="255"/>
        <v>0</v>
      </c>
      <c r="N557" s="98">
        <f t="shared" si="255"/>
        <v>0</v>
      </c>
      <c r="O557" s="98">
        <f t="shared" si="255"/>
        <v>0</v>
      </c>
      <c r="P557" s="98">
        <f t="shared" si="255"/>
        <v>0</v>
      </c>
      <c r="Q557" s="123"/>
      <c r="R557" s="9"/>
      <c r="AH557" s="43"/>
      <c r="AX557" s="43"/>
      <c r="BN557" s="43"/>
      <c r="CD557" s="43"/>
      <c r="CT557" s="43"/>
      <c r="DJ557" s="43"/>
      <c r="DZ557" s="43"/>
      <c r="EP557" s="43"/>
      <c r="FF557" s="43"/>
      <c r="FV557" s="43"/>
      <c r="GL557" s="43"/>
      <c r="HB557" s="43"/>
      <c r="HR557" s="43"/>
      <c r="IH557" s="43"/>
    </row>
    <row r="558" spans="1:242" ht="21.75" customHeight="1">
      <c r="A558" s="80"/>
      <c r="B558" s="114"/>
      <c r="C558" s="115"/>
      <c r="D558" s="116"/>
      <c r="E558" s="99"/>
      <c r="F558" s="102">
        <v>2023</v>
      </c>
      <c r="G558" s="98">
        <f t="shared" si="253"/>
        <v>0</v>
      </c>
      <c r="H558" s="98">
        <f t="shared" si="254"/>
        <v>0</v>
      </c>
      <c r="I558" s="98">
        <f t="shared" si="255"/>
        <v>0</v>
      </c>
      <c r="J558" s="98">
        <f t="shared" si="255"/>
        <v>0</v>
      </c>
      <c r="K558" s="98">
        <f t="shared" si="255"/>
        <v>0</v>
      </c>
      <c r="L558" s="98">
        <f t="shared" si="255"/>
        <v>0</v>
      </c>
      <c r="M558" s="98">
        <f t="shared" si="255"/>
        <v>0</v>
      </c>
      <c r="N558" s="98">
        <f t="shared" si="255"/>
        <v>0</v>
      </c>
      <c r="O558" s="98">
        <f t="shared" si="255"/>
        <v>0</v>
      </c>
      <c r="P558" s="98">
        <f t="shared" si="255"/>
        <v>0</v>
      </c>
      <c r="Q558" s="123"/>
      <c r="R558" s="9"/>
      <c r="AH558" s="43"/>
      <c r="AX558" s="43"/>
      <c r="BN558" s="43"/>
      <c r="CD558" s="43"/>
      <c r="CT558" s="43"/>
      <c r="DJ558" s="43"/>
      <c r="DZ558" s="43"/>
      <c r="EP558" s="43"/>
      <c r="FF558" s="43"/>
      <c r="FV558" s="43"/>
      <c r="GL558" s="43"/>
      <c r="HB558" s="43"/>
      <c r="HR558" s="43"/>
      <c r="IH558" s="43"/>
    </row>
    <row r="559" spans="1:242" ht="21.75" customHeight="1">
      <c r="A559" s="80"/>
      <c r="B559" s="114"/>
      <c r="C559" s="115"/>
      <c r="D559" s="116"/>
      <c r="E559" s="99"/>
      <c r="F559" s="102">
        <v>2024</v>
      </c>
      <c r="G559" s="98">
        <f t="shared" si="253"/>
        <v>0</v>
      </c>
      <c r="H559" s="98">
        <f t="shared" si="254"/>
        <v>0</v>
      </c>
      <c r="I559" s="98">
        <f t="shared" si="255"/>
        <v>0</v>
      </c>
      <c r="J559" s="98">
        <f t="shared" si="255"/>
        <v>0</v>
      </c>
      <c r="K559" s="98">
        <f t="shared" si="255"/>
        <v>0</v>
      </c>
      <c r="L559" s="98">
        <f t="shared" si="255"/>
        <v>0</v>
      </c>
      <c r="M559" s="98">
        <f t="shared" si="255"/>
        <v>0</v>
      </c>
      <c r="N559" s="98">
        <f t="shared" si="255"/>
        <v>0</v>
      </c>
      <c r="O559" s="98">
        <f t="shared" si="255"/>
        <v>0</v>
      </c>
      <c r="P559" s="98">
        <f t="shared" si="255"/>
        <v>0</v>
      </c>
      <c r="Q559" s="123"/>
      <c r="R559" s="9"/>
      <c r="AH559" s="43"/>
      <c r="AX559" s="43"/>
      <c r="BN559" s="43"/>
      <c r="CD559" s="43"/>
      <c r="CT559" s="43"/>
      <c r="DJ559" s="43"/>
      <c r="DZ559" s="43"/>
      <c r="EP559" s="43"/>
      <c r="FF559" s="43"/>
      <c r="FV559" s="43"/>
      <c r="GL559" s="43"/>
      <c r="HB559" s="43"/>
      <c r="HR559" s="43"/>
      <c r="IH559" s="43"/>
    </row>
    <row r="560" spans="1:242" ht="21.75" customHeight="1">
      <c r="A560" s="90"/>
      <c r="B560" s="119"/>
      <c r="C560" s="120"/>
      <c r="D560" s="121"/>
      <c r="E560" s="99"/>
      <c r="F560" s="102">
        <v>2025</v>
      </c>
      <c r="G560" s="98">
        <f t="shared" si="253"/>
        <v>0</v>
      </c>
      <c r="H560" s="98">
        <f t="shared" si="254"/>
        <v>0</v>
      </c>
      <c r="I560" s="98">
        <f t="shared" si="255"/>
        <v>0</v>
      </c>
      <c r="J560" s="98">
        <f t="shared" si="255"/>
        <v>0</v>
      </c>
      <c r="K560" s="98">
        <f t="shared" si="255"/>
        <v>0</v>
      </c>
      <c r="L560" s="98">
        <f t="shared" si="255"/>
        <v>0</v>
      </c>
      <c r="M560" s="98">
        <f t="shared" si="255"/>
        <v>0</v>
      </c>
      <c r="N560" s="98">
        <f t="shared" si="255"/>
        <v>0</v>
      </c>
      <c r="O560" s="98">
        <f t="shared" si="255"/>
        <v>0</v>
      </c>
      <c r="P560" s="98">
        <f t="shared" si="255"/>
        <v>0</v>
      </c>
      <c r="Q560" s="123"/>
      <c r="R560" s="32"/>
      <c r="AH560" s="43"/>
      <c r="AX560" s="43"/>
      <c r="BN560" s="43"/>
      <c r="CD560" s="43"/>
      <c r="CT560" s="43"/>
      <c r="DJ560" s="43"/>
      <c r="DZ560" s="43"/>
      <c r="EP560" s="43"/>
      <c r="FF560" s="43"/>
      <c r="FV560" s="43"/>
      <c r="GL560" s="43"/>
      <c r="HB560" s="43"/>
      <c r="HR560" s="43"/>
      <c r="IH560" s="43"/>
    </row>
    <row r="561" spans="1:17" ht="15">
      <c r="A561" s="175"/>
      <c r="B561" s="163"/>
      <c r="C561" s="163"/>
      <c r="D561" s="163"/>
      <c r="E561" s="163"/>
      <c r="F561" s="163"/>
      <c r="G561" s="164"/>
      <c r="H561" s="164"/>
      <c r="I561" s="163"/>
      <c r="J561" s="163"/>
      <c r="K561" s="163"/>
      <c r="L561" s="163"/>
      <c r="M561" s="163"/>
      <c r="N561" s="163"/>
      <c r="O561" s="163"/>
      <c r="P561" s="163"/>
      <c r="Q561" s="163"/>
    </row>
    <row r="562" spans="1:10" ht="15">
      <c r="A562" s="176"/>
      <c r="I562" s="4"/>
      <c r="J562" s="4"/>
    </row>
    <row r="563" spans="1:10" ht="15">
      <c r="A563" s="20"/>
      <c r="I563" s="4"/>
      <c r="J563" s="4"/>
    </row>
    <row r="564" spans="1:10" ht="15">
      <c r="A564" s="20"/>
      <c r="I564" s="4"/>
      <c r="J564" s="4"/>
    </row>
    <row r="565" spans="1:10" ht="15">
      <c r="A565" s="20"/>
      <c r="D565" s="21"/>
      <c r="E565" s="21"/>
      <c r="I565" s="4"/>
      <c r="J565" s="4"/>
    </row>
    <row r="566" spans="1:10" ht="15">
      <c r="A566" s="20"/>
      <c r="I566" s="4"/>
      <c r="J566" s="4"/>
    </row>
    <row r="567" spans="1:10" ht="15">
      <c r="A567" s="20"/>
      <c r="I567" s="4"/>
      <c r="J567" s="4"/>
    </row>
    <row r="568" ht="15">
      <c r="A568" s="20"/>
    </row>
    <row r="569" ht="15">
      <c r="A569" s="20"/>
    </row>
    <row r="570" ht="15">
      <c r="A570" s="20"/>
    </row>
    <row r="571" ht="15">
      <c r="A571" s="20"/>
    </row>
    <row r="572" ht="15">
      <c r="A572" s="20"/>
    </row>
    <row r="573" ht="15">
      <c r="A573" s="20"/>
    </row>
    <row r="574" ht="15">
      <c r="A574" s="20"/>
    </row>
    <row r="575" ht="15">
      <c r="A575" s="20"/>
    </row>
    <row r="576" ht="15">
      <c r="A576" s="20"/>
    </row>
    <row r="577" ht="15">
      <c r="A577" s="20"/>
    </row>
    <row r="578" ht="15">
      <c r="A578" s="20"/>
    </row>
    <row r="579" ht="15">
      <c r="A579" s="20"/>
    </row>
    <row r="580" ht="15">
      <c r="A580" s="20"/>
    </row>
    <row r="581" ht="15">
      <c r="A581" s="20"/>
    </row>
    <row r="582" ht="15">
      <c r="A582" s="20"/>
    </row>
    <row r="583" ht="15">
      <c r="A583" s="20"/>
    </row>
    <row r="584" ht="15">
      <c r="A584" s="20"/>
    </row>
    <row r="585" ht="15">
      <c r="A585" s="20"/>
    </row>
    <row r="586" ht="15">
      <c r="A586" s="20"/>
    </row>
    <row r="587" ht="15">
      <c r="A587" s="20"/>
    </row>
    <row r="588" ht="15">
      <c r="A588" s="20"/>
    </row>
    <row r="589" ht="15">
      <c r="A589" s="20"/>
    </row>
    <row r="590" ht="15">
      <c r="A590" s="20"/>
    </row>
    <row r="591" ht="15">
      <c r="A591" s="20"/>
    </row>
    <row r="592" ht="15">
      <c r="A592" s="20"/>
    </row>
    <row r="593" ht="15">
      <c r="A593" s="20"/>
    </row>
    <row r="594" ht="15">
      <c r="A594" s="20"/>
    </row>
    <row r="595" ht="15">
      <c r="A595" s="20"/>
    </row>
    <row r="596" ht="15">
      <c r="A596" s="20"/>
    </row>
    <row r="597" ht="15">
      <c r="A597" s="20"/>
    </row>
    <row r="598" ht="15">
      <c r="A598" s="20"/>
    </row>
    <row r="599" ht="15">
      <c r="A599" s="20"/>
    </row>
    <row r="600" ht="15">
      <c r="A600" s="20"/>
    </row>
    <row r="601" ht="15">
      <c r="A601" s="20"/>
    </row>
    <row r="602" ht="15">
      <c r="A602" s="20"/>
    </row>
    <row r="603" ht="15">
      <c r="A603" s="20"/>
    </row>
    <row r="604" ht="15">
      <c r="A604" s="20"/>
    </row>
    <row r="605" ht="15">
      <c r="A605" s="20"/>
    </row>
    <row r="606" ht="15">
      <c r="A606" s="20"/>
    </row>
    <row r="607" ht="15">
      <c r="A607" s="20"/>
    </row>
    <row r="608" ht="15">
      <c r="A608" s="20"/>
    </row>
    <row r="609" ht="15">
      <c r="A609" s="20"/>
    </row>
    <row r="610" ht="15">
      <c r="A610" s="20"/>
    </row>
    <row r="611" ht="15">
      <c r="A611" s="20"/>
    </row>
    <row r="612" ht="15">
      <c r="A612" s="20"/>
    </row>
    <row r="613" ht="15">
      <c r="A613" s="20"/>
    </row>
    <row r="614" ht="15">
      <c r="A614" s="20"/>
    </row>
    <row r="615" ht="15">
      <c r="A615" s="20"/>
    </row>
    <row r="616" ht="15">
      <c r="A616" s="20"/>
    </row>
    <row r="617" ht="15">
      <c r="A617" s="20"/>
    </row>
    <row r="618" ht="15">
      <c r="A618" s="20"/>
    </row>
    <row r="619" ht="15">
      <c r="A619" s="20"/>
    </row>
    <row r="620" ht="15">
      <c r="A620" s="20"/>
    </row>
    <row r="621" ht="15">
      <c r="A621" s="20"/>
    </row>
    <row r="622" ht="15">
      <c r="A622" s="20"/>
    </row>
    <row r="623" ht="15">
      <c r="A623" s="20"/>
    </row>
    <row r="624" ht="15">
      <c r="A624" s="20"/>
    </row>
    <row r="625" ht="15">
      <c r="A625" s="20"/>
    </row>
    <row r="626" ht="15">
      <c r="A626" s="20"/>
    </row>
    <row r="627" ht="15">
      <c r="A627" s="20"/>
    </row>
    <row r="628" ht="15">
      <c r="A628" s="20"/>
    </row>
    <row r="629" ht="15">
      <c r="A629" s="20"/>
    </row>
    <row r="630" ht="15">
      <c r="A630" s="20"/>
    </row>
    <row r="631" ht="15">
      <c r="A631" s="20"/>
    </row>
    <row r="632" ht="15">
      <c r="A632" s="20"/>
    </row>
    <row r="633" ht="15">
      <c r="A633" s="20"/>
    </row>
    <row r="634" ht="15">
      <c r="A634" s="20"/>
    </row>
    <row r="635" ht="15">
      <c r="A635" s="20"/>
    </row>
    <row r="636" ht="15">
      <c r="A636" s="20"/>
    </row>
    <row r="637" ht="15">
      <c r="A637" s="20"/>
    </row>
    <row r="638" ht="15">
      <c r="A638" s="20"/>
    </row>
    <row r="639" ht="15">
      <c r="A639" s="20"/>
    </row>
    <row r="640" ht="15">
      <c r="A640" s="20"/>
    </row>
    <row r="641" ht="15">
      <c r="A641" s="20"/>
    </row>
    <row r="642" ht="15">
      <c r="A642" s="20"/>
    </row>
    <row r="643" ht="15">
      <c r="A643" s="20"/>
    </row>
    <row r="644" ht="15">
      <c r="A644" s="20"/>
    </row>
    <row r="645" ht="15">
      <c r="A645" s="20"/>
    </row>
    <row r="646" ht="15">
      <c r="A646" s="20"/>
    </row>
    <row r="647" ht="15">
      <c r="A647" s="20"/>
    </row>
  </sheetData>
  <sheetProtection/>
  <mergeCells count="567">
    <mergeCell ref="HO537:HQ543"/>
    <mergeCell ref="IE537:IE543"/>
    <mergeCell ref="IF537:IH543"/>
    <mergeCell ref="IV537:IV543"/>
    <mergeCell ref="GG537:GI543"/>
    <mergeCell ref="GW537:GW543"/>
    <mergeCell ref="GX537:GZ543"/>
    <mergeCell ref="HN537:HN543"/>
    <mergeCell ref="EY537:FA543"/>
    <mergeCell ref="FO537:FO543"/>
    <mergeCell ref="FP537:FR543"/>
    <mergeCell ref="GF537:GF543"/>
    <mergeCell ref="DQ537:DS543"/>
    <mergeCell ref="EG537:EG543"/>
    <mergeCell ref="EH537:EJ543"/>
    <mergeCell ref="EX537:EX543"/>
    <mergeCell ref="CI537:CK543"/>
    <mergeCell ref="CY537:CY543"/>
    <mergeCell ref="CZ537:DB543"/>
    <mergeCell ref="DP537:DP543"/>
    <mergeCell ref="IV465:IV471"/>
    <mergeCell ref="A537:A548"/>
    <mergeCell ref="B537:D548"/>
    <mergeCell ref="R537:R543"/>
    <mergeCell ref="S537:U543"/>
    <mergeCell ref="AI537:AI543"/>
    <mergeCell ref="BA537:BC543"/>
    <mergeCell ref="BQ537:BQ543"/>
    <mergeCell ref="BR537:BT543"/>
    <mergeCell ref="CH537:CH543"/>
    <mergeCell ref="HN465:HN471"/>
    <mergeCell ref="HO465:HQ471"/>
    <mergeCell ref="IE465:IE471"/>
    <mergeCell ref="IF465:IH471"/>
    <mergeCell ref="GF465:GF471"/>
    <mergeCell ref="GG465:GI471"/>
    <mergeCell ref="GW465:GW471"/>
    <mergeCell ref="GX465:GZ471"/>
    <mergeCell ref="EX465:EX471"/>
    <mergeCell ref="EY465:FA471"/>
    <mergeCell ref="FO465:FO471"/>
    <mergeCell ref="FP465:FR471"/>
    <mergeCell ref="DP465:DP471"/>
    <mergeCell ref="DQ465:DS471"/>
    <mergeCell ref="EG465:EG471"/>
    <mergeCell ref="EH465:EJ471"/>
    <mergeCell ref="CH465:CH471"/>
    <mergeCell ref="CI465:CK471"/>
    <mergeCell ref="CY465:CY471"/>
    <mergeCell ref="CZ465:DB471"/>
    <mergeCell ref="AZ465:AZ471"/>
    <mergeCell ref="BA465:BC471"/>
    <mergeCell ref="BQ465:BQ471"/>
    <mergeCell ref="BR465:BT471"/>
    <mergeCell ref="R465:R471"/>
    <mergeCell ref="S465:U471"/>
    <mergeCell ref="AI465:AI471"/>
    <mergeCell ref="AJ465:AL471"/>
    <mergeCell ref="A415:A426"/>
    <mergeCell ref="B415:D426"/>
    <mergeCell ref="E415:E426"/>
    <mergeCell ref="A402:A413"/>
    <mergeCell ref="B402:D413"/>
    <mergeCell ref="E402:E413"/>
    <mergeCell ref="A229:A233"/>
    <mergeCell ref="B229:B233"/>
    <mergeCell ref="A144:A191"/>
    <mergeCell ref="B193:D204"/>
    <mergeCell ref="E11:E15"/>
    <mergeCell ref="C67:C68"/>
    <mergeCell ref="B244:B245"/>
    <mergeCell ref="Q99:Q100"/>
    <mergeCell ref="E131:E142"/>
    <mergeCell ref="Q78:Q80"/>
    <mergeCell ref="B81:B82"/>
    <mergeCell ref="C240:C242"/>
    <mergeCell ref="C234:C238"/>
    <mergeCell ref="A192:F192"/>
    <mergeCell ref="A18:A29"/>
    <mergeCell ref="A69:A71"/>
    <mergeCell ref="C110:C111"/>
    <mergeCell ref="P2:R2"/>
    <mergeCell ref="Q11:Q15"/>
    <mergeCell ref="R11:R15"/>
    <mergeCell ref="I13:J14"/>
    <mergeCell ref="C11:C15"/>
    <mergeCell ref="Q69:Q71"/>
    <mergeCell ref="D11:D15"/>
    <mergeCell ref="A30:F30"/>
    <mergeCell ref="A67:A68"/>
    <mergeCell ref="B31:D42"/>
    <mergeCell ref="C69:C71"/>
    <mergeCell ref="A105:A109"/>
    <mergeCell ref="B144:D155"/>
    <mergeCell ref="B131:D142"/>
    <mergeCell ref="S168:U174"/>
    <mergeCell ref="A131:A142"/>
    <mergeCell ref="Q105:Q111"/>
    <mergeCell ref="A110:A111"/>
    <mergeCell ref="AH144:AH174"/>
    <mergeCell ref="AX144:AX174"/>
    <mergeCell ref="B69:B71"/>
    <mergeCell ref="AY168:BA174"/>
    <mergeCell ref="Q83:Q84"/>
    <mergeCell ref="C72:C75"/>
    <mergeCell ref="C83:C84"/>
    <mergeCell ref="B105:B109"/>
    <mergeCell ref="C105:C109"/>
    <mergeCell ref="AY144:BA150"/>
    <mergeCell ref="I11:P12"/>
    <mergeCell ref="G11:H14"/>
    <mergeCell ref="M13:N14"/>
    <mergeCell ref="K13:L14"/>
    <mergeCell ref="DJ144:DJ174"/>
    <mergeCell ref="CU168:CW174"/>
    <mergeCell ref="AI168:AK174"/>
    <mergeCell ref="AI144:AK150"/>
    <mergeCell ref="AI156:AK162"/>
    <mergeCell ref="CU156:CW162"/>
    <mergeCell ref="CE168:CG174"/>
    <mergeCell ref="CT144:CT174"/>
    <mergeCell ref="BO156:BQ162"/>
    <mergeCell ref="BO168:BQ174"/>
    <mergeCell ref="BO144:BQ150"/>
    <mergeCell ref="AY156:BA162"/>
    <mergeCell ref="BN144:BN174"/>
    <mergeCell ref="CU144:CW150"/>
    <mergeCell ref="CE144:CG150"/>
    <mergeCell ref="CD144:CD174"/>
    <mergeCell ref="CE156:CG162"/>
    <mergeCell ref="R88:R92"/>
    <mergeCell ref="Q94:Q96"/>
    <mergeCell ref="O13:P14"/>
    <mergeCell ref="R17:R20"/>
    <mergeCell ref="Q92:Q93"/>
    <mergeCell ref="DK144:DM150"/>
    <mergeCell ref="EP144:EP174"/>
    <mergeCell ref="EQ168:ES174"/>
    <mergeCell ref="DK168:DM174"/>
    <mergeCell ref="EQ144:ES150"/>
    <mergeCell ref="DK156:DM162"/>
    <mergeCell ref="DZ144:DZ174"/>
    <mergeCell ref="EA156:EC162"/>
    <mergeCell ref="GM168:GO174"/>
    <mergeCell ref="GM144:GO150"/>
    <mergeCell ref="EA144:EC150"/>
    <mergeCell ref="EQ156:ES162"/>
    <mergeCell ref="GM156:GO162"/>
    <mergeCell ref="FW144:FY150"/>
    <mergeCell ref="II168:IK174"/>
    <mergeCell ref="HC144:HE150"/>
    <mergeCell ref="HR144:HR174"/>
    <mergeCell ref="II144:IK150"/>
    <mergeCell ref="IH144:IH174"/>
    <mergeCell ref="II156:IK162"/>
    <mergeCell ref="HS168:HU174"/>
    <mergeCell ref="HC168:HE174"/>
    <mergeCell ref="HS144:HU150"/>
    <mergeCell ref="HC156:HE162"/>
    <mergeCell ref="HS156:HU162"/>
    <mergeCell ref="FF144:FF174"/>
    <mergeCell ref="FW156:FY162"/>
    <mergeCell ref="HB144:HB174"/>
    <mergeCell ref="FG144:FI150"/>
    <mergeCell ref="GL144:GL174"/>
    <mergeCell ref="FW168:FY174"/>
    <mergeCell ref="FV144:FV174"/>
    <mergeCell ref="FG168:FI174"/>
    <mergeCell ref="FG156:FI162"/>
    <mergeCell ref="EA168:EC174"/>
    <mergeCell ref="B453:D464"/>
    <mergeCell ref="D229:D230"/>
    <mergeCell ref="Q326:Q327"/>
    <mergeCell ref="B309:B310"/>
    <mergeCell ref="C229:C233"/>
    <mergeCell ref="B326:B327"/>
    <mergeCell ref="Q309:Q310"/>
    <mergeCell ref="R429:R435"/>
    <mergeCell ref="S429:U435"/>
    <mergeCell ref="B110:B111"/>
    <mergeCell ref="A88:A93"/>
    <mergeCell ref="A326:A327"/>
    <mergeCell ref="B331:B332"/>
    <mergeCell ref="B234:B238"/>
    <mergeCell ref="B320:B321"/>
    <mergeCell ref="B297:D308"/>
    <mergeCell ref="C320:C321"/>
    <mergeCell ref="C312:C313"/>
    <mergeCell ref="C88:C93"/>
    <mergeCell ref="A11:A15"/>
    <mergeCell ref="A72:A75"/>
    <mergeCell ref="B73:B75"/>
    <mergeCell ref="B11:B15"/>
    <mergeCell ref="A17:F17"/>
    <mergeCell ref="F11:F15"/>
    <mergeCell ref="B43:D54"/>
    <mergeCell ref="B55:D66"/>
    <mergeCell ref="B67:B68"/>
    <mergeCell ref="B18:D24"/>
    <mergeCell ref="A309:A310"/>
    <mergeCell ref="A244:A245"/>
    <mergeCell ref="C244:C245"/>
    <mergeCell ref="A234:A238"/>
    <mergeCell ref="B273:D284"/>
    <mergeCell ref="B285:D296"/>
    <mergeCell ref="A248:A249"/>
    <mergeCell ref="C250:C251"/>
    <mergeCell ref="A269:A270"/>
    <mergeCell ref="C269:C270"/>
    <mergeCell ref="AI429:AI435"/>
    <mergeCell ref="AJ429:AL435"/>
    <mergeCell ref="AZ429:AZ435"/>
    <mergeCell ref="Q250:Q251"/>
    <mergeCell ref="Q269:Q270"/>
    <mergeCell ref="Q338:Q339"/>
    <mergeCell ref="Q265:Q266"/>
    <mergeCell ref="Q351:Q352"/>
    <mergeCell ref="EH429:EJ435"/>
    <mergeCell ref="EX429:EX435"/>
    <mergeCell ref="BA429:BC435"/>
    <mergeCell ref="EY429:FA435"/>
    <mergeCell ref="BQ429:BQ435"/>
    <mergeCell ref="BR429:BT435"/>
    <mergeCell ref="CH429:CH435"/>
    <mergeCell ref="CI429:CK435"/>
    <mergeCell ref="CY429:CY435"/>
    <mergeCell ref="CZ429:DB435"/>
    <mergeCell ref="IE429:IE435"/>
    <mergeCell ref="IF429:IH435"/>
    <mergeCell ref="IV429:IV435"/>
    <mergeCell ref="R441:R447"/>
    <mergeCell ref="S441:U447"/>
    <mergeCell ref="AI441:AI447"/>
    <mergeCell ref="AJ441:AL447"/>
    <mergeCell ref="FO429:FO435"/>
    <mergeCell ref="FP429:FR435"/>
    <mergeCell ref="GF429:GF435"/>
    <mergeCell ref="CH441:CH447"/>
    <mergeCell ref="CI441:CK447"/>
    <mergeCell ref="HN429:HN435"/>
    <mergeCell ref="HO429:HQ435"/>
    <mergeCell ref="GG429:GI435"/>
    <mergeCell ref="GW429:GW435"/>
    <mergeCell ref="GX429:GZ435"/>
    <mergeCell ref="DP429:DP435"/>
    <mergeCell ref="DQ429:DS435"/>
    <mergeCell ref="EG429:EG435"/>
    <mergeCell ref="AZ441:AZ447"/>
    <mergeCell ref="BA441:BC447"/>
    <mergeCell ref="BQ441:BQ447"/>
    <mergeCell ref="BR441:BT447"/>
    <mergeCell ref="HO441:HQ447"/>
    <mergeCell ref="IE441:IE447"/>
    <mergeCell ref="IF441:IH447"/>
    <mergeCell ref="EX441:EX447"/>
    <mergeCell ref="EY441:FA447"/>
    <mergeCell ref="FO441:FO447"/>
    <mergeCell ref="FP441:FR447"/>
    <mergeCell ref="GF441:GF447"/>
    <mergeCell ref="GG441:GI447"/>
    <mergeCell ref="BR453:BT459"/>
    <mergeCell ref="GW441:GW447"/>
    <mergeCell ref="GX441:GZ447"/>
    <mergeCell ref="HN441:HN447"/>
    <mergeCell ref="CY441:CY447"/>
    <mergeCell ref="CZ441:DB447"/>
    <mergeCell ref="DP441:DP447"/>
    <mergeCell ref="DQ441:DS447"/>
    <mergeCell ref="EG441:EG447"/>
    <mergeCell ref="EH441:EJ447"/>
    <mergeCell ref="DP453:DP459"/>
    <mergeCell ref="DQ453:DS459"/>
    <mergeCell ref="IV441:IV447"/>
    <mergeCell ref="R453:R459"/>
    <mergeCell ref="S453:U459"/>
    <mergeCell ref="AI453:AI459"/>
    <mergeCell ref="AJ453:AL459"/>
    <mergeCell ref="AZ453:AZ459"/>
    <mergeCell ref="BA453:BC459"/>
    <mergeCell ref="BQ453:BQ459"/>
    <mergeCell ref="CH453:CH459"/>
    <mergeCell ref="CI453:CK459"/>
    <mergeCell ref="CY453:CY459"/>
    <mergeCell ref="CZ453:DB459"/>
    <mergeCell ref="HO453:HQ459"/>
    <mergeCell ref="EG453:EG459"/>
    <mergeCell ref="EH453:EJ459"/>
    <mergeCell ref="EX453:EX459"/>
    <mergeCell ref="EY453:FA459"/>
    <mergeCell ref="FO453:FO459"/>
    <mergeCell ref="FP453:FR459"/>
    <mergeCell ref="GG453:GI459"/>
    <mergeCell ref="GW453:GW459"/>
    <mergeCell ref="GX453:GZ459"/>
    <mergeCell ref="HN453:HN459"/>
    <mergeCell ref="IE453:IE459"/>
    <mergeCell ref="IF453:IH459"/>
    <mergeCell ref="IV453:IV459"/>
    <mergeCell ref="R489:R495"/>
    <mergeCell ref="S489:U495"/>
    <mergeCell ref="AI489:AI495"/>
    <mergeCell ref="AJ489:AL495"/>
    <mergeCell ref="AZ489:AZ495"/>
    <mergeCell ref="BA489:BC495"/>
    <mergeCell ref="GF453:GF459"/>
    <mergeCell ref="EH489:EJ495"/>
    <mergeCell ref="EX489:EX495"/>
    <mergeCell ref="EY489:FA495"/>
    <mergeCell ref="BQ489:BQ495"/>
    <mergeCell ref="BR489:BT495"/>
    <mergeCell ref="CH489:CH495"/>
    <mergeCell ref="CI489:CK495"/>
    <mergeCell ref="CY489:CY495"/>
    <mergeCell ref="CZ489:DB495"/>
    <mergeCell ref="IE489:IE495"/>
    <mergeCell ref="IF489:IH495"/>
    <mergeCell ref="IV489:IV495"/>
    <mergeCell ref="R501:R507"/>
    <mergeCell ref="S501:U507"/>
    <mergeCell ref="AI501:AI507"/>
    <mergeCell ref="AJ501:AL507"/>
    <mergeCell ref="FO489:FO495"/>
    <mergeCell ref="FP489:FR495"/>
    <mergeCell ref="GF489:GF495"/>
    <mergeCell ref="CH501:CH507"/>
    <mergeCell ref="CI501:CK507"/>
    <mergeCell ref="HN489:HN495"/>
    <mergeCell ref="HO489:HQ495"/>
    <mergeCell ref="GG489:GI495"/>
    <mergeCell ref="GW489:GW495"/>
    <mergeCell ref="GX489:GZ495"/>
    <mergeCell ref="DP489:DP495"/>
    <mergeCell ref="DQ489:DS495"/>
    <mergeCell ref="EG489:EG495"/>
    <mergeCell ref="AZ501:AZ507"/>
    <mergeCell ref="BA501:BC507"/>
    <mergeCell ref="BQ501:BQ507"/>
    <mergeCell ref="BR501:BT507"/>
    <mergeCell ref="HO501:HQ507"/>
    <mergeCell ref="IE501:IE507"/>
    <mergeCell ref="IF501:IH507"/>
    <mergeCell ref="EX501:EX507"/>
    <mergeCell ref="EY501:FA507"/>
    <mergeCell ref="FO501:FO507"/>
    <mergeCell ref="FP501:FR507"/>
    <mergeCell ref="GF501:GF507"/>
    <mergeCell ref="GG501:GI507"/>
    <mergeCell ref="BR513:BT519"/>
    <mergeCell ref="GW501:GW507"/>
    <mergeCell ref="GX501:GZ507"/>
    <mergeCell ref="HN501:HN507"/>
    <mergeCell ref="CY501:CY507"/>
    <mergeCell ref="CZ501:DB507"/>
    <mergeCell ref="DP501:DP507"/>
    <mergeCell ref="DQ501:DS507"/>
    <mergeCell ref="EG501:EG507"/>
    <mergeCell ref="EH501:EJ507"/>
    <mergeCell ref="DP513:DP519"/>
    <mergeCell ref="DQ513:DS519"/>
    <mergeCell ref="IV501:IV507"/>
    <mergeCell ref="R513:R519"/>
    <mergeCell ref="S513:U519"/>
    <mergeCell ref="AI513:AI519"/>
    <mergeCell ref="AJ513:AL519"/>
    <mergeCell ref="AZ513:AZ519"/>
    <mergeCell ref="BA513:BC519"/>
    <mergeCell ref="BQ513:BQ519"/>
    <mergeCell ref="CH513:CH519"/>
    <mergeCell ref="CI513:CK519"/>
    <mergeCell ref="CY513:CY519"/>
    <mergeCell ref="CZ513:DB519"/>
    <mergeCell ref="HO513:HQ519"/>
    <mergeCell ref="EG513:EG519"/>
    <mergeCell ref="EH513:EJ519"/>
    <mergeCell ref="EX513:EX519"/>
    <mergeCell ref="EY513:FA519"/>
    <mergeCell ref="FO513:FO519"/>
    <mergeCell ref="FP513:FR519"/>
    <mergeCell ref="GG513:GI519"/>
    <mergeCell ref="GW513:GW519"/>
    <mergeCell ref="GX513:GZ519"/>
    <mergeCell ref="HN513:HN519"/>
    <mergeCell ref="IE513:IE519"/>
    <mergeCell ref="IF513:IH519"/>
    <mergeCell ref="IV513:IV519"/>
    <mergeCell ref="R525:R531"/>
    <mergeCell ref="S525:U531"/>
    <mergeCell ref="AI525:AI531"/>
    <mergeCell ref="AJ525:AL531"/>
    <mergeCell ref="AZ525:AZ531"/>
    <mergeCell ref="BA525:BC531"/>
    <mergeCell ref="GF513:GF519"/>
    <mergeCell ref="CH525:CH531"/>
    <mergeCell ref="CI525:CK531"/>
    <mergeCell ref="CY525:CY531"/>
    <mergeCell ref="CZ525:DB531"/>
    <mergeCell ref="IE525:IE531"/>
    <mergeCell ref="IF525:IH531"/>
    <mergeCell ref="IV525:IV531"/>
    <mergeCell ref="FO525:FO531"/>
    <mergeCell ref="FP525:FR531"/>
    <mergeCell ref="GF525:GF531"/>
    <mergeCell ref="GG525:GI531"/>
    <mergeCell ref="GW525:GW531"/>
    <mergeCell ref="GX525:GZ531"/>
    <mergeCell ref="HN525:HN531"/>
    <mergeCell ref="B180:D191"/>
    <mergeCell ref="B338:B339"/>
    <mergeCell ref="C338:C339"/>
    <mergeCell ref="Q355:Q356"/>
    <mergeCell ref="D240:D242"/>
    <mergeCell ref="C331:C332"/>
    <mergeCell ref="Q240:Q242"/>
    <mergeCell ref="C309:C310"/>
    <mergeCell ref="Q236:Q238"/>
    <mergeCell ref="Q231:Q233"/>
    <mergeCell ref="A240:A242"/>
    <mergeCell ref="HO525:HQ531"/>
    <mergeCell ref="DP525:DP531"/>
    <mergeCell ref="DQ525:DS531"/>
    <mergeCell ref="EG525:EG531"/>
    <mergeCell ref="EH525:EJ531"/>
    <mergeCell ref="EX525:EX531"/>
    <mergeCell ref="EY525:FA531"/>
    <mergeCell ref="BQ525:BQ531"/>
    <mergeCell ref="BR525:BT531"/>
    <mergeCell ref="A312:A313"/>
    <mergeCell ref="B156:D167"/>
    <mergeCell ref="B168:D179"/>
    <mergeCell ref="A525:A536"/>
    <mergeCell ref="A513:A524"/>
    <mergeCell ref="A501:A512"/>
    <mergeCell ref="B513:D524"/>
    <mergeCell ref="B501:D512"/>
    <mergeCell ref="C248:C249"/>
    <mergeCell ref="B248:B249"/>
    <mergeCell ref="A441:A452"/>
    <mergeCell ref="A477:A488"/>
    <mergeCell ref="B477:D488"/>
    <mergeCell ref="A465:A476"/>
    <mergeCell ref="B465:D476"/>
    <mergeCell ref="B322:B323"/>
    <mergeCell ref="A250:A251"/>
    <mergeCell ref="B250:B251"/>
    <mergeCell ref="B205:D216"/>
    <mergeCell ref="B217:D228"/>
    <mergeCell ref="B269:B270"/>
    <mergeCell ref="A193:A228"/>
    <mergeCell ref="B240:B242"/>
    <mergeCell ref="A273:A308"/>
    <mergeCell ref="B312:B313"/>
    <mergeCell ref="A94:A96"/>
    <mergeCell ref="B94:B96"/>
    <mergeCell ref="C94:C96"/>
    <mergeCell ref="A31:A66"/>
    <mergeCell ref="A83:A84"/>
    <mergeCell ref="B77:B80"/>
    <mergeCell ref="B88:B93"/>
    <mergeCell ref="A81:A82"/>
    <mergeCell ref="B83:B84"/>
    <mergeCell ref="A265:A266"/>
    <mergeCell ref="B265:B266"/>
    <mergeCell ref="C265:C266"/>
    <mergeCell ref="B351:B352"/>
    <mergeCell ref="A347:A348"/>
    <mergeCell ref="B347:B348"/>
    <mergeCell ref="C347:C348"/>
    <mergeCell ref="A320:A321"/>
    <mergeCell ref="A322:A323"/>
    <mergeCell ref="C322:C323"/>
    <mergeCell ref="A324:A325"/>
    <mergeCell ref="Q349:Q350"/>
    <mergeCell ref="A351:A352"/>
    <mergeCell ref="C351:C352"/>
    <mergeCell ref="Q347:Q348"/>
    <mergeCell ref="Q390:Q391"/>
    <mergeCell ref="B353:B354"/>
    <mergeCell ref="C353:C354"/>
    <mergeCell ref="Q353:Q354"/>
    <mergeCell ref="A338:A339"/>
    <mergeCell ref="C326:C327"/>
    <mergeCell ref="AJ537:AL543"/>
    <mergeCell ref="AZ537:AZ543"/>
    <mergeCell ref="AZ477:AZ483"/>
    <mergeCell ref="A429:A440"/>
    <mergeCell ref="B429:D440"/>
    <mergeCell ref="B489:D500"/>
    <mergeCell ref="A489:A500"/>
    <mergeCell ref="C390:C391"/>
    <mergeCell ref="C77:C80"/>
    <mergeCell ref="A77:A80"/>
    <mergeCell ref="B525:D536"/>
    <mergeCell ref="A453:A464"/>
    <mergeCell ref="B441:D452"/>
    <mergeCell ref="A355:A356"/>
    <mergeCell ref="B355:B356"/>
    <mergeCell ref="C355:C356"/>
    <mergeCell ref="A390:A391"/>
    <mergeCell ref="B390:B391"/>
    <mergeCell ref="B349:B350"/>
    <mergeCell ref="C349:C350"/>
    <mergeCell ref="A349:A350"/>
    <mergeCell ref="A353:A354"/>
    <mergeCell ref="D331:D332"/>
    <mergeCell ref="A328:A330"/>
    <mergeCell ref="B328:B330"/>
    <mergeCell ref="C328:C330"/>
    <mergeCell ref="A331:A332"/>
    <mergeCell ref="R477:R483"/>
    <mergeCell ref="S477:U483"/>
    <mergeCell ref="AI477:AI483"/>
    <mergeCell ref="AJ477:AL483"/>
    <mergeCell ref="EH477:EJ483"/>
    <mergeCell ref="EX477:EX483"/>
    <mergeCell ref="BA477:BC483"/>
    <mergeCell ref="BQ477:BQ483"/>
    <mergeCell ref="BR477:BT483"/>
    <mergeCell ref="CH477:CH483"/>
    <mergeCell ref="CI477:CK483"/>
    <mergeCell ref="CY477:CY483"/>
    <mergeCell ref="CZ477:DB483"/>
    <mergeCell ref="DP477:DP483"/>
    <mergeCell ref="DQ477:DS483"/>
    <mergeCell ref="EG477:EG483"/>
    <mergeCell ref="IF477:IH483"/>
    <mergeCell ref="IV477:IV483"/>
    <mergeCell ref="EY477:FA483"/>
    <mergeCell ref="FO477:FO483"/>
    <mergeCell ref="FP477:FR483"/>
    <mergeCell ref="GF477:GF483"/>
    <mergeCell ref="GG477:GI483"/>
    <mergeCell ref="GW477:GW483"/>
    <mergeCell ref="GX477:GZ483"/>
    <mergeCell ref="HN477:HN483"/>
    <mergeCell ref="HO477:HQ483"/>
    <mergeCell ref="IE477:IE483"/>
    <mergeCell ref="CH549:CH555"/>
    <mergeCell ref="CI549:CK555"/>
    <mergeCell ref="A549:A560"/>
    <mergeCell ref="B549:D560"/>
    <mergeCell ref="R549:R555"/>
    <mergeCell ref="S549:U555"/>
    <mergeCell ref="AI549:AI555"/>
    <mergeCell ref="AJ549:AL555"/>
    <mergeCell ref="AZ549:AZ555"/>
    <mergeCell ref="BA549:BC555"/>
    <mergeCell ref="BQ549:BQ555"/>
    <mergeCell ref="BR549:BT555"/>
    <mergeCell ref="GF549:GF555"/>
    <mergeCell ref="IF549:IH555"/>
    <mergeCell ref="CY549:CY555"/>
    <mergeCell ref="CZ549:DB555"/>
    <mergeCell ref="DP549:DP555"/>
    <mergeCell ref="DQ549:DS555"/>
    <mergeCell ref="EG549:EG555"/>
    <mergeCell ref="EH549:EJ555"/>
    <mergeCell ref="EX549:EX555"/>
    <mergeCell ref="EY549:FA555"/>
    <mergeCell ref="FO549:FO555"/>
    <mergeCell ref="FP549:FR555"/>
    <mergeCell ref="IV549:IV555"/>
    <mergeCell ref="GG549:GI555"/>
    <mergeCell ref="GW549:GW555"/>
    <mergeCell ref="GX549:GZ555"/>
    <mergeCell ref="HN549:HN555"/>
    <mergeCell ref="HO549:HQ555"/>
    <mergeCell ref="IE549:IE555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Шавкунова</cp:lastModifiedBy>
  <cp:lastPrinted>2019-08-05T10:14:34Z</cp:lastPrinted>
  <dcterms:created xsi:type="dcterms:W3CDTF">2012-12-12T08:42:07Z</dcterms:created>
  <dcterms:modified xsi:type="dcterms:W3CDTF">2019-08-05T10:15:43Z</dcterms:modified>
  <cp:category/>
  <cp:version/>
  <cp:contentType/>
  <cp:contentStatus/>
</cp:coreProperties>
</file>