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72" yWindow="65500" windowWidth="14472" windowHeight="12192" activeTab="0"/>
  </bookViews>
  <sheets>
    <sheet name="Паспорт" sheetId="1" r:id="rId1"/>
    <sheet name="Финансы" sheetId="2" r:id="rId2"/>
    <sheet name="ОХ" sheetId="3" r:id="rId3"/>
    <sheet name="ОХ2" sheetId="4" r:id="rId4"/>
    <sheet name="РФКиС_пасп" sheetId="5" r:id="rId5"/>
    <sheet name="РФКиС_пасп2" sheetId="6" r:id="rId6"/>
    <sheet name="РФКиС_п" sheetId="7" r:id="rId7"/>
    <sheet name="РФКиС_п(2)" sheetId="8" r:id="rId8"/>
    <sheet name="РФКиС_об" sheetId="9" r:id="rId9"/>
    <sheet name="РФКиС_пер" sheetId="10" r:id="rId10"/>
    <sheet name="ЗОЖ_пасп" sheetId="11" r:id="rId11"/>
    <sheet name="ЗОЖ_п" sheetId="12" r:id="rId12"/>
    <sheet name="ЗОЖ_об" sheetId="13" r:id="rId13"/>
    <sheet name="ЗОЖ_пер" sheetId="14" r:id="rId14"/>
    <sheet name="УФКиС_п" sheetId="15" r:id="rId15"/>
    <sheet name="УФКиС" sheetId="16" r:id="rId16"/>
    <sheet name="Стр_пасп" sheetId="17" r:id="rId17"/>
    <sheet name="Стр_ан" sheetId="18" r:id="rId18"/>
    <sheet name="Стр_п" sheetId="19" r:id="rId19"/>
    <sheet name="Стр_пер" sheetId="20" r:id="rId20"/>
    <sheet name="Стр_прил" sheetId="21" r:id="rId21"/>
    <sheet name="Прил1" sheetId="22" r:id="rId22"/>
    <sheet name="Прил1 (2)" sheetId="23" r:id="rId23"/>
    <sheet name="Прил2" sheetId="24" r:id="rId24"/>
  </sheets>
  <externalReferences>
    <externalReference r:id="rId27"/>
  </externalReferences>
  <definedNames>
    <definedName name="_xlnm.Print_Area" localSheetId="12">'ЗОЖ_об'!$A$1:$AI$24</definedName>
    <definedName name="_xlnm.Print_Area" localSheetId="13">'ЗОЖ_пер'!$A$1:$O$809</definedName>
    <definedName name="_xlnm.Print_Area" localSheetId="2">'ОХ'!$A$1:$J$47</definedName>
    <definedName name="_xlnm.Print_Area" localSheetId="0">'Паспорт'!$A$1:$Y$53</definedName>
    <definedName name="_xlnm.Print_Area" localSheetId="21">'Прил1'!$A$1:$AC$22</definedName>
    <definedName name="_xlnm.Print_Area" localSheetId="8">'РФКиС_об'!$A$1:$AI$42</definedName>
    <definedName name="_xlnm.Print_Area" localSheetId="9">'РФКиС_пер'!$A$1:$O$423</definedName>
    <definedName name="_xlnm.Print_Area" localSheetId="18">'Стр_п'!$A$1:$AB$31</definedName>
  </definedNames>
  <calcPr fullCalcOnLoad="1"/>
</workbook>
</file>

<file path=xl/comments19.xml><?xml version="1.0" encoding="utf-8"?>
<comments xmlns="http://schemas.openxmlformats.org/spreadsheetml/2006/main">
  <authors>
    <author>Автор</author>
  </authors>
  <commentList>
    <comment ref="N14" authorId="0">
      <text>
        <r>
          <rPr>
            <sz val="9"/>
            <rFont val="Tahoma"/>
            <family val="2"/>
          </rPr>
          <t>1) Капитальный ремонт спортивного сооружения для массовых спортивных занятий по адресу: г. Томск, пр. Мира, 1/2</t>
        </r>
      </text>
    </comment>
    <comment ref="H14" authorId="0">
      <text>
        <r>
          <rPr>
            <b/>
            <sz val="9"/>
            <rFont val="Tahoma"/>
            <family val="2"/>
          </rPr>
          <t>Автор:</t>
        </r>
        <r>
          <rPr>
            <sz val="9"/>
            <rFont val="Tahoma"/>
            <family val="2"/>
          </rPr>
          <t xml:space="preserve">
1) Лыжероллерной трассы в г. Томске по ул. Королева (обеспечение материальной базы зимних видов спорта)</t>
        </r>
      </text>
    </comment>
    <comment ref="M14" authorId="0">
      <text>
        <r>
          <rPr>
            <sz val="9"/>
            <rFont val="Tahoma"/>
            <family val="2"/>
          </rPr>
          <t>1) Капитальный ремонт спортивного сооружения для массовых спортивных занятий по адресу: г. Томск, пр. Мира, 1/2</t>
        </r>
      </text>
    </comment>
    <comment ref="Q14" authorId="0">
      <text>
        <r>
          <rPr>
            <sz val="9"/>
            <rFont val="Tahoma"/>
            <family val="2"/>
          </rPr>
          <t>1) Кедр (л/а ядро)
2) ДЮСШ №6 (фасад)
3) ДЮСШ Победа</t>
        </r>
      </text>
    </comment>
    <comment ref="O23" authorId="0">
      <text>
        <r>
          <rPr>
            <sz val="9"/>
            <rFont val="Tahoma"/>
            <family val="2"/>
          </rPr>
          <t>1)  Стадион "Локомотив"</t>
        </r>
      </text>
    </comment>
    <comment ref="M26" authorId="0">
      <text>
        <r>
          <rPr>
            <sz val="9"/>
            <rFont val="Tahoma"/>
            <family val="2"/>
          </rPr>
          <t>1) Строительство комплекса малых трамплинов в Академпарке г. Томска
2) Физкультурно-оздоровительного комплекса по спортивным единоборствам в г. Томске</t>
        </r>
      </text>
    </comment>
    <comment ref="N26" authorId="0">
      <text>
        <r>
          <rPr>
            <sz val="9"/>
            <rFont val="Tahoma"/>
            <family val="2"/>
          </rPr>
          <t>1) Строительство комплекса малых трамплинов в Академпарке г. Томска
2) Физкультурно-оздоровительного комплекса по спортивным единоборствам в г. Томска</t>
        </r>
      </text>
    </comment>
    <comment ref="M24" authorId="0">
      <text>
        <r>
          <rPr>
            <sz val="9"/>
            <rFont val="Tahoma"/>
            <family val="2"/>
          </rPr>
          <t>1) Строительство хоккейной коробки с защитным ограждением по адресу: г. Томск, п. Светлый</t>
        </r>
      </text>
    </comment>
    <comment ref="N24" authorId="0">
      <text>
        <r>
          <rPr>
            <sz val="9"/>
            <rFont val="Tahoma"/>
            <family val="2"/>
          </rPr>
          <t>1) Строительство хоккейной коробки с защитным ограждением по адресу: г. Томск, п. Светлый</t>
        </r>
      </text>
    </comment>
    <comment ref="S14" authorId="0">
      <text>
        <r>
          <rPr>
            <sz val="9"/>
            <rFont val="Tahoma"/>
            <family val="2"/>
          </rPr>
          <t>1) Пушкина, 54/1 (фасад)
2) Ивановского 9/2</t>
        </r>
      </text>
    </comment>
    <comment ref="AA21" authorId="0">
      <text>
        <r>
          <rPr>
            <sz val="9"/>
            <rFont val="Tahoma"/>
            <family val="2"/>
          </rPr>
          <t>СДЮСШОР№16 Сенная Курья</t>
        </r>
      </text>
    </comment>
    <comment ref="Y23" authorId="0">
      <text>
        <r>
          <rPr>
            <sz val="9"/>
            <rFont val="Tahoma"/>
            <family val="2"/>
          </rPr>
          <t>СДЮСШОР№16 Сенная Курья</t>
        </r>
      </text>
    </comment>
    <comment ref="W24" authorId="0">
      <text>
        <r>
          <rPr>
            <sz val="9"/>
            <rFont val="Tahoma"/>
            <family val="2"/>
          </rPr>
          <t xml:space="preserve">1) ДЮСШ ТВС стадион
</t>
        </r>
      </text>
    </comment>
    <comment ref="Y24" authorId="0">
      <text>
        <r>
          <rPr>
            <sz val="9"/>
            <rFont val="Tahoma"/>
            <family val="2"/>
          </rPr>
          <t>1) ДЮСШ ЗВС сноуборд
2) ДЮСШ ЗВС фристайл
3) СОШ №67 стадион
4) СОШ №40 стадион
5) СОШ №11 стадион</t>
        </r>
      </text>
    </comment>
    <comment ref="W26" authorId="0">
      <text>
        <r>
          <rPr>
            <sz val="9"/>
            <rFont val="Tahoma"/>
            <family val="2"/>
          </rPr>
          <t>1) ДЮСШ ЗВС сноуборд
2) ДЮСШ ЗВС фристайл
3) СОШ №67 стадион
4) СОШ №40 стадион
5) СОШ №11 стадион</t>
        </r>
      </text>
    </comment>
    <comment ref="M16" authorId="0">
      <text>
        <r>
          <rPr>
            <sz val="9"/>
            <rFont val="Tahoma"/>
            <family val="2"/>
          </rPr>
          <t>СДЮСШОР №6 (фасад)</t>
        </r>
      </text>
    </comment>
    <comment ref="M25" authorId="0">
      <text>
        <r>
          <rPr>
            <sz val="9"/>
            <rFont val="Tahoma"/>
            <family val="2"/>
          </rPr>
          <t>1) Строительство хоккейной коробки с защитным ограждением по адресу: г. Томск, п. Светлый</t>
        </r>
      </text>
    </comment>
    <comment ref="N25" authorId="0">
      <text>
        <r>
          <rPr>
            <sz val="9"/>
            <rFont val="Tahoma"/>
            <family val="2"/>
          </rPr>
          <t>1) Строительство хоккейной коробки с защитным ограждением по адресу: г. Томск, п. Светлый</t>
        </r>
      </text>
    </comment>
    <comment ref="O17" authorId="0">
      <text>
        <r>
          <rPr>
            <sz val="9"/>
            <rFont val="Tahoma"/>
            <family val="2"/>
          </rPr>
          <t>Капитальный ремонт фасада здания ДОЛ "Огонек"</t>
        </r>
      </text>
    </comment>
    <comment ref="N16" authorId="0">
      <text>
        <r>
          <rPr>
            <sz val="9"/>
            <rFont val="Tahoma"/>
            <family val="2"/>
          </rPr>
          <t>СДЮСШОР №6 фасад</t>
        </r>
      </text>
    </comment>
    <comment ref="S24" authorId="0">
      <text>
        <r>
          <rPr>
            <sz val="9"/>
            <rFont val="Tahoma"/>
            <family val="2"/>
          </rPr>
          <t>1) Пристройка Пост №1</t>
        </r>
      </text>
    </comment>
    <comment ref="P23" authorId="0">
      <text>
        <r>
          <rPr>
            <sz val="9"/>
            <rFont val="Tahoma"/>
            <family val="2"/>
          </rPr>
          <t>1. Стадион "Локомотив"</t>
        </r>
      </text>
    </comment>
    <comment ref="R26" authorId="0">
      <text>
        <r>
          <rPr>
            <sz val="9"/>
            <rFont val="Tahoma"/>
            <family val="2"/>
          </rPr>
          <t>1) Строительство Дворца спорта им. С.А. Белова в городе Томске</t>
        </r>
      </text>
    </comment>
    <comment ref="Q26" authorId="0">
      <text>
        <r>
          <rPr>
            <sz val="9"/>
            <rFont val="Tahoma"/>
            <family val="2"/>
          </rPr>
          <t>1) Строительство Дворца спорта им. С.А. Белова в городе Томске</t>
        </r>
      </text>
    </comment>
    <comment ref="Q16" authorId="0">
      <text>
        <r>
          <rPr>
            <sz val="9"/>
            <rFont val="Tahoma"/>
            <family val="2"/>
          </rPr>
          <t>1) Пушкина 54/1 (фасад)
2) Ивановского 9/2</t>
        </r>
      </text>
    </comment>
    <comment ref="S16" authorId="0">
      <text>
        <r>
          <rPr>
            <sz val="9"/>
            <rFont val="Tahoma"/>
            <family val="2"/>
          </rPr>
          <t>1) Юность (кровля, фасад)
2) л/б Сосновый бор
3) Смирнова 28 стр.2 (фасад)
4) Первомайская, 65/3
5) Мичурина, 79/2</t>
        </r>
      </text>
    </comment>
    <comment ref="U14" authorId="0">
      <text>
        <r>
          <rPr>
            <sz val="9"/>
            <rFont val="Tahoma"/>
            <family val="2"/>
          </rPr>
          <t>1) Юность (кровля, фасад)
2) л/б Сосновый бор
3) Смирнова, 28 стр.2 (фасад)
4) Первомайская, 65/3
5) Мичурина, 79/2</t>
        </r>
      </text>
    </comment>
    <comment ref="W16" authorId="0">
      <text>
        <r>
          <rPr>
            <sz val="9"/>
            <rFont val="Tahoma"/>
            <family val="2"/>
          </rPr>
          <t>1) Алтайская, 72/2</t>
        </r>
      </text>
    </comment>
    <comment ref="Y14" authorId="0">
      <text>
        <r>
          <rPr>
            <sz val="9"/>
            <rFont val="Tahoma"/>
            <family val="2"/>
          </rPr>
          <t>1) Алтайская, 72/2</t>
        </r>
      </text>
    </comment>
    <comment ref="Q18" authorId="0">
      <text>
        <r>
          <rPr>
            <sz val="9"/>
            <rFont val="Tahoma"/>
            <family val="2"/>
          </rPr>
          <t>1) Лагуна</t>
        </r>
      </text>
    </comment>
    <comment ref="S17" authorId="0">
      <text>
        <r>
          <rPr>
            <sz val="9"/>
            <rFont val="Tahoma"/>
            <family val="2"/>
          </rPr>
          <t>1) Лагуна</t>
        </r>
      </text>
    </comment>
    <comment ref="W23" authorId="0">
      <text>
        <r>
          <rPr>
            <sz val="9"/>
            <rFont val="Tahoma"/>
            <family val="2"/>
          </rPr>
          <t>1) Стадион на л/б Метелица</t>
        </r>
      </text>
    </comment>
    <comment ref="S21" authorId="0">
      <text>
        <r>
          <rPr>
            <sz val="9"/>
            <rFont val="Tahoma"/>
            <family val="2"/>
          </rPr>
          <t>1) Локомотив</t>
        </r>
      </text>
    </comment>
    <comment ref="Y21" authorId="0">
      <text>
        <r>
          <rPr>
            <sz val="9"/>
            <rFont val="Tahoma"/>
            <family val="2"/>
          </rPr>
          <t>1) Стадион л/б Метелица</t>
        </r>
      </text>
    </comment>
    <comment ref="U24" authorId="0">
      <text>
        <r>
          <rPr>
            <sz val="9"/>
            <rFont val="Tahoma"/>
            <family val="2"/>
          </rPr>
          <t>1) Комплекс трамплинов</t>
        </r>
      </text>
    </comment>
    <comment ref="Y26" authorId="0">
      <text>
        <r>
          <rPr>
            <sz val="9"/>
            <rFont val="Tahoma"/>
            <family val="2"/>
          </rPr>
          <t>1) Светлый лыжероллерная трасса</t>
        </r>
      </text>
    </comment>
    <comment ref="AA24" authorId="0">
      <text>
        <r>
          <rPr>
            <sz val="9"/>
            <rFont val="Tahoma"/>
            <family val="2"/>
          </rPr>
          <t xml:space="preserve">1) Светлый лыжероллерная трасса
</t>
        </r>
      </text>
    </comment>
    <comment ref="O16" authorId="0">
      <text>
        <r>
          <rPr>
            <sz val="9"/>
            <rFont val="Tahoma"/>
            <family val="2"/>
          </rPr>
          <t>1) ДЮСШ "Победа"</t>
        </r>
      </text>
    </comment>
    <comment ref="P16" authorId="0">
      <text>
        <r>
          <rPr>
            <sz val="9"/>
            <rFont val="Tahoma"/>
            <family val="2"/>
          </rPr>
          <t>1) ДЮСШ Победа</t>
        </r>
      </text>
    </comment>
  </commentList>
</comments>
</file>

<file path=xl/comments22.xml><?xml version="1.0" encoding="utf-8"?>
<comments xmlns="http://schemas.openxmlformats.org/spreadsheetml/2006/main">
  <authors>
    <author>Автор</author>
  </authors>
  <commentList>
    <comment ref="P8" authorId="0">
      <text>
        <r>
          <rPr>
            <sz val="9"/>
            <rFont val="Tahoma"/>
            <family val="2"/>
          </rPr>
          <t>в соответствии с региональным проектом</t>
        </r>
      </text>
    </comment>
    <comment ref="P9" authorId="0">
      <text>
        <r>
          <rPr>
            <sz val="9"/>
            <rFont val="Tahoma"/>
            <family val="2"/>
          </rPr>
          <t>в соответствии с региональным проектом</t>
        </r>
      </text>
    </comment>
    <comment ref="P10" authorId="0">
      <text>
        <r>
          <rPr>
            <sz val="9"/>
            <rFont val="Tahoma"/>
            <family val="2"/>
          </rPr>
          <t>в соответствии с региональным проектом</t>
        </r>
      </text>
    </comment>
    <comment ref="O30" authorId="0">
      <text>
        <r>
          <rPr>
            <sz val="9"/>
            <rFont val="Tahoma"/>
            <family val="2"/>
          </rPr>
          <t>По статотчету</t>
        </r>
      </text>
    </comment>
    <comment ref="O24" authorId="0">
      <text>
        <r>
          <rPr>
            <sz val="9"/>
            <rFont val="Tahoma"/>
            <family val="2"/>
          </rPr>
          <t>Фактическая численность населения</t>
        </r>
      </text>
    </comment>
    <comment ref="Q24" authorId="0">
      <text>
        <r>
          <rPr>
            <sz val="9"/>
            <rFont val="Tahoma"/>
            <family val="2"/>
          </rPr>
          <t>Прогнозная численность населения</t>
        </r>
      </text>
    </comment>
  </commentList>
</comments>
</file>

<file path=xl/comments7.xml><?xml version="1.0" encoding="utf-8"?>
<comments xmlns="http://schemas.openxmlformats.org/spreadsheetml/2006/main">
  <authors>
    <author>Автор</author>
  </authors>
  <commentList>
    <comment ref="S7" authorId="0">
      <text>
        <r>
          <rPr>
            <sz val="9"/>
            <rFont val="Tahoma"/>
            <family val="2"/>
          </rPr>
          <t>постановление 820
среднесрочный</t>
        </r>
      </text>
    </comment>
    <comment ref="Q7" authorId="0">
      <text>
        <r>
          <rPr>
            <sz val="9"/>
            <rFont val="Tahoma"/>
            <family val="2"/>
          </rPr>
          <t>постановление 820
среднесрочный</t>
        </r>
      </text>
    </comment>
    <comment ref="O7" authorId="0">
      <text>
        <r>
          <rPr>
            <sz val="9"/>
            <rFont val="Tahoma"/>
            <family val="2"/>
          </rPr>
          <t>постановление 820
среднесрочный</t>
        </r>
      </text>
    </comment>
    <comment ref="M7" authorId="0">
      <text>
        <r>
          <rPr>
            <sz val="9"/>
            <rFont val="Tahoma"/>
            <family val="2"/>
          </rPr>
          <t>постановление 780
среднесрочный</t>
        </r>
      </text>
    </comment>
    <comment ref="O13" authorId="0">
      <text>
        <r>
          <rPr>
            <sz val="9"/>
            <rFont val="Tahoma"/>
            <family val="2"/>
          </rPr>
          <t>Лоскутово</t>
        </r>
      </text>
    </comment>
  </commentList>
</comments>
</file>

<file path=xl/sharedStrings.xml><?xml version="1.0" encoding="utf-8"?>
<sst xmlns="http://schemas.openxmlformats.org/spreadsheetml/2006/main" count="3500" uniqueCount="1101">
  <si>
    <t>Физкультурно-оздоровительного комплекса по спортивным единоборствам в г. Томске</t>
  </si>
  <si>
    <t>Лыжероллерной трассы 1 км и лыжероллерного круга на стадионе п. Светлый</t>
  </si>
  <si>
    <t>Школьный стадион СОШ N 67 по адресу: г. Томск, ул. Иркутский тракт, 51/3</t>
  </si>
  <si>
    <t>Школьный стадион СОШ N 40 по адресу: г. Томск, ул. Никитина, 26</t>
  </si>
  <si>
    <t>Строительство хоккейной коробки с защитным ограждением на территории п. Светлый</t>
  </si>
  <si>
    <t>Крытый футбольный манеж с искусственным покрытием по ул. 5-й Армии, 15 в г. Томске (в рамках реализации государственной программы "Развитие физической культуры и спорта в Томской области на 2011 - 2015 годы")</t>
  </si>
  <si>
    <t>Итого по мероприятию 2.2</t>
  </si>
  <si>
    <t>2.1.1</t>
  </si>
  <si>
    <t>2.1.2</t>
  </si>
  <si>
    <t>2.1.3</t>
  </si>
  <si>
    <t>2.2.1</t>
  </si>
  <si>
    <t>2.2.2</t>
  </si>
  <si>
    <t>2.2.3</t>
  </si>
  <si>
    <t>2.2.4</t>
  </si>
  <si>
    <t>2.2.5</t>
  </si>
  <si>
    <t>2.2.6</t>
  </si>
  <si>
    <t>2.2.7</t>
  </si>
  <si>
    <t>2.2.8</t>
  </si>
  <si>
    <t>2.2.9</t>
  </si>
  <si>
    <t>2.2.10</t>
  </si>
  <si>
    <t>2.2.11</t>
  </si>
  <si>
    <t>2.2.12</t>
  </si>
  <si>
    <t>2.2.13</t>
  </si>
  <si>
    <t>2.2.14</t>
  </si>
  <si>
    <t>2.2.15</t>
  </si>
  <si>
    <t>2.2.16</t>
  </si>
  <si>
    <t>2.2.17</t>
  </si>
  <si>
    <t>1.1.1.7</t>
  </si>
  <si>
    <t>I. ПАСПОРТ МУНИЦИПАЛЬНОЙ ПРОГРАММЫ</t>
  </si>
  <si>
    <t>Правовой акт, являющийся основанием для разработки муниципальной программы</t>
  </si>
  <si>
    <t>Распоряжение администрации Города Томска от 23.05.2014 N р460 "Об утверждении перечня муниципальных программ муниципального образования "Город Томск"</t>
  </si>
  <si>
    <t>Куратор муниципальной программы</t>
  </si>
  <si>
    <t>Ответственный исполнитель муниципальной программы</t>
  </si>
  <si>
    <t>Департамент капитального строительства администрации Города Томска</t>
  </si>
  <si>
    <t>Управление молодежной политики администрации Города Томска</t>
  </si>
  <si>
    <t>Управление культуры администрации Города Томска</t>
  </si>
  <si>
    <t>Администрация Кировского района Города Томска</t>
  </si>
  <si>
    <t>Администрация Ленинского района Города Томска</t>
  </si>
  <si>
    <t>Администрация Октябрьского района Города Томска</t>
  </si>
  <si>
    <t>Администрация Советского района Города Томска</t>
  </si>
  <si>
    <t>Департамент образования администрации Города Томска</t>
  </si>
  <si>
    <t>Наименование стратегической цели (целевого вектора) развития Города Томска</t>
  </si>
  <si>
    <t>Широкие возможности для самореализации горожан, укрепление здоровья и долголетие</t>
  </si>
  <si>
    <t>Наименование стратегической задачи развития Города Томска</t>
  </si>
  <si>
    <t>Развитие физической культуры и спорта</t>
  </si>
  <si>
    <t>Профилактика заболеваний</t>
  </si>
  <si>
    <t>Цель и задачи муниципальной программы</t>
  </si>
  <si>
    <t>Цель: повышение роли физической культуры и спорта в формировании здорового образа жизни населения Города Томска. Создание условий для занятий физической культурой и спортом.</t>
  </si>
  <si>
    <t>Задача 1. Обеспечение развития физической культуры и массового спорта на территории Города Томска.</t>
  </si>
  <si>
    <t>Задача 2. Формирование здорового образа жизни.</t>
  </si>
  <si>
    <t>Задача 3. Обеспечение эффективного управления реализацией муниципальной программы, в том числе обеспечение эффективного исполнения функции управления физической культуры и спорта администрации Города Томска.</t>
  </si>
  <si>
    <t>Сроки реализации муниципальной программы</t>
  </si>
  <si>
    <t>Перечень подпрограмм</t>
  </si>
  <si>
    <t>1) подпрограмма "Развитие физической культуры и массового спорта"</t>
  </si>
  <si>
    <t>2) подпрограмма "Здоровый образ жизни"</t>
  </si>
  <si>
    <t>3) подпрограмма "Организация и обеспечение эффективного функционирования сети учреждений физической культуры и спорта"</t>
  </si>
  <si>
    <t>4) подпрограмма "Строительство, реконструкция, ремонт и приобретение в муниципальную собственность спортивных объектов"</t>
  </si>
  <si>
    <t>Организация управления муниципальной программой и контроль за ее реализацией:</t>
  </si>
  <si>
    <t>- управление муниципальной программой осуществляет</t>
  </si>
  <si>
    <t>- текущий контроль и мониторинг реализации муниципальной программы осуществляют</t>
  </si>
  <si>
    <t>&lt;*&gt; численность систематически занимающихся физической культурой и спортом - физические лица, занимающиеся избранным видом спорта или общей физической подготовкой в организованной форме занятий (кроме урочной формы занятий в образовательных учреждениях) не менее 3-х раз или 3-х суммарных часов в неделю (в соответствии с указаниями по заполнению формы федерального статистического наблюдения N 1-ФК "Сведения о физической культуре и спорте)".</t>
  </si>
  <si>
    <t>II. ОБЩАЯ ХАРАКТЕРИСТИКА МУНИЦИПАЛЬНОЙ ПРОГРАММЫ</t>
  </si>
  <si>
    <t>На сегодняшний день демографическая ситуация в Городе Томске отмечается как благоприятная, однако в течение последних лет в городе формировались неблагоприятные тенденции снижения общих показателей состояния здоровья населения, серьезную опасность для здоровья граждан представляют проблемы наркомании, алкоголизма и табакокурения.</t>
  </si>
  <si>
    <t>Физической культуре и спорту придается особое значение в системе профилактики правонарушений. Использование средств и методов физического воспитания в работе с детьми группы социального риска обусловлено тем, что в структуре их интересов и потребностей занятия физическими упражнениями занимают одно из ведущих мест, а 80% подростков отдают им предпочтение.</t>
  </si>
  <si>
    <t>Отечественный и зарубежный опыт показывает, что эффективность физической культуры и спорта в профилактической деятельности по охране и укреплению здоровья, в борьбе с наркоманией, алкоголизмом, курением и правонарушениями, особенно среди молодежи, исключительно высока.</t>
  </si>
  <si>
    <t>Для того чтобы остановить существующие неблагоприятные тенденции и сформировать у населения мотивацию к ведению здорового образа жизни, необходимо сосредоточить усилия на работе по подготовке кадров, поддержке организаций, работающих в области физической культуры, развитии материально-технической базы спорта и спортивных сооружений на территории города, смещению акцентов от количества к качеству мероприятий, проводимых среди населения.</t>
  </si>
  <si>
    <t>В Городе Томске сложилась определенная система развития физической культуры и массового спорта, достигнуты значительные успехи томских спортсменов на российском и международном уровнях в таких видах спорта, как спортивная гимнастика, виды единоборств, лыжные гонки, прыжки на лыжах с трамплина, фристайл и другие.</t>
  </si>
  <si>
    <t>Однако спортивные школы не справляются с количеством граждан, желающих заниматься спортом. В городе не хватает современных спортивных комплексов и бассейнов, оборудованных для работы с детьми школьного возраста. Испытывают трудности в проведении учебно-тренировочных занятий 8 организаций, которые используют для организации учебно-тренировочного процесса базы общеобразовательных школ и иных организаций. Более пристального внимания требует проблема инвалидов, проживающих в городе. Недостаточно спортивных сооружений, полностью приспособленных для занятий спортом людей с ограниченными возможностями здоровья.</t>
  </si>
  <si>
    <t>На сегодняшний день, согласно статистической отчетности, на территории Города Томска 621 спортивный объект, в том числе (таблица 1):</t>
  </si>
  <si>
    <t>Объекты спорта</t>
  </si>
  <si>
    <t>2011 год</t>
  </si>
  <si>
    <t>2012 год</t>
  </si>
  <si>
    <t>2013 год</t>
  </si>
  <si>
    <t>2014 год</t>
  </si>
  <si>
    <t>Всего объектов, в том числе:</t>
  </si>
  <si>
    <t>Стадионы</t>
  </si>
  <si>
    <t>Спортивные залы</t>
  </si>
  <si>
    <t>Плавательные бассейны</t>
  </si>
  <si>
    <t>Плоскостные спортивные сооружения</t>
  </si>
  <si>
    <t>Манежи</t>
  </si>
  <si>
    <t>Ледовые катки</t>
  </si>
  <si>
    <t>Другие спортивные сооружения</t>
  </si>
  <si>
    <t>Количество спортивных объектов на территории Города Томска</t>
  </si>
  <si>
    <t>Учитывая высокие темпы роста населения муниципального образования "Город Томск", обеспеченность населения Города Томска остается на прежнем уровне, несмотря на наметившуюся положительную тенденцию в строительстве спортивных объектов на территории города.</t>
  </si>
  <si>
    <t>Таблица 2</t>
  </si>
  <si>
    <t>Показатели социально-экономического развития на момент разработки муниципальной программы и ожидаемые результаты</t>
  </si>
  <si>
    <t>Наименование показателя</t>
  </si>
  <si>
    <t>Ед. измерения</t>
  </si>
  <si>
    <t>Значения показателя</t>
  </si>
  <si>
    <t>Значение на момент разработки муниципальной программы, 2014 год</t>
  </si>
  <si>
    <t>Удельный вес населения, систематически занимающегося физической культурой и спортом</t>
  </si>
  <si>
    <t>%</t>
  </si>
  <si>
    <t>Численность участников спортивно-массовых мероприятий, проводимых на территории города Томска</t>
  </si>
  <si>
    <t>Чел.</t>
  </si>
  <si>
    <t>Численность детей в возрасте 5 - 18 лет, занимающихся в муниципальных учреждениях спортивной направленности</t>
  </si>
  <si>
    <t>Численность граждан, привлеченных к мероприятиям по здоровому образу жизни</t>
  </si>
  <si>
    <t>Уровень обеспеченности населения города Томска спортивными объектами от нормативной потребности</t>
  </si>
  <si>
    <t>Количество спортивных сооружений на территории МО "Город Томск"</t>
  </si>
  <si>
    <t>Ед.</t>
  </si>
  <si>
    <t>Для развития физической культуры и спорта на территории муниципального образования "Город Томск" необходимо разработать комплекс мероприятий, направленных на улучшение материально-технической базы, развитие системы спортивных и массовых мероприятий, создать эффективную систему мотивации тренерско-преподавательских и педагогических кадров, осуществлять целевую поддержку государственных и муниципальных учреждений г. Томска, обеспечить круглогодичный высококачественный тренировочный процесс по профилируемым в г. Томске и Томской области видам спорта.</t>
  </si>
  <si>
    <t>В связи с этим актуальной на данный момент остается проблема развития инфраструктуры спорта на территории Города Томска.</t>
  </si>
  <si>
    <t>Анализ показателей развития физической культуры и спорта на территории Города Томска указывает на необходимость разработки комплекса мер, направленных на повышение роли физической культуры и здорового образа жизни среди томичей программно-целевым методом. Реализация мероприятий программы будет способствовать:</t>
  </si>
  <si>
    <t>- совершенствованию структуры спортивных мероприятий города;</t>
  </si>
  <si>
    <t>- укреплению взаимодействия муниципальных, ведомственных, общественных организаций и учреждений по всем аспектам физической культуры и спорта;</t>
  </si>
  <si>
    <t>- увеличению обеспеченности спортивными объектами спорта жителей города;</t>
  </si>
  <si>
    <t>- значительному совершенствованию системы многолетней подготовки спортивного резерва и спортсменов высокого класса и круглогодичному высококачественному тренировочному процессу по профилируемым в Городе Томске видам спорта;</t>
  </si>
  <si>
    <t>- формированию здорового образа жизни населения Города Томска;</t>
  </si>
  <si>
    <t>- организации и обеспечению эффективного функционирования действующей сети учреждений спорта.</t>
  </si>
  <si>
    <t>Субъекты РФ</t>
  </si>
  <si>
    <t>Всего (ед.)</t>
  </si>
  <si>
    <t>Плоскостные спорт. сооружения</t>
  </si>
  <si>
    <t>Залы</t>
  </si>
  <si>
    <t>Бассейны</t>
  </si>
  <si>
    <t>Численность занимающихся</t>
  </si>
  <si>
    <t>% от норматива ЕПС</t>
  </si>
  <si>
    <t>ЕПС норма/ЕПС факт</t>
  </si>
  <si>
    <t>Республика Алтай</t>
  </si>
  <si>
    <t>Республика Бурятия</t>
  </si>
  <si>
    <t>Республика Тыва</t>
  </si>
  <si>
    <t>Республика Хакасия</t>
  </si>
  <si>
    <t>Алтайский край</t>
  </si>
  <si>
    <t>Забайкальский край</t>
  </si>
  <si>
    <t>Красноярский край</t>
  </si>
  <si>
    <t>Иркутская область</t>
  </si>
  <si>
    <t>Кемеровская область</t>
  </si>
  <si>
    <t>Новосибирская область</t>
  </si>
  <si>
    <t>Омская область</t>
  </si>
  <si>
    <t>Томская область</t>
  </si>
  <si>
    <t>Таблица 3</t>
  </si>
  <si>
    <t>Конечным результатом реализации мероприятий муниципальной программы должны стать:</t>
  </si>
  <si>
    <t>- формирование у населения, особенно у детей и молодежи, устойчивого интереса к регулярным занятиям физической культурой и спортом, здоровому образу жизни;</t>
  </si>
  <si>
    <t>- укрепление состава специалистов в области физической культуры и спорта, в том числе по месту жительства;</t>
  </si>
  <si>
    <t>- развитие инфраструктуры для занятий массовым спортом;</t>
  </si>
  <si>
    <t>- содействие оздоровлению и профилактике заболеваний, продлению творческого долголетия населения средствами физической культуры и спорта;</t>
  </si>
  <si>
    <t>- создание системы внутридворовых соревнований для всех категорий населения в соответствии с возрастом и уровнем подготовленности;</t>
  </si>
  <si>
    <t>- увеличение количества специалистов по организации физкультурно-массовых мероприятий с различными категориями населения (в том числе с лицами с ограниченными возможностями здоровья);</t>
  </si>
  <si>
    <t>- увеличение численности занимающихся в клубах по месту жительства;</t>
  </si>
  <si>
    <t>III. МЕХАНИЗМЫ УПРАВЛЕНИЯ И КОНТРОЛЯ</t>
  </si>
  <si>
    <t>Управление физической культуры и спорта администрации Города Томска организует постоянное взаимодействие с органами администрации Города Томска, являющимися соисполнителями подпрограмм по вопросам:</t>
  </si>
  <si>
    <t>Управление физической культуры и спорта администрации Города Томска, департамент капитального строительства администрации Города Томска организуют взаимодействие с соответствующими структурными подразделениями Администрации Томской области, иными исполнительными органами государственной власти Томской области для обеспечения участия в государственных программах Российской Федерации и Томской области, реализации иных проектов и программ в целях исполнения настоящей муниципальной программы. Порядок привлечения средств из бюджетов вышестоящих уровней определяется заключенными соглашениями о порядке и условиях предоставления соответствующих субсидий.</t>
  </si>
  <si>
    <t>IV. ПОДПРОГРАММЫ</t>
  </si>
  <si>
    <t>1. Развитие физической культуры и массового спорта.</t>
  </si>
  <si>
    <t>2. Здоровый образ жизни.</t>
  </si>
  <si>
    <t>3. Организация и обеспечение эффективного функционирования сети учреждений физической культуры и спорта.</t>
  </si>
  <si>
    <t>4. Строительство, реконструкция, ремонт и приобретение в муниципальную собственность спортивных объектов.</t>
  </si>
  <si>
    <t>&lt;**&gt; Под качеством образования понимается соответствие уровня полученных знаний требованиям общества, государства. Качество образования определяется качеством образовательных результатов, качеством процентных достижений этих результатов и ценой достижения этих результатов. Доступность образования - это степень охвата качественными образовательными услугами максимального числа желающих.</t>
  </si>
  <si>
    <t>Уменьшение численности учреждений спортивного профиля связано с оптимизацией учреждений. Во второй половине 2013 года с целью эффективного использования муниципальной собственности, повышения качества муниципальных услуг, оптимизации учебного процесса, улучшения материально-технической базы была проведена реорганизация части учреждений спортивной направленности: присоединение МБОУ ДОД ДЮСШ "Строитель" к ДЮСШ N 15, ДЮСШ NN 8 и 14 к МАОУ ДОД ДЮСШ ВК УСЦ имени В.А.Шевелева, МБОУ ДОД ДЮСШ N 5 к МБОУ ДОД ДЮСШ N 13. На данный момент управление физической культуры и спорта администрации Города Томска осуществляет функции и полномочия учредителя в отношении 17 образовательных учреждений, осуществляющих деятельность в области физической культуры и спорта, из которых: 9 муниципальных бюджетных образовательных учреждений дополнительного образования детей физкультурно-спортивной направленности и 8 муниципальных автономных образовательных учреждения дополнительного образования детей физкультурно-спортивной направленности. Из них:</t>
  </si>
  <si>
    <t>- 4 СДЮСШОР (NN 1, 3, 6 им. В.И.Расторгуева, 16), в числе которых 2 автономных - СДЮСШОР NN 3, 16;</t>
  </si>
  <si>
    <t>- 13 ДЮСШ (NN 2, 4, 7, зимних видов спорта, 15, 17, "Светленская", единоборств, бокса, "Победа", ТВС, "Кедр", УСЦ водных видов спорта им. В.А.Шевелева), в числе которых 6 автономных - ДЮСШ NN 2, 17, единоборств, ДЮСШ "Кедр", ДЮСШ УСЦ водных видов спорта им. В.А.Шевелева, ДЮСШ "Победа".</t>
  </si>
  <si>
    <t>Обучение в учреждениях дополнительного образования детей (ДЮСШ, СДЮСШОР, ДООПЦ) проводится бесплатно. В то же время существуют трудности по обеспечению обучающихся инвентарем и направлению на соревнования.</t>
  </si>
  <si>
    <t>Одним из показателей эффективности деятельности учреждений спортивного профиля является подготовка разрядников и участие в соревнованиях. Из числа занимающихся спортсменов - разрядников 2940 человек. За 2013 год подготовлено 70 кандидатов в мастера спорта, мастеров спорта России - 15 человек.</t>
  </si>
  <si>
    <t>Можем отметить, что кол-во подготовленных спортсменов-разрядников остается примерно на одном уровне, по сравнению с предыдущими годами, что свидетельствует о планомерной работе в учреждениях. Небольшое снижение в 2012 году связано с изменением требований в присвоении разрядов по некоторым видам спорта. Тем не менее в 2013 году 2 обучающимся было присвоено звание "мастер спорта международного класса": Соколенко Екатерина (СДЮСШОР N 1 по легкой атлетике) и Скурлатова Александра (УСЦ Водных видов спорта - подводный спорт).</t>
  </si>
  <si>
    <t>Кроме этого, мы наблюдаем рост спортивного мастерства в части количества завоеванных медалей томскими спортсменами и участия в соревнованиях различного уровня.</t>
  </si>
  <si>
    <t>Увеличивается представительство томских спортсменов в сборных командах Российской Федерации с 13 человек в 2011 году до 21 человека в 2013 году.</t>
  </si>
  <si>
    <t>По итогам 2013 года образовательный процесс в спортивных школах организуют 306 тренеров-преподавателей. Из числа штатных работников - 196 имеют высшее образование, 26 - среднее, в том числе высшее физкультурное - 147 человек, среднее физкультурное - 9 чел., из числа высшую квалификационную категорию - 61 чел., первую - 52 чел., вторую - 30 чел., звание "Заслуженный тренер России" - 10 чел.</t>
  </si>
  <si>
    <t>Кроме того, дополнительное образование детей, помимо обучения, воспитания и творческого развития личности, позволяет решать ряд других социально значимых проблем, таких как: обеспечение занятости детей, их самореализация и социальная адаптация, формирование здорового образа жизни, профилактика безнадзорности, правонарушений и других асоциальных проявлений среди детей и подростков.</t>
  </si>
  <si>
    <t>Учитывая, что потребность в получении услуг по дополнительному образованию детей спортивной направленности в учреждениях дополнительного образования детей растет, растет численность жителей города, систематически занимающихся физической культурой и спортом, а количество мест для организации занятий в муниципальных учреждениях не увеличивается, могут возникнуть следующие риски:</t>
  </si>
  <si>
    <t>1. Потребность в получении услуг по дополнительному образованию детей будет выше, чем возможность учреждений спортивного профиля в предоставлении мест для зачисления в спортивные школы.</t>
  </si>
  <si>
    <t>2. Недостаточность площадей зданий (спортивных объектов) для организаций дополнительного образования детей.</t>
  </si>
  <si>
    <t>В связи с недостаточным финансированием могут возникнуть следующие риски:</t>
  </si>
  <si>
    <t>1. Невыполнение программ спортивной подготовки в части участия в соревнованиях (выделение средств на проезд, проживание, питание и витаминизацию). В соответствии с программой по виду спорта спортсмены должны принять участие от 2-х до 6 соревнований в год и не менее 2-х тренировочных мероприятий (сборов). При этом учитывались показатели по тренировочным группам, группам совершенствования спортивного мастерства для 10% от общего количества обучающихся в ДЮСШ (766 чел.) и 30% от обучающихся в СДЮСШОР (675 чел.);</t>
  </si>
  <si>
    <t>2. Недостаточное материально-техническое обеспечение спортивных учреждений;</t>
  </si>
  <si>
    <t>3. Невозможность привлечения для организации и проведения образовательного процесса дополнительных педагогов по видам подготовки (акробатическая, хореографическая подготовка и др.).</t>
  </si>
  <si>
    <t>В настоящее время более половины тренеров-преподавателей используют модифицированные образовательные программы, которые зачастую более слабые по сравнению с типовой программой.</t>
  </si>
  <si>
    <t>Таким образом, проблема имеет системный характер и характеризуется:</t>
  </si>
  <si>
    <t>- потребностью в дополнительном финансировании дополнительного образования в части реализации программ спортивной подготовки по видам спорта;</t>
  </si>
  <si>
    <t>- дефицитом высокопрофессиональных кадров педагогов и менеджеров системы дополнительного образования детей;</t>
  </si>
  <si>
    <t>- наличием крайне слабой материально-технической базы (спортивное оборудование, инвентарь, пожарная безопасность и антитеррористическая защищенность).</t>
  </si>
  <si>
    <t>В сложившейся ситуации необходимо принять меры по выравниванию и улучшению ситуации в городе, используя эффективные средства физической культуры и спорта, формировать здоровый образ жизни посредством пропаганды физической культуры и спорта, вовлекать большее количество населения к участию в спортивно-массовых и физкультурно-оздоровительных мероприятиях.</t>
  </si>
  <si>
    <t>Подпрограмма направлена на повышение доступности и качества услуг дополнительного образования детей, совершенствование их социально-адаптирующих функций; обеспечение коренного обновления содержания, модернизацию материально-технической базы, закрепление тренерско-преподавательских кадров в системе дополнительного образования детей, развитие физической культуры и массового спорта на территории Города Томска.</t>
  </si>
  <si>
    <t>В соответствии с ФЗ РФ от 04.12.2007 N 329-ФЗ "О физической культуре и спорте в Российской Федерации" и поправками в ФЗ, вступившими в силу с 01.07.2012, которые устанавливают новые понятия, а именно спортивный резерв, спортивная подготовка и программа спортивной подготовки, а также Письмом Министерства спорта Российской Федерации от 22.07.2013 N ВМ-03-09/4229, в котором указано на то, чтобы предусмотреть и финансово обеспечить переход муниципальных спортивных школ с сентября 2015 года на программы спортивной подготовки. Переход на новые программы, в том числе на программы спортивной подготовки, носит обязательный характер. Программы спортивной подготовки реализуются на базе Федеральных стандартов спортивной подготовки - требования спортивной подготовки по видам спорта, которые обязательны для организаций, осуществляющих спортивную подготовку. Согласно статье 34.3 ФЗ организация, осуществляющая спортивную подготовку, обязана обеспечить участие лиц, проходящих спортивную подготовку, в спортивных соревнованиях, осуществлять материально-техническое обеспечение (инвентарь, оборудование, спортивная форма, обеспечение местом проведения занятий), в том числе проезд к местам соревнования, питание, проживание за счет средств, выделенных организации на выполнение муниципального задания.</t>
  </si>
  <si>
    <t>IV. Перечень мероприятий и их экономическое обоснование</t>
  </si>
  <si>
    <t>Ресурсы, необходимые для реализации мероприятий, рассчитываются следующим образом:</t>
  </si>
  <si>
    <t>3. Общий объем средств областного бюджета определяется следующим образом:</t>
  </si>
  <si>
    <t>С целью определения мероприятий по улучшению спортивной инфраструктуры в городе проведена инвентаризация спортивных площадок, а также определены места под возможное строительство спортивных объектов. Принятые меры по строительству и ремонту позволят создать условия для организации образовательного процесса в соответствии с требованиями органов Государственного надзора и контроля в области охраны труда и минимизировать возможность возникновения чрезвычайных ситуаций в образовательном учреждении. Ремонт спортсооружений позволит произвести качественный скачок в организации тренировочного процесса и проведении соревнований. Увеличение количества построенных спортивных объектов улучшит состояние материально-технической базы спортивных школ и позволит привлечь большее количество детей и подростков в спортивные секции и увеличит пропускную способность спортивных сооружений по городу (т.е. увеличить количество детей в возрасте от 6 до 15 лет, занимающихся в спортивных школах, до 20% от общего количества детей данного возраста, проживающих на территории города, что соответствует показателям, утвержденным Постановлением Правительства РФ).</t>
  </si>
  <si>
    <t>Реализация настоящей подпрограммы должна обеспечить следующие экономические и социальные эффекты:</t>
  </si>
  <si>
    <t>- снижение текущих затрат на эксплуатацию объектов спорта за счет модернизации и реконструкции объектов;</t>
  </si>
  <si>
    <t>- повышение эффективности, качества обслуживания населения;</t>
  </si>
  <si>
    <t>- увеличение объектов спорта (в том числе и учреждений дополнительного образования детей), отвечающих современным требованиям к организации и проведению занятий по физической культуре и спорту.</t>
  </si>
  <si>
    <t>К рискам, возникающим в процессе реализации подпрограммы, относится финансирование мероприятий подпрограммы не в полном объеме, что может повлечь за собой их невыполнение и, как следствие, невыполнение целей и задач подпрограммы в целом.</t>
  </si>
  <si>
    <t>Анализ текущей ситуации и перспективных задач отрасли показал необходимость решения существующих проблем программными методами, результатом которых будет создание благоприятных условий для дальнейшего развития физической культуры и массового спорта на территории Города Томска.</t>
  </si>
  <si>
    <t>Приложение</t>
  </si>
  <si>
    <t>к подпрограмме</t>
  </si>
  <si>
    <t>"Строительство, реконструкция и ремонт спортивных объектов"</t>
  </si>
  <si>
    <t>Наименование объекта капитального строительства</t>
  </si>
  <si>
    <t>Направление инвестирования</t>
  </si>
  <si>
    <t>Наименование главного распорядителя</t>
  </si>
  <si>
    <t>Наименование заказчика</t>
  </si>
  <si>
    <t>Мощность объекта капитального строительства, подлежащая вводу</t>
  </si>
  <si>
    <t>Срок ввода в эксплуатацию объекта капитального строительства (год)</t>
  </si>
  <si>
    <t>Распределение сметной стоимости объекта капитального строительства по годам реализации инвестиционного проекта (тыс. руб.)</t>
  </si>
  <si>
    <t>Общий объем инвестиций, предоставляемых на реализацию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проектной документации, а также в случае необходимости на проведение экспертизы и проверки достоверности определения сметной стоимости инвестиционного проекта</t>
  </si>
  <si>
    <t>Распределение общего объема инвестиций, предоставляемых на реализацию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проектной документации, а также в случае необходимости на проведение экспертизы и проверки достоверности определения сметной стоимости инвестиционного проекта (тыс. руб.)</t>
  </si>
  <si>
    <t>Департамент капитального строительства</t>
  </si>
  <si>
    <t>2015 г.</t>
  </si>
  <si>
    <t>Строительство</t>
  </si>
  <si>
    <t>проектно-сметная документация</t>
  </si>
  <si>
    <t>СМР</t>
  </si>
  <si>
    <t>2016 г.</t>
  </si>
  <si>
    <t>проектно-изыскательские работы</t>
  </si>
  <si>
    <t>Итого:</t>
  </si>
  <si>
    <t>Срок исполнения</t>
  </si>
  <si>
    <t>Объем финансирования (тыс. рублей)</t>
  </si>
  <si>
    <t>В том числе за счет средств</t>
  </si>
  <si>
    <t>федерального бюджета</t>
  </si>
  <si>
    <t>областного бюджета</t>
  </si>
  <si>
    <t>внебюджетных источников</t>
  </si>
  <si>
    <t>потребность</t>
  </si>
  <si>
    <t>утверждено</t>
  </si>
  <si>
    <t>всего</t>
  </si>
  <si>
    <t>2015 год</t>
  </si>
  <si>
    <t>2016 год</t>
  </si>
  <si>
    <t>2017 год</t>
  </si>
  <si>
    <t>Итого по задаче 1</t>
  </si>
  <si>
    <t>Итого по задаче 2</t>
  </si>
  <si>
    <t>Предоставление населению услуг в области физической культуры и спорта для различных категорий граждан, в том числе:</t>
  </si>
  <si>
    <t>Организация и проведение спортивных мероприятий среди населения города Томска, закупка товаров и услуг для муниципальных нужд, из которых:</t>
  </si>
  <si>
    <t>Субсидия организациям на укрепление материально-технической базы, в том числе на реализацию программ спортивной подготовки</t>
  </si>
  <si>
    <t>Субсидия организациям на обеспечение пожарной безопасности</t>
  </si>
  <si>
    <t>ВСЕГО ПО ПОДПРОГРАММЕ</t>
  </si>
  <si>
    <t>Наименования целей, задач, мероприятий подпрограммы</t>
  </si>
  <si>
    <t>Размещение на телевидении роликов по проблемам алкоголизма и наркомании, профилактике правонарушений</t>
  </si>
  <si>
    <t>Физкультурно-оздоровительного комплекса по спортивным единоборствам в г.Томске</t>
  </si>
  <si>
    <t>2018 год</t>
  </si>
  <si>
    <t>Обеспечение развития физической культуры и массового спорта на территории Города Томска</t>
  </si>
  <si>
    <t>Укрепление материально-технической базы спорта и спортивных сооружений на территории Города Томска</t>
  </si>
  <si>
    <t>Всего</t>
  </si>
  <si>
    <t>Строительство комплекса малых трамплинов в Академпарке г. Томска</t>
  </si>
  <si>
    <t>ДО</t>
  </si>
  <si>
    <t>УФКиС</t>
  </si>
  <si>
    <t>Сохранение физического здоровья населения на территории Города Томска</t>
  </si>
  <si>
    <t>Повышение валеологической грамотности населения на территории Города Томска</t>
  </si>
  <si>
    <t>2019 год</t>
  </si>
  <si>
    <t>2020 год</t>
  </si>
  <si>
    <t>Трассы для сноуборда с бугельным подъемником для МАУ ДО ДЮСШ зимних видов спорта</t>
  </si>
  <si>
    <t>Трассы для фристайла с бугельным подъемником для МАУ ДО ДЮСШ зимних видов спорта</t>
  </si>
  <si>
    <t>Стадиона для занятий техническими видами спорта МБУ ДО ДЮСШ ТВС</t>
  </si>
  <si>
    <t>Проведение проектно-изыскательских работ для строительства универсального спортивного зала по адресу: г. Томск, пр. Мира, 28</t>
  </si>
  <si>
    <t>Реконструкция стадиона "Локомотив"</t>
  </si>
  <si>
    <t>Показатели цели и задач муниципальной программы (единицы измерения)</t>
  </si>
  <si>
    <t>год разработки программы 2014</t>
  </si>
  <si>
    <t>в соответствии с потребностью</t>
  </si>
  <si>
    <t>в соответствии с утвержденным финансированием</t>
  </si>
  <si>
    <t>Цель: повышение роли физической культуры и спорта в формировании здорового образа жизни населения Города Томска. Создание условий для занятий физической культурой и спортом</t>
  </si>
  <si>
    <t>Задача 1.Обеспечение развития физической культуры и массового спорта на территории Города Томска</t>
  </si>
  <si>
    <t>Показатель задачи 1. Численность жителей Города Томска, систематически занимающихся физической культурой и спортом (чел.)</t>
  </si>
  <si>
    <t>Задача 2. Формирование здорового образа жизни</t>
  </si>
  <si>
    <t>Показатель задачи 2. Численность граждан, привлеченных к мероприятиям по здоровому образу жизни (чел.)</t>
  </si>
  <si>
    <t>Задача 3. Обеспечение эффективного управления реализацией муниципальной программы, в том числе обеспечение эффективного исполнения функции управления физической культуры и спорта администрации Города Томска</t>
  </si>
  <si>
    <t>Показатель задачи 3. Доля показателей целей и задач муниципальной программы, достигнутых по итогам отчетного года (%)</t>
  </si>
  <si>
    <t>Задача 4. Укрепление материально-технической базы спорта и спортивных сооружений на территории Города Томска</t>
  </si>
  <si>
    <t>спортивными залами, %</t>
  </si>
  <si>
    <t>-</t>
  </si>
  <si>
    <t>плоскостными сооружениями, %</t>
  </si>
  <si>
    <t>Годы:</t>
  </si>
  <si>
    <t>план</t>
  </si>
  <si>
    <t>всего по источникам</t>
  </si>
  <si>
    <t>бюджет муниципального образования "Город Томск"</t>
  </si>
  <si>
    <t>федеральный бюджет</t>
  </si>
  <si>
    <t>областной бюджет</t>
  </si>
  <si>
    <t>внебюджетные источники</t>
  </si>
  <si>
    <t>Итого</t>
  </si>
  <si>
    <t>I. Паспорт подпрограммы</t>
  </si>
  <si>
    <t>Куратор подпрограммы</t>
  </si>
  <si>
    <t>Заместитель Мэра Города Томска по социальной политике</t>
  </si>
  <si>
    <t>Ответственный исполнитель подпрограммы</t>
  </si>
  <si>
    <t>Управление физической культуры и спорта администрации Города Томска</t>
  </si>
  <si>
    <t>Соисполнители</t>
  </si>
  <si>
    <t>Участники</t>
  </si>
  <si>
    <t>Цель подпрограммы, задачи подпрограммы</t>
  </si>
  <si>
    <t>Задача 1: увеличение численности жителей города Томска, систематически занимающихся физической культурой и спортом.</t>
  </si>
  <si>
    <t>Задача 2: повышение качества и доступности дополнительного образования в муниципальных учреждениях спортивной направленности</t>
  </si>
  <si>
    <t>Год разработки программы 2014</t>
  </si>
  <si>
    <t>Численность жителей Города Томска, систематически занимающихся физической культурой и спортом</t>
  </si>
  <si>
    <t>Показатели задач подпрограммы, единицы измерения</t>
  </si>
  <si>
    <t>Численность участников официальных физкультурных мероприятий и спортивных мероприятий (чел.)</t>
  </si>
  <si>
    <t>Задача 1</t>
  </si>
  <si>
    <t>Задача 2</t>
  </si>
  <si>
    <t>Численность детей в возрасте 5 - 18 лет, занимающихся в муниципальных учреждениях спортивной направленности (чел.)</t>
  </si>
  <si>
    <t>Объемы и источники финансирования подпрограммы (с разбивкой по годам, тыс. рублей)</t>
  </si>
  <si>
    <t>Сроки реализации подпрограммы</t>
  </si>
  <si>
    <t>Организация управления подпрограммой и контроль за ее реализацией:</t>
  </si>
  <si>
    <t>- управление подпрограммой осуществляет</t>
  </si>
  <si>
    <t>- текущий контроль и мониторинг реализации подпрограммы осуществляет</t>
  </si>
  <si>
    <t>Показатели цели, задач, мероприятий подпрограммы "Развитие физической культуры и массового спорта"</t>
  </si>
  <si>
    <t>N</t>
  </si>
  <si>
    <t>Наименование показателей целей, задач, мероприятий муниципальной программы (единицы измерения)</t>
  </si>
  <si>
    <t>Ответственный орган (подразделение) за достижение значения показателя</t>
  </si>
  <si>
    <t>Фактическое значение показателей на момент разработки муниципальной программы, 2014 год</t>
  </si>
  <si>
    <t>Плановые значения показателей по годам реализации муниципальной программы</t>
  </si>
  <si>
    <t>Задача 1 подпрограммы. Увеличение численности жителей города Томска, систематически занимающихся физической культурой и спортом</t>
  </si>
  <si>
    <t>Численность участников официальных физкультурных мероприятий и спортивных мероприятий, всего (чел.)</t>
  </si>
  <si>
    <t>1.1.1</t>
  </si>
  <si>
    <t>Удельный вес инвалидов, систематически занимающихся физической культурой и спортом, в общей численности инвалидов, проживающих на территории МО "Город Томск" (%)</t>
  </si>
  <si>
    <t>Задача 2 подпрограммы. Повышение качества и доступности дополнительного образования в муниципальных организациях спортивной направленности</t>
  </si>
  <si>
    <t>1.2</t>
  </si>
  <si>
    <t>Численность обучающихся по программам спортивной подготовки в рамках реализации федеральных стандартов спортивной подготовки (чел.)</t>
  </si>
  <si>
    <t>Процент освоения образовательных программ (тренировочных программ по видам спорта) (%)</t>
  </si>
  <si>
    <t>Количество обоснованных жалоб на качество предоставления услуги (ед.)</t>
  </si>
  <si>
    <t>не более 150</t>
  </si>
  <si>
    <t>Доля специалистов первой и высшей квалификационной категории от общей численности специалистов (%)</t>
  </si>
  <si>
    <t>Субсидия организациям на финансовое обеспечение выполнения муниципального задания на оказание муниципальных услуг по предоставлению дополнительного образования детям в учреждениях спортивной направленности, в том числе на реализацию программ спортивной подготовки</t>
  </si>
  <si>
    <t>1.2.1</t>
  </si>
  <si>
    <t>Численность детей, участвующих в спортивных соревнованиях и физкультурных мероприятиях (чел.)</t>
  </si>
  <si>
    <t>Численность спортсменов-разрядников, подготовленных за год (чел.)</t>
  </si>
  <si>
    <t>1.2.2</t>
  </si>
  <si>
    <t>Субсидия Местной религиозной организации "Приход Римско-католической Церкви г. Томска" для организации спортивной площадки</t>
  </si>
  <si>
    <t>Количество мероприятий по повышению уровня пожарной безопасности в муниципальных учреждениях спортивной направленности (ед.)</t>
  </si>
  <si>
    <t>Количество организованных спортивных площадок</t>
  </si>
  <si>
    <t>1.2.3</t>
  </si>
  <si>
    <t>1.2.4</t>
  </si>
  <si>
    <t>1.2.5</t>
  </si>
  <si>
    <t>Обоснование потребности в необходимых ресурсах</t>
  </si>
  <si>
    <t>Таблица 1</t>
  </si>
  <si>
    <t>пп</t>
  </si>
  <si>
    <t>Наименование мероприятия</t>
  </si>
  <si>
    <t>Необходимые средства (тыс. руб.)</t>
  </si>
  <si>
    <t>Объем в натуральных показателях</t>
  </si>
  <si>
    <t>Планируемая средняя стоимость единицы (гр. 3 / гр. 4) (тыс. руб.)</t>
  </si>
  <si>
    <t>Подпрограмма "Развитие физической культуры и массового спорта"</t>
  </si>
  <si>
    <t>Субсидия общественным организациям (федерациям), муниципальным учреждениям на финансовое обеспечение основных социально значимых, физкультурных и спортивных мероприятий</t>
  </si>
  <si>
    <t>Социальные денежные выплаты победителям, призерам, финалистам и участникам конкурсов, соревнований и иных социально значимых мероприятий</t>
  </si>
  <si>
    <t>Субсидия муниципальному автономному учреждению "Центр социальных инициатив" на выполнение муниципального задания на оказание муниципальных услуг (выполнение работ) по проведению спортивно-массовых мероприятий в районах города, организации и проведению секционной работы по месту жительства</t>
  </si>
  <si>
    <t>Субсидия муниципальному автономному учреждению "Центр социальных инициатив" на укрепление материально-технической базы</t>
  </si>
  <si>
    <t>Субсидия муниципальному автономному учреждению "Центр социальных инициатив" на обеспечение пожарной безопасности</t>
  </si>
  <si>
    <t>Цель муниципальной программы: повышение роли физической культуры и спорта в формировании здорового образа жизни населения Города Томска. Создание условий для занятий физической культурой и спортом</t>
  </si>
  <si>
    <t>Подпрограмма 1 "Развитие физической культуры и массового спорта"</t>
  </si>
  <si>
    <t>Подпрограмма 2 "Здоровый образ жизни"</t>
  </si>
  <si>
    <t>Подпрограмма 3 "Организация и обеспечение эффективного функционирования сети учреждений физической культуры и спорта"</t>
  </si>
  <si>
    <t>Доля показателей целей и задач муниципальной программы, достигнутых по итогам года (%)</t>
  </si>
  <si>
    <t>не более 30</t>
  </si>
  <si>
    <t>Уровень обеспеченности населения города Томска спортивными объектами от нормативной потребности (%)</t>
  </si>
  <si>
    <t>УФКиС ДКС</t>
  </si>
  <si>
    <t>Количество спортивных сооружений на территории МО "Город Томск" (ед.)</t>
  </si>
  <si>
    <t>Задача 1 муниципальной программы.</t>
  </si>
  <si>
    <t>Обеспечение эффективного управления реализацией муниципальной программы, в том числе обеспечение эффективного исполнения функций управления физической культуры и спорта администрации Города Томска</t>
  </si>
  <si>
    <t>УФКиС УМП АЛРГТ АОРГТ АКРГТ АКРГТ УК ДО</t>
  </si>
  <si>
    <t>КЦСР 0110199990 КВР 244</t>
  </si>
  <si>
    <t>управление физической культуры и спорта администрации Города Томска;</t>
  </si>
  <si>
    <t xml:space="preserve">Организация и проведение социально-значимых физкультурных и спортивных мероприятий на территории районов города Томска: </t>
  </si>
  <si>
    <t>администрация Октябрьского  района Города Томска</t>
  </si>
  <si>
    <t>Строительство спортивной универсальной многофункциональной площадки по адресу: 1) придомовая территория пос. Спутник, 16</t>
  </si>
  <si>
    <t>не более 100</t>
  </si>
  <si>
    <t>не более 50</t>
  </si>
  <si>
    <t>не более 10</t>
  </si>
  <si>
    <t>N п/п</t>
  </si>
  <si>
    <t>I. Подпрограмма "Развитие физической культуры и массового спорта"</t>
  </si>
  <si>
    <t>Цель подпрограммы: укрепление материально-технической базы спорта и спортивных сооружений на территории Города Томска</t>
  </si>
  <si>
    <t>Строительство комплекса малых трамплинов в Академпарке г.Томска</t>
  </si>
  <si>
    <t xml:space="preserve">Департамент капитального строительства </t>
  </si>
  <si>
    <t>2015-2016 г.</t>
  </si>
  <si>
    <t xml:space="preserve"> -</t>
  </si>
  <si>
    <t xml:space="preserve">Восстановление (строительство) пристройки к зданию спортивной школы № 16 с целью постоянного размещения штаба "Пост № 1"  </t>
  </si>
  <si>
    <t>Строительство спортивных площадок круглогодичного использования из них: спортивные универсальные многофункциональные площадки по адресам:
1) Школа № 66 пос. Нижний склад, ул. Сплавная, 56;
2)Школа № 33 пос. Лоскутово, ул. Ленина, 27 а;
3) Школа № 15 ул. Челюскинцев, 20 а;
4) Школа № 28 пр. Ленина, 245;
5)Гимназия № 13 ул. Сергея Лазо, 26/1;
6) Придомовая территория пос. Спутник, 16
7) Школа-интернат № 1 ул. Смирнова, 50;
8) Школа № 45 ул. Иркутский тракт, 140/1
9) Школа № 36 ул. Иркутский тракт, 122/1</t>
  </si>
  <si>
    <t>4 320 кв.м.</t>
  </si>
  <si>
    <t>2015-2017 г.г</t>
  </si>
  <si>
    <t xml:space="preserve">Строительство спортивной универсальной многофункциональной  площадки по адресу:
1) Придомовая территория пос. Спутник, 16
</t>
  </si>
  <si>
    <t xml:space="preserve">Строительство спортивной универсальной многофункциональной  площадки по адресу:
г.Томск, ул. Смирнова,28
</t>
  </si>
  <si>
    <t>Строительство универсального спортивного зала по адресу: г. Томск, пр. Мира, 28, в том числе:</t>
  </si>
  <si>
    <t>строительство и подготовка проектно-сметной документации</t>
  </si>
  <si>
    <t>2200 кв.м.</t>
  </si>
  <si>
    <t>Крытый футбольный манеж с искусственным покрытием по ул. 5-й Армии, 15 в г. Томске (в рамках реализации Государственной программы "Развитие физической культуры и спорта в Томской области на 2011-2015 годы" )</t>
  </si>
  <si>
    <t>9757,5 кв.м.</t>
  </si>
  <si>
    <t xml:space="preserve"> технологическое присоединение энергопринимающих устройств</t>
  </si>
  <si>
    <t>2018 г.</t>
  </si>
  <si>
    <t xml:space="preserve"> строительно-монтажные работы</t>
  </si>
  <si>
    <t xml:space="preserve">Реконструкция стадиона "Локомотив"
</t>
  </si>
  <si>
    <t>Приобретение универсального спортивного зала по адресу: г. Томск, пр. Мира, 28</t>
  </si>
  <si>
    <t>Мероприятие 2.2. Строительство и приобретение в муниципальную собственность спортивных объектов, в том числе подготовка проектно-сметной документации</t>
  </si>
  <si>
    <t>ДУМС</t>
  </si>
  <si>
    <t>1.1.1.8</t>
  </si>
  <si>
    <t>администрации Города Томска</t>
  </si>
  <si>
    <t>от 30.09.2014 N 986</t>
  </si>
  <si>
    <t>МУНИЦИПАЛЬНАЯ ПРОГРАММА</t>
  </si>
  <si>
    <t>Цель: обеспечение развития физической культуры и массового спорта на территории Города Томска</t>
  </si>
  <si>
    <t>Цель: формирование здорового образа жизни</t>
  </si>
  <si>
    <t>Метод сбора информации о достижении показателя</t>
  </si>
  <si>
    <t>ведомственная статистика</t>
  </si>
  <si>
    <t>Цель муниципальной программы:</t>
  </si>
  <si>
    <t>Наименование подпрограммы 1</t>
  </si>
  <si>
    <t>Развитие физической культуры и массового спорта</t>
  </si>
  <si>
    <t>Всего по задаче 1</t>
  </si>
  <si>
    <t>Задача 2 муниципальной программы:</t>
  </si>
  <si>
    <t>Формирование здорового образа жизни</t>
  </si>
  <si>
    <t>Здоровый образ жизни</t>
  </si>
  <si>
    <t>Наименование подпрограммы 2</t>
  </si>
  <si>
    <t>Всего по задаче 2</t>
  </si>
  <si>
    <t>УФКиС, ДО, УМП, УК, АКРГТ, АЛРГТ, АОРГТ, АСРГТ</t>
  </si>
  <si>
    <t>УФКиС, АКРГТ, АЛРГТ, АОРГТ, АСРГТ</t>
  </si>
  <si>
    <t>Задача 3 муниципальной программы:</t>
  </si>
  <si>
    <t>Наименование подпрограммы 3</t>
  </si>
  <si>
    <t>Организация и обеспечение эффективного функционирования сети учреждений физической культуры и спорта</t>
  </si>
  <si>
    <t>Всего по задаче 3</t>
  </si>
  <si>
    <t>Задача 4 муниципальной программы:</t>
  </si>
  <si>
    <t>Наименование подпрограммы 4</t>
  </si>
  <si>
    <t>Всего по задаче 4</t>
  </si>
  <si>
    <t>ИТОГО ПО МУНИЦИПАЛЬНОЙ ПРОГРАММЕ</t>
  </si>
  <si>
    <t>УФКиС, ДКС, ДУМС</t>
  </si>
  <si>
    <t>УФКИС</t>
  </si>
  <si>
    <t>Принимая во внимание тот факт, что выполнение показателей муниципальной программы предусматривает непрограммные мероприятия (строительство частных фитнес залов, тренажёрных, залов единоборств, залов для бильярда, крытых теннисных кортов, площадок для занятий воркаутом, площадок с тренажёрами маломобильных групп населения и т.д., строительство спортивных объектов за счёт спонсорской помощи) учесть динамику показателей обеспеченностью спортивными залами, плоскостными сооружениями и показателя " Количество спортивных сооружений на территории МО "Город Томск" (ед.)" не представляется возможным. Площади спортивных залов, плоскостных сооружений и количество спортивных сооружений на территории МО "Город Томск" принимаются на основании ежегодных данных статистической отчётности.</t>
  </si>
  <si>
    <t xml:space="preserve"> Строительство спортивной универсальной многофункциональной площадки по адресу: г. Томск, ул. Смирнова, 28</t>
  </si>
  <si>
    <t>Соисполнителями реализации подпрограммы являются департамент капитального строительства администрации Города Томска и департамент управления муниципальной собственностью администрации Города Томска.</t>
  </si>
  <si>
    <t xml:space="preserve">В связи с тем, что в бюджете муниципального образования "Город Томск" в период реализации подпрограммы отсутствует необходимое финансирование на капитальный ремонт, реконструкцию и строительство объектов спорта, возникает риск недостижимости плановых значений показателей "Доля капитально отремонтированных объектов, от объектов требующих капитального ремонта", "Доля реконструируемых объектов от объектов требующих реконструкции" и "Количество построенных муниципальных объектов спорта на территории Города Томска в год нарастающим итогом (ед.)". </t>
  </si>
  <si>
    <t>Данная подпрограмма направлена на формирование идеологии здорового образа жизни, воздействие на управляемые факторы риска, прежде всего факторы поведения, привычки, отношения и установки поведения людей через информацию и обеспечение активных форм участия самого населения, внедрение методов антиалкогольного и антинаркотического воспитания личности. Одним из ключевых моментов успешного осуществления программных мероприятий является реализация проектов органами администрации Города Томска.</t>
  </si>
  <si>
    <t>По причине отсутствия аналогичных подпрограмм в основных административных центрах Сибирского федерального округа на момент разработки данной подпрограммы, отсутствовала возможность проведения сравнительного анализа её показателей.</t>
  </si>
  <si>
    <t>В связи с тем, что в бюджете муниципального образования "Город Томск" в период реализации подпрограммы отсутствует необходимое финансирование на реализацию мероприятий подпрограммы, возникает риск недостижимости плановых значений её показателей.</t>
  </si>
  <si>
    <t>17/5</t>
  </si>
  <si>
    <t>13/7</t>
  </si>
  <si>
    <t>4/1</t>
  </si>
  <si>
    <t>4/2</t>
  </si>
  <si>
    <t>На территории Города Томска (по итогам 2014 года) функционирует 621 спортивное сооружение, в т.ч.: 6 стадионов, 156 спортивных залов, 11 плавательных бассейнов, 12 стрелковых тиров, 277 плоскостных спортивных сооружений (Таблица 1).</t>
  </si>
  <si>
    <t>В 2014 году уровень обеспеченности плавательными бассейнами составляет 5,2% (планировалось 9%, показатель не достигнут в связи с переносом сроков сдачи 50-метрового плавательного бассейна на территории Города Томска). При этом плановые показатели рассчитаны в соответствии с прогнозными показателями численности населения Города Томска. Но и данные показатели не позволяют достаточно улучшить положение по нормативам обеспеченности населения спортивными объектами (таблица 3).</t>
  </si>
  <si>
    <t>Перечень мероприятий и ресурсное обеспечение подпрограммы "Строительство, реконструкция, ремонт и приобретение в муниципальную собственность спортивных объектов"</t>
  </si>
  <si>
    <t>4</t>
  </si>
  <si>
    <t>5</t>
  </si>
  <si>
    <t>Ведомственная статистика</t>
  </si>
  <si>
    <t>Периодическая отчетность</t>
  </si>
  <si>
    <t>Ведомственная отчетность</t>
  </si>
  <si>
    <t>Показатель цели</t>
  </si>
  <si>
    <t>Потребность</t>
  </si>
  <si>
    <t>Утверждено</t>
  </si>
  <si>
    <t>Показатель задачи 1.</t>
  </si>
  <si>
    <t>Показатель задачи 2.</t>
  </si>
  <si>
    <t>Цель подпрограммы: обеспечение развития физической культуры и массового спорта на территории Города Томска</t>
  </si>
  <si>
    <t>III. Цель, задачи, показатели подпрограммы</t>
  </si>
  <si>
    <t>Подрограмма включает в себя систему мер по формированию негативного отношения к употреблению наркотических средств, алкоголя, табакокурения и популяризации образа социально успешного и здорового человека у лиц, проживающих на территории муниципального образования "Город Томск", через развитие городской системы профилактики.</t>
  </si>
  <si>
    <t>Цель: укрепление материально-технической базы спорта и спортивных сооружений на территории Города Томска.</t>
  </si>
  <si>
    <t xml:space="preserve"> 12 место (из 12) по обеспеченности плоскостными спортивными сооружениями;</t>
  </si>
  <si>
    <t>11 место (из 12) по обеспеченности спортивными залами;</t>
  </si>
  <si>
    <t>9 место (из 12) по обеспеченности бассейнами.</t>
  </si>
  <si>
    <t>12 место (из 12) по обеспеченности плоскостными спортивными сооружениями;</t>
  </si>
  <si>
    <t>% от нормативного показателя</t>
  </si>
  <si>
    <t>г.Томск</t>
  </si>
  <si>
    <t>СФО                             (среднее значение)</t>
  </si>
  <si>
    <t>Российская Федерация (среднее значение)</t>
  </si>
  <si>
    <t>бассейнами</t>
  </si>
  <si>
    <t>Показатель</t>
  </si>
  <si>
    <t>Перечень мероприятий и ресурсное обеспечение подпрограммы "Развитие физической культуры и массового спорта"</t>
  </si>
  <si>
    <t>Код бюджетной классификации (КЦСР, КВР)</t>
  </si>
  <si>
    <t>местного бюджета</t>
  </si>
  <si>
    <t>1.1.1.1</t>
  </si>
  <si>
    <t>0110120380; 244</t>
  </si>
  <si>
    <t>субсидия общественным организациям (федерациям), муниципальным учреждениям на финансовое обеспечение основных социально значимых, физкультурных и спортивных мероприятий</t>
  </si>
  <si>
    <t>1.1.1.2</t>
  </si>
  <si>
    <t>0110110360; 330</t>
  </si>
  <si>
    <t>1.1.1.3</t>
  </si>
  <si>
    <t>0110140310/0110100590; 621</t>
  </si>
  <si>
    <t>1.1.1.4</t>
  </si>
  <si>
    <t>0110100590; 622</t>
  </si>
  <si>
    <t>1.1.1.5</t>
  </si>
  <si>
    <t>1.1.1.6</t>
  </si>
  <si>
    <t>1.1</t>
  </si>
  <si>
    <t>Основное мероприятие. Повышение качества и доступности дополнительного образования в муниципальных учреждениях спортивной направленности</t>
  </si>
  <si>
    <t>011025810/0110240330/0110240340/0110240400/0110240530/0110200590; 611/622</t>
  </si>
  <si>
    <t>0110250810/0110200590; 612/622</t>
  </si>
  <si>
    <t>0110250810/0110200590</t>
  </si>
  <si>
    <t>0110200590; 612/622</t>
  </si>
  <si>
    <t>2. Подпрограмма "Здоровый образ жизни"</t>
  </si>
  <si>
    <t>Управление культуры администрации Города Томска;</t>
  </si>
  <si>
    <t>управление молодежной политики администрации Города Томска;</t>
  </si>
  <si>
    <t>администрация Кировского района Города Томска;</t>
  </si>
  <si>
    <t>администрация Ленинского района Города Томска;</t>
  </si>
  <si>
    <t>администрация Октябрьского района Города Томска;</t>
  </si>
  <si>
    <t>администрация Советского района Города Томска;</t>
  </si>
  <si>
    <t>департамент образования администрации Города Томска</t>
  </si>
  <si>
    <t>Цель 1: формирование здорового образа жизни.</t>
  </si>
  <si>
    <t>Задача 1: сохранение физического здоровья населения на территории Города Томска.</t>
  </si>
  <si>
    <t>Численность граждан, привлеченных к мероприятиям по здоровому образу жизни (чел.)</t>
  </si>
  <si>
    <t>Численность человек, охваченных мероприятиями, направленными на сохранение физического здоровья населения, на территории Города Томска (чел.)</t>
  </si>
  <si>
    <t>Количество мероприятий, направленных на повышение валеологической грамотности населения на территории Города Томска (шт.)</t>
  </si>
  <si>
    <t>- текущий контроль и мониторинг реализации подпрограммы осуществляют</t>
  </si>
  <si>
    <t>управление культуры администрации Города Томска;</t>
  </si>
  <si>
    <t>Показатели цели, задач, мероприятий подпрограммы "Здоровый образ жизни"</t>
  </si>
  <si>
    <t>УФКиС и соисполнители</t>
  </si>
  <si>
    <t>Задача 1 подпрограммы. Сохранение физического здоровья населения на территории Города Томска</t>
  </si>
  <si>
    <t>Численность граждан, охваченных мероприятиями, направленными на сохранение физического здоровья населения, на территории Города Томска (чел.)</t>
  </si>
  <si>
    <t>Организация и проведение массовых, физкультурных и спортивных мероприятий, приуроченных к календарным датам, по профилактике социально значимых проблем (шт.)</t>
  </si>
  <si>
    <t>Количество массовых, физкультурных и спортивных мероприятий по профилактике социально значимых проблем (шт.)</t>
  </si>
  <si>
    <t>УК</t>
  </si>
  <si>
    <t>АКРГТ</t>
  </si>
  <si>
    <t>АЛРГТ</t>
  </si>
  <si>
    <t>АСРГТ</t>
  </si>
  <si>
    <t>АОРГТ</t>
  </si>
  <si>
    <t>Задача 2 подпрограммы. Повышение валеологической грамотности населения на территории Города Томска</t>
  </si>
  <si>
    <t>Организация и проведение мероприятий, направленных на повышение валеологической грамотности населения на территории Города Томска</t>
  </si>
  <si>
    <t>УМП</t>
  </si>
  <si>
    <t>Перечень мероприятий и ресурсное обеспечение подпрограммы "Здоровый образ жизни"</t>
  </si>
  <si>
    <t>Ответственный исполнитель, соисполнители</t>
  </si>
  <si>
    <t>Основное мероприятие. Организация и проведение различных мероприятий, приуроченных к календарным датам по профилактике социально значимых проблем, и мероприятий направленных на повышение валеологической грамотности населения на территории Города Томска</t>
  </si>
  <si>
    <t>Мероприятие 1. Организация и проведение массовых, физкультурных и спортивных мероприятий, приуроченных к календарным датам по профилактике социально значимых проблем (шт.), в том числе:</t>
  </si>
  <si>
    <t>Международный день борьбы с наркоманией (26 июня)</t>
  </si>
  <si>
    <t>0120120380; 244</t>
  </si>
  <si>
    <t>Международный день борьбы с курением (31 мая)</t>
  </si>
  <si>
    <t>Международный день борьбы со СПИДом (1 декабря)</t>
  </si>
  <si>
    <t>"Мы здоровое поколение", городской проект по профилактике наркомании, алкоголизма и курения</t>
  </si>
  <si>
    <t>Мероприятие 2. Организация и проведение мероприятий, направленных на повышение валеологической грамотности населения на территории Города Томска, в том числе</t>
  </si>
  <si>
    <t>Организация повышения квалификации специалистов (18 чел.), ответственных за деятельность в сфере профилактики наркомании, алкоголизма и табакокурения</t>
  </si>
  <si>
    <t>Реализация конкурса социальных проектов по профилактике наркомании, алкоголизма и табакокурения: 1) предоставление грантов на реализацию проектов; 2) проведение интерактивных выставок по итогам реализации проектов</t>
  </si>
  <si>
    <t>"Томск без вредных привычек", реализация мероприятий (конкурсы, акции, выставки) в сфере профилактики наркомании, алкоголизма и табакокурения</t>
  </si>
  <si>
    <t>0120110360; 330</t>
  </si>
  <si>
    <t>Организация и проведение программы по вовлечению подростков и молодежи в деятельность по профилактике наркомании и популяризации здорового образа жизни "Осенний марафон здоровья"</t>
  </si>
  <si>
    <t>1.3</t>
  </si>
  <si>
    <t>1.4</t>
  </si>
  <si>
    <t>2.1</t>
  </si>
  <si>
    <t>2.2</t>
  </si>
  <si>
    <t>2.3</t>
  </si>
  <si>
    <t>2.4</t>
  </si>
  <si>
    <t>2.5</t>
  </si>
  <si>
    <t>1</t>
  </si>
  <si>
    <t>3. Подпрограмма "Организация и обеспечение эффективного функционирования сети учреждений физической культуры и спорта"</t>
  </si>
  <si>
    <t>Цель, задачи, показатели и ресурсное обеспечение реализации обеспечивающей подпрограммы</t>
  </si>
  <si>
    <t>Цель, задачи, показатели деятельности ответственного исполнителя</t>
  </si>
  <si>
    <t>Цель:</t>
  </si>
  <si>
    <t>Доля показателей целей и задач муниципальной программы, достигнутых по итогам отчетного года (%)</t>
  </si>
  <si>
    <t>Задача 1.</t>
  </si>
  <si>
    <t>Доля бюджетных расходов управления физической культуры и спорта, включенных в реестр расходных обязательств, в общих расходах управления физической культуры и спорта, %</t>
  </si>
  <si>
    <t>Полнота исполнения расходных обязательств управления физической культуры и спорта, %</t>
  </si>
  <si>
    <t>Задача 2.</t>
  </si>
  <si>
    <t>Равномерность расходования средств управлением физической культуры и спорта администрации Города Томска в течение года в соответствии с кассовым планом (удельный вес расходов IV квартала), %</t>
  </si>
  <si>
    <t>Не более 30</t>
  </si>
  <si>
    <t>4. Подпрограмма "Строительство, реконструкция, ремонт и приобретение в муниципальную собственность спортивных объектов"</t>
  </si>
  <si>
    <t>Департамент капитального строительства администрации Города Томска,</t>
  </si>
  <si>
    <t>Департамент управления муниципальной собственностью администрации Города Томска</t>
  </si>
  <si>
    <t>Задача 1. Приведение в нормативное состояние объектов физической культуры и спорта.</t>
  </si>
  <si>
    <t>Задача 2. Повышение уровня обеспеченности населения объектами физической культуры и спорта</t>
  </si>
  <si>
    <t>Цель: укрепление материально-технической базы спорта и спортивных сооружений на территории Города Томска</t>
  </si>
  <si>
    <t>Уровень обеспеченности спортивными сооружениями в Городе Томске (%), в том числе:</t>
  </si>
  <si>
    <t>- плоскостными сооружениями</t>
  </si>
  <si>
    <t>- спортивными залами</t>
  </si>
  <si>
    <t>Задача 1. Приведение в нормативное состояние объектов физической культуры и спорта</t>
  </si>
  <si>
    <t>Показатель задачи 1</t>
  </si>
  <si>
    <t>Доля капитально отремонтированных объектов от объектов, требующих капитального ремонта (%)</t>
  </si>
  <si>
    <t>Показатель задачи 2</t>
  </si>
  <si>
    <t>Доля реконструируемых объектов от объектов, требующих реконструкции (%)</t>
  </si>
  <si>
    <t>Доля построенных объектов спорта в год от запланированного количества (%)</t>
  </si>
  <si>
    <t>Показатели цели, задач, мероприятий подпрограммы "Строительство, реконструкция, ремонт и приобретение в муниципальную собственность спортивных объектов"</t>
  </si>
  <si>
    <t>ДКС, УФКиС</t>
  </si>
  <si>
    <t>Задача 1 подпрограммы. Приведение в нормативное состояние объектов физической культуры и спорта</t>
  </si>
  <si>
    <t>Задача 2 подпрограммы. Повышение уровня обеспеченности населения объектами физической культуры и спорта</t>
  </si>
  <si>
    <t>Мероприятие 2.1. Реконструкция спортивных объектов, в том числе подготовка проектно-сметной документации</t>
  </si>
  <si>
    <t>Количество реконструированных муниципальных объектов спорта на территории Города Томска в год (ед.)</t>
  </si>
  <si>
    <t>Сокращения:</t>
  </si>
  <si>
    <t>ДКС - департамент капитального строительства администрации Города Томска;</t>
  </si>
  <si>
    <t>УФКиС - управление физической культуры и спорта администрации Города Томска;</t>
  </si>
  <si>
    <t>ДУМС - департамент управления муниципальной собственностью администрации Города Томска.</t>
  </si>
  <si>
    <t>IV. Перечень мероприятий и ресурсное обеспечение подпрограммы</t>
  </si>
  <si>
    <t>Решение в отношении объектов капитального строительства и объектов недвижимого имущества, финансирование которых утверждено в бюджете муниципального образования "Город Томск" на очередной финансовый год и плановый период, включенных в муниципальную программу, приведено в приложении к подпрограмме "Строительство, реконструкция и ремонт спортивных объектов".</t>
  </si>
  <si>
    <t>Первоочередными мероприятиями реализации подпрограммы являются:</t>
  </si>
  <si>
    <t>- строительство объектов для развития зимних видов спорта;</t>
  </si>
  <si>
    <t>- строительство объектов по разработанной ранее проектной документации;</t>
  </si>
  <si>
    <t>- проведение проектных и предпроектных работ, строительство многофункциональных спортивных площадок.</t>
  </si>
  <si>
    <t>Выполнение строительно-монтажных работ, предусмотренных подпрограммой, планируется осуществлять на условиях софинансирования за счет средств областного и федерального бюджетов.</t>
  </si>
  <si>
    <t>Стоимость по выполнению проектно-изыскательских работ, а также строительно-монтажных работ, по которым отсутствует проектно-сметная документация, определяется в том числе и на основании объектов-аналогов.</t>
  </si>
  <si>
    <t>Используя усредненные нормативы с учетом национальных и территориальных особенностей, плотности расселения населения, для обеспечения минимальной двигательной активности населения, рассчитываются необходимые площади материально-спортивной базы по трем основным типам спортивных сооружений на 10000 населения: спортивных залов, плоскостных сооружений, плавательных бассейнов по следующей формуле:</t>
  </si>
  <si>
    <t>S = N x (C / 10000), где:</t>
  </si>
  <si>
    <t>S - площадь (общая) определенного типа спортсооружений;</t>
  </si>
  <si>
    <t>N - норматив обеспеченности определенным типом спортивного сооружения на 10000 населения;</t>
  </si>
  <si>
    <t>C - численность населения региона (района, города).</t>
  </si>
  <si>
    <t>Используя данные полученной площади определенного типа спортивного сооружения и его среднего размера (спортивный зал 400 кв. м, плавательный бассейн 200 кв. м зеркала воды, плоскостные сооружения в среднем 540 кв. м), определяется количество спортивных сооружений, необходимых в регионе для обеспечения минимальной двигательной активности населения.</t>
  </si>
  <si>
    <t>Укрупненное мероприятие. Укрепление материально-технической базы спорта и спортивных сооружений на территории Города Томска</t>
  </si>
  <si>
    <t>Лыжной базы "Сосновый бор"</t>
  </si>
  <si>
    <t>Лыжероллерной трассы в г. Томске по ул. Королева (обеспечение материальной базы зимних видов спорта)</t>
  </si>
  <si>
    <t>МАУ ДО СДЮСШОР N 16 (академическая гребля) Гребная база "Сенная Курья"</t>
  </si>
  <si>
    <t>Итого по мероприятию 2.1</t>
  </si>
  <si>
    <t xml:space="preserve">В г.Томске сохраняется проблема недостаточного уровня обеспеченности спортивными сооружениями. Как видно из таблицы 4, показатели г.Томска, характеризующие обеспеченность населения по двум видам спортивных сооружений, в 2014 году значительно ниже показателей по СФО и Российской Федерации.
</t>
  </si>
  <si>
    <t>Показатель цели подпрограммы</t>
  </si>
  <si>
    <t>Показатели цели и задач подпрограммы (единицы измерения)</t>
  </si>
  <si>
    <t>Цель, задачи и мероприятия подпрограммы</t>
  </si>
  <si>
    <t>Наименование показателей целей, задач, мероприятий  программы (единицы измерения)</t>
  </si>
  <si>
    <t>Наименование показателей целей, задач, мероприятий подпрограммы (единицы измерения)</t>
  </si>
  <si>
    <t>Задача 2 муниципальной программы.                  Формирование здорового образа жизни</t>
  </si>
  <si>
    <t>Задача 1 муниципальной программы.                    Обеспечение развития физической культуры и массового спорта на территории Города Томска</t>
  </si>
  <si>
    <t>Задача 3 муниципальной программы.                    Обеспечение эффективного управления реализацией муниципальной программы, в том числе обеспечение эффективного исполнения функций управления физической культуры и спорта администрации Города Томска</t>
  </si>
  <si>
    <t>Задача 4 муниципальной программы.                        Укрепление материально-технической базы спорта и спортивных сооружений на территории Города Томска</t>
  </si>
  <si>
    <t>Строительство, реконструкция, ремонт и приобретение в муниципальную собственность спортивных объектов</t>
  </si>
  <si>
    <t>Подпрограмма 4 "Строительство, реконструкция, ремонт и приобретение в муниципальную собственность спортивных объектов"</t>
  </si>
  <si>
    <t>1.1.1.9</t>
  </si>
  <si>
    <t>Прочая закупка товаров, работ и услуг для обеспечения муниципальных нужд: устройство хоккейной коробки по адресу: г.Томск, с. Тимирязевское, ул. Комсомольская, 1в, в рамках реализации инициативного бюджетирования</t>
  </si>
  <si>
    <t>Строительство Дворца спорта им. С.А. Белова в городе Томске</t>
  </si>
  <si>
    <t>Капитальный ремонт спортивного сооружения для массовых спортивных занятий по адресу: г. Томск, пр. Мира, 1/2</t>
  </si>
  <si>
    <t xml:space="preserve"> УФКиС</t>
  </si>
  <si>
    <t>Количество спортивных объектов, на которые подготовлена проектно-сметная документация, (ед.)</t>
  </si>
  <si>
    <t>Количество капитально отремонтированных муниципальных объектов спорта на территории Города Томска,  (ед.)</t>
  </si>
  <si>
    <t>В 2012 - 2014 годах в рамках действующей муниципальной программы "Развитие физической культуры и спорта на территории муниципального образования "Город Томск" (далее - Программа) предусмотрено финансирование 3-х мероприятий по строительству (спортивные площадки, спортивно-оздоровительный комплекс по спортивным единоборствам, крытого футбольного манежа с искусственным покрытием по адресу: г. Томск, ул. 5-й Армии, д. 15) из 23-х необходимых и 1-го мероприятия по реконструкции (пристройка к тиру "Лагерный сад (Пост N 1)) из 6 необходимых. При этом на строительство спортивных площадок выделяются средства из бюджета муниципального образования "Город Томск", на спортивно-оздоровительный комплекс по единоборствам и крытого футбольного манежа предусмотрено финансирование из федерального и областного бюджетов, реконструкцию тира Лагерный сад (Пост N 1) в основном выделяются средства из областного бюджета. С 2015 года наблюдается положительная динамика в развитии спортивной инфраструктуры выполнен капитальный ремонт лыжероллерной трассы по ул. Королева, протяжённостью 6,2 км, за счёт средств областного бюджета приобретен универсальный спортивный зал по адресу: г. Томск, пр. Мира, 28.
Продолжая положительную динамику в период с 2018-2020 г.г предусмотрено финансирование: на капитальный ремонт спортивного сооружения для массовых спортивных занятий по адресу: г. Томск, пр. Мира, 1/2, строительство хоккейной коробки с защитным ограждением на территории п. Светлый, выполнение работ по проектированию объекта капитального строительства "Строительство Дворца спорта им. С.А. Белова в городе Томске" .</t>
  </si>
  <si>
    <t>Показатель введен с 01.01.2018 года</t>
  </si>
  <si>
    <t>2.6</t>
  </si>
  <si>
    <t>Главной целью реализации всех мероприятий муниципальной программы станет повышение роли физической культуры и спорта в формировании здорового образа жизни населения Города Томска, создание условий для занятий физической культурой и спортом. Основной показатель эффективности деятельности управления физической культуры и спорта администрации Города Томска для достижения указанной цели - удельный вес населения, систематически занимающегося физической культурой и спортом, % от общей численности населения Города Томска (перечни цели, задач, показателей и мероприятий муниципальной программы приведены в приложениях 1, 2).</t>
  </si>
  <si>
    <t>По данным статистики (федеральный статистический отчет по форме 1-ФК), Томская область по Сибирскому федеральному округу занимает (таблица 3):</t>
  </si>
  <si>
    <t>управление физической культуры и спорта администрации Города Томска;                                                                                                             администрация Кировского района Города Томска;                                                                                                                                                                                                    администрация Ленинского района Города Томска;                                                                                                                                                                                                    администрация Советского района Города Томска;                                                                                                                                                                                              администрация Октябрьского района Города Томска.</t>
  </si>
  <si>
    <t>Приложение к постановлению</t>
  </si>
  <si>
    <t xml:space="preserve">от                                    N                    </t>
  </si>
  <si>
    <t xml:space="preserve">По данным статистики (федеральный статистический отчет по форме 1-ФК) за 2014 год, Томская область по Сибирскому федеральному округу занимает: </t>
  </si>
  <si>
    <t>"РАЗВИТИЕ ФИЗИЧЕСКОЙ КУЛЬТУРЫ И СПОРТА, ФОРМИРОВАНИЕ ЗДОРОВОГО ОБРАЗА ЖИЗНИ" НА 2015 - 2025 гг."</t>
  </si>
  <si>
    <t>2021 год</t>
  </si>
  <si>
    <t>2022 год</t>
  </si>
  <si>
    <t>2023 год</t>
  </si>
  <si>
    <t>2024 год</t>
  </si>
  <si>
    <t>2015 - 2025 гг.</t>
  </si>
  <si>
    <t>Основой для определения стратегических целей управления физической культуры и спорта стали приоритетные направления, определенные Стратегией социально-экономического развития муниципального образования "Город Томск" до 2030 года, Стратегией социально-экономического развития Сибири до 2020 года, Стратегией развития физической культуры и спорта в Российской Федерации на период до 2020 года. Одним из целевых векторов стратегического развития муниципальной политики в сфере физической культуры и спорта является укрепление здоровья и долголетие горожан за счет развития физической культуры и спорта.</t>
  </si>
  <si>
    <t>Горно-Алтайск</t>
  </si>
  <si>
    <t>Улан-Удэ</t>
  </si>
  <si>
    <t>Кызыл</t>
  </si>
  <si>
    <t>Абакан</t>
  </si>
  <si>
    <t>Барнаул</t>
  </si>
  <si>
    <t>Чита</t>
  </si>
  <si>
    <t xml:space="preserve">Красноярск </t>
  </si>
  <si>
    <t xml:space="preserve">Иркутск </t>
  </si>
  <si>
    <t xml:space="preserve">Новосибирск </t>
  </si>
  <si>
    <t xml:space="preserve">Омск </t>
  </si>
  <si>
    <t xml:space="preserve">Томск </t>
  </si>
  <si>
    <t>2025 год</t>
  </si>
  <si>
    <t>Управление физической культуры и спорта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предварительный отчет о реализации настоящей муниципальной программы по итогам отчетного года - по форме согласно приложению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N 677.</t>
  </si>
  <si>
    <t>Управление физической культуры и спорта администрации Города Томска утверждает итоговый отчет за отчетный год в срок до 10 марта года, следующего за отчетным и предоставляет его в бумажном, а также в электронном виде в управление экономического развития администрации Города Томска, департамент финансов администрации Города Томска и в Счетную палату Города Томска.</t>
  </si>
  <si>
    <t>Приложение 1 к муниципальной программе "Развитие физической культуры и спорта, формирование здорового образа жизни" на 2015 - 2025 годы"</t>
  </si>
  <si>
    <t>Приложение 2 к муниципальной программе "Развитие физической культуры и спорта, формирование здорового образа жизни" на 2015 - 2025 годы"</t>
  </si>
  <si>
    <t>Цель: обеспечение развития физической культуры и массового спорта на территории Города Томска.</t>
  </si>
  <si>
    <t>При этом численность детей в реорганизованных учреждениях не уменьшилась и ставки тренеров-преподавателей были сохранены.</t>
  </si>
  <si>
    <t>Динамика показателей социально-экономического развития за предшествующие три года и прогноз исполнения показателей в результате реализации подпрограммы приведены в таблице 2 "Показатели социально-экономического развития на момент разработки муниципальной программы и ожидаемые результаты" раздела II "Общая характеристика муниципальной программы".</t>
  </si>
  <si>
    <t>Обоснование потребности в необходимых ресурсах на 2015 - 2025 годы отражено в таблице 1.</t>
  </si>
  <si>
    <t>Прочая закупка товаров, работ и услуг для обеспечения муниципальных нужд: спортивные комплексы общей физической подготовки на территории Города Томска:</t>
  </si>
  <si>
    <t>Задача 2: повышение валеологической грамотности населения на территории Города Томска.</t>
  </si>
  <si>
    <t>Динамика показателей социально-экономического развития за предшествующие три года и прогноз развития в результате реализации подпрограммы приведены в таблице 2 "Показатели социально-экономического развития на момент разработки муниципальной программы и ожидаемые результаты" раздела II "Общая характеристика муниципальной программы".</t>
  </si>
  <si>
    <t>2023год</t>
  </si>
  <si>
    <t>2015 - 2025 годы</t>
  </si>
  <si>
    <t>Законодательную основу развития физической культуры и массового спорта составляют: Федеральный закон от 06.10.2003 N 131-ФЗ "Об общих принципах организации местного самоуправления в Российской Федерации", Федеральный закон от 04.12.2007 N 329-ФЗ "О физической культуре и спорте в Российской Федерации" и иные нормативные правовые акты Российской Федерации и Томской области.</t>
  </si>
  <si>
    <t>Анализ показателей развития физической культуры и спорта в Сибирском федеральном округе в разрезе регионов и региональных центров</t>
  </si>
  <si>
    <t>Сравнение с показателями административных центров Сибирского федерального округа приведено в таблице 3 "Анализ показателей развития физической культуры и спорта в Сибирском федеральном округе в разрезе регионов и региональных центров" раздела II "Общая характеристика муниципальной программы".</t>
  </si>
  <si>
    <t>Сравнение показателей подпрограммы с показателями административных центров Сибирского федерального округа приведено в таблице 3 "Анализ показателей развития физической культуры и спорта в Сибирском федеральном округе в разрезе регионов и региональных центров" раздела II "Общая характеристика муниципальной программы".</t>
  </si>
  <si>
    <t>Таблица 5</t>
  </si>
  <si>
    <t>Мониторинг состояния основных фондов образовательных учреждений дополнительного образования детей спортивной направленности показал, что в 2016 - 2020 годах потребуется безотлагательная реконструкция и капитальный ремонт спортивных объектов ряда учреждений (таблица 5). Не имеют собственной материальной базы МАОУ ДОД СДЮСШОР N 1 (легкая атлетика). Испытывают трудности в проведении учебно-тренировочных занятий 8 учреждений, которые используют для организации учебно-тренировочного процесса базы общеобразовательных школ либо проводят занятия на открытых площадках. Недостаточно спортивных сооружений, полностью приспособленных для занятий спортом людей с ограниченными возможностями здоровья.</t>
  </si>
  <si>
    <t>Строительство спортивных площадок круглогодичного использования, из них: спортивные универсальные многофункциональные площадки по адресам: 1) школа N 66, пос. Нижний склад, ул. Сплавная, 56 2) школа N 33, пос. Лоскутово, ул. Ленина, 27а 3) школа N 15, ул. Челюскинцев, 20а; 4) школа N 28, пр. Ленина, 245; 5) гимназия N 13, ул. Сергея Лазо, 26/1; 6) придомовая территория, пос. Спутник, 16; 7) школа-интернат N 1, ул. Смирнова, 50; 8) школа N 45, ул. Иркутский тракт, 140/1; 9) школа N 36, ул. Иркутский тракт, 122/1.</t>
  </si>
  <si>
    <r>
      <t>Наименования целей, задач</t>
    </r>
    <r>
      <rPr>
        <sz val="11"/>
        <color indexed="10"/>
        <rFont val="Times New Roman"/>
        <family val="1"/>
      </rPr>
      <t xml:space="preserve"> </t>
    </r>
    <r>
      <rPr>
        <sz val="11"/>
        <rFont val="Times New Roman"/>
        <family val="1"/>
      </rPr>
      <t>муниципальной программы</t>
    </r>
  </si>
  <si>
    <t>Задача 1 подпрограммы. Приведение в нормативное состояние объектов физической культуры и спорта.</t>
  </si>
  <si>
    <t>Капитальный ремонт спортивного сооружения по адресу: г. Томск, ул. Алтайская, 72/2</t>
  </si>
  <si>
    <t>Капитальный ремонт стадиона "Кедр" (легкоатлетическое ядро) МАУ ДО ДЮСШ "Кедр", расположенного по адресу: г.Томск,  ул. В.Высоцкого, 7</t>
  </si>
  <si>
    <t>Стадиона на лыжной базе "Метелица" МАОУ ДО ДЮСШ зимних видов спорта</t>
  </si>
  <si>
    <t>Строительство стадиона МАОУ СОШ № 11 г.Томска</t>
  </si>
  <si>
    <t>Управление физической культуры и спорта администрации Города Томска организует взаимодействие с соответствующими структурными подразделениями Администрации Томской области, иными исполнительными органами государственной власти Томской области для обеспечения участия в государственных программах Российской Федерации и Томской области, реализации иных проектов и программ в целях исполнения настоящей подпрограммы. Порядок привлечения средств из бюджетов вышестоящих уровней определяется заключенными соглашениями о порядке и условиях предоставления соответствующих субсидий.</t>
  </si>
  <si>
    <t>Перечень цели, задач и показателей муниципальной программы приведены в приложении 1 к настоящей программе.</t>
  </si>
  <si>
    <t>Ресурсное обеспечение муниципальной программы приведено в приложении 2 к настоящей программе.</t>
  </si>
  <si>
    <t>ПОКАЗАТЕЛИ ЦЕЛИ, ЗАДАЧ, МЕРОПРИЯТИЙ МУНИЦИПАЛЬНОЙ ПРОГРАММЫ "РАЗВИТИЕ ФИЗИЧЕСКОЙ КУЛЬТУРЫ И СПОРТА, ФОРМИРОВАНИЕ ЗДОРОВОГО ОБРАЗА ЖИЗНИ" НА 2015 - 2025 ГОДЫ"</t>
  </si>
  <si>
    <t>Значение на момент завершения муниципальной программы, 2025 год</t>
  </si>
  <si>
    <t>К современным требованиям в настоящей муниципальной программе (подпрограмме) относятся качественные показатели инфраструктуры (материально-технической и технологической базы) обучения, а также возможность реализации федеральных государственных требований к условиям обучения и организации тренировочного процесса. К данным требованиям относятся все виды благоустройства, в том числе наличие в зданиях учреждений (объектах спорта) центрального отопления и канализации, пожарной сигнализации и дымовых извещателей, наличие оборудованных спортивных залов и необходимого спортивного инвентаря, условий для беспрепятственного доступа инвалидов, подключение к сети Интернет, имеющие собственный сайт в сети Интернет, наличие квалифицированных кадров, разнообразие программ.</t>
  </si>
  <si>
    <t>Доступность рассматривается в разрезе численности обучающихся в учреждениях по программам в области физической культуры и спорта.</t>
  </si>
  <si>
    <t>II. Анализ текущей ситуации</t>
  </si>
  <si>
    <t>В течение 2010 - 2014 годов развитие отрасли в Городе Томске основывалось на реализации ведомственных целевых программ: "Организация проведения физкультурно-оздоровительных, спортивных мероприятий и работы с населением по месту жительства", "Организация предоставления дополнительного образования детям в учреждениях физкультурно-спортивной направленности". В этот период проводилась работа по привлечению населения Города Томска к систематическим занятиям физической культурой и спортом, а также предоставлению дополнительного образования детям в учреждениях физкультурно-спортивной направленности.</t>
  </si>
  <si>
    <t>Рост благосостояния населения, формирование национального самосознания и обеспечение долгосрочной социальной стабильности всего населения являются приоритетными задачами современной российской государственной политики. Реализация выделенных задач возможна только при обеспечении ряда условий, поэтому крайне актуальным становится вопрос о проведении качественной и эффективной работы для сохранения и улучшения физического и духовного здоровья граждан. Формирование здорового образа жизни людей через развитие физической культуры и спорта имеют исключительно важное значение.</t>
  </si>
  <si>
    <t>Основной показатель эффективности деятельности в области физической культуры и спорта - доля населения, систематически занимающегося физической культурой и спортом, % от общей численности населения города Томска (таблица 1).</t>
  </si>
  <si>
    <t>Достижение показателя предполагает решение следующих тактических задач, которые включают в себя несколько направлений:</t>
  </si>
  <si>
    <t>1. Организация предоставления детям дополнительного образования физкультурно-спортивной направленности:</t>
  </si>
  <si>
    <t>- обеспечение необходимых условий для личностного развития, профессионального самоопределения и физического труда детей, формирование отношения к физической культуре как к важнейшему условию разностороннего развития личности; решение данной задачи также заключается в доступности, востребованности, вариативности, качестве и эффективности образовательного процесса.</t>
  </si>
  <si>
    <t>Задача предполагает удовлетворение потребности детей в занятиях физической культурой и спортом.</t>
  </si>
  <si>
    <t>2. Создание условий для занятий физической культурой и массовым спортом на территории муниципального образования:</t>
  </si>
  <si>
    <t>- популяризация физической культуры и спорта среди различных групп населения, организация физкультурно-массовой работы по месту жительства граждан, а также пропаганда здорового образа жизни;</t>
  </si>
  <si>
    <t>- участие в организации и проведении городских, межрегиональных и международных спортивных соревнований и тренировочных мероприятий, проводимых на территории МО "Город Томск", способствуют популяризации физической культуры и спорта, увеличению желающих заниматься физической культурой и спортом, росту мастерства занимающихся в спортивных объединениях города.</t>
  </si>
  <si>
    <t>Оценка деятельности осуществляется по показателям, ряд из которых представлен в таблице 1:</t>
  </si>
  <si>
    <t>Сравнительный анализ показателей развития физической культуры и спорта на территории муниципального образования "Город Томск" в период с 2012 по 2014 год</t>
  </si>
  <si>
    <t>Год реализации</t>
  </si>
  <si>
    <t>Численность занимающихся физической культурой и спортом</t>
  </si>
  <si>
    <t>доля населения, систематически занимающегося физической культурой и спортом, %</t>
  </si>
  <si>
    <t>ВСЕГО проводимых официальных городских мероприятий, в том числе (шт.)</t>
  </si>
  <si>
    <t>кол-во видов спорта</t>
  </si>
  <si>
    <t>комплексные</t>
  </si>
  <si>
    <t>чемпионаты</t>
  </si>
  <si>
    <t>первенства</t>
  </si>
  <si>
    <t>всероссийские</t>
  </si>
  <si>
    <t>международные</t>
  </si>
  <si>
    <t>Кол-во учреждений, из них (ед):</t>
  </si>
  <si>
    <t>ДЮСШ, из них автономные</t>
  </si>
  <si>
    <t>СДЮСШОР, из них автономные</t>
  </si>
  <si>
    <t>ДООПЦ (учреждения Департамента образования)</t>
  </si>
  <si>
    <t>Областные учреждения, расположенные на территории города Томска:</t>
  </si>
  <si>
    <t>Численность обучающихся в учреждениях (чел.)</t>
  </si>
  <si>
    <t>ДООПЦ (Департамент образования)</t>
  </si>
  <si>
    <t>Подготовка разрядников в год</t>
  </si>
  <si>
    <t>массовые</t>
  </si>
  <si>
    <t>1 разряд</t>
  </si>
  <si>
    <t>КМС</t>
  </si>
  <si>
    <t>МС</t>
  </si>
  <si>
    <t>МСМК</t>
  </si>
  <si>
    <t>Реализация программ по видам спорта в учреждениях дополнительного образования детей УФКиС</t>
  </si>
  <si>
    <t>Численность жителей, занимающихся в группах у инструкторов по спорту</t>
  </si>
  <si>
    <t>Основными приоритетными направлениями деятельности в части развития физической культуры и массового спорта является вовлечение граждан в регулярные занятия физической культурой и спортом, прежде всего детей и молодежи. Ежегодно в Городе Томске проводится более 500 физкультурно-оздоровительных и спортивных мероприятий от уровня дворовых состязаний до соревнований общегородского уровня. Официальные городские спортивные соревнования проводятся по 52 видам спорта. В 2013 году физкультурно-оздоровительной работой в городе был охвачен 99931 человек, что составляет 17,4% от общего количества населения муниципального образования "Город Томск". В целях привлечения населения к активным занятиям физической культурой и спортом в городе создана система проведения комплексных спортивно-массовых мероприятий, включающих в себя соревнования для всех категорий населения.</t>
  </si>
  <si>
    <t>Работа с населением по месту жительства долгие годы держалась на энтузиазме самих жителей. К сожалению, значительная часть населения, даже имея высокий образовательный уровень, не в состоянии правильно распорядиться своим психофизическим потенциалом, чтобы с помощью физических упражнений поддерживать оптимальную работоспособность и здоровье. Благодаря реализации Закона Томской области от 13.12.2006 N 314-ОЗ "О предоставлении субсидий местным бюджетам на обеспечение условий для развития физической культуры и массового спорта" стало возможным трудоустроить людей, организующих по собственной инициативе работу на дворовых площадках, а следовательно, систематизировать и направить работу по организации физкультурно-оздоровительной работы по месту жительства. По итогам 2014 года количество занимающихся в секциях по месту жительства 3033 человека, что на 302 человека больше, чем в 2013 году.</t>
  </si>
  <si>
    <t>- Законом Томской области от 28.12.2010 N 336-ОЗ "О предоставлении межбюджетных трансфертов";</t>
  </si>
  <si>
    <t>- Законом Томской области от 13.12.2006 N 314-ОЗ "О предоставлении субсидий местным бюджетам на обеспечение условий для развития физической культуры и массового спорта" (далее - Закон ТО от 13.12.2006 N 314-ОЗ);</t>
  </si>
  <si>
    <t>- Законом Томской области от 30.12.2014 N 193-ОЗ "Об областном бюджете на 2015 год и на плановый период 2016 и 2017 годов";</t>
  </si>
  <si>
    <t>- постановлением Администрации Томской области от 13.05.2010 N 94а "О порядке предоставления из областного бюджета субсидий бюджетам муниципальных образований Томской области и их расходования";</t>
  </si>
  <si>
    <t>- государственной программой "Развитие молодежной политики, физической культуры и спорта в Томской области", утвержденной постановлением Администрации Томской области от 12.12.2014 N 488а.</t>
  </si>
  <si>
    <t>V. Механизмы управления и контроля подпрограммой</t>
  </si>
  <si>
    <t>Система управления подпрограммой направлена на достижение поставленных подпрограммой целей и задач, а также на получение долгосрочных устойчивых результатов.</t>
  </si>
  <si>
    <t>Управление и контроль за исполнением подпрограммы осуществляет управление физической культуры и спорта администрации Города Томска.</t>
  </si>
  <si>
    <t>Инструментом контроля со стороны Управления физической культуры и спорта администрации Города Томска являются муниципальные задания, установленные подведомственным муниципальным образовательным учреждениям на оказание муниципальных услуг, а также полугодовая и годовая отчетность об исполнении муниципальных заданий; со стороны федераций по видам спорта - предоставление отчетной документации по проведенным мероприятиям.</t>
  </si>
  <si>
    <t>Управление физической культуры и спорта администрации Города Томска обеспечивает:</t>
  </si>
  <si>
    <t>В течение 2012 - 2014 годов работа по данному направлению осуществлялась в рамках муниципальной программы "Профилактика употребления наркотических средств" на 2012 - 2014 годы", разработчиком и куратором которой выступало управление социальной политики администрации Города Томска.</t>
  </si>
  <si>
    <t>Одним из существенных негативных факторов риска, влияющих на состояние здоровья населения, является пьянство и алкоголизм. Особое опасение вызывает употребление алкогольных напитков и табакокурение среди молодежи.</t>
  </si>
  <si>
    <t>Дальнейшее улучшение состояния здоровья населения требует подхода к здоровью с точки зрения его широкого понимания Валеология (от одного из значений лат. valeo - "быть здоровым"). Назрела необходимость изменить отношение к здоровью не только отдельных лиц, но и всего общества, поставить здоровье в ряд приоритетных проблем социально-экономического развития города Томска. Здоровье города - это не набор "хороших" показателей здоровья, а стиль общественного мышления и социальной политики.</t>
  </si>
  <si>
    <t>управление физической культуры и спорта администрации Города Томска</t>
  </si>
  <si>
    <t>управление культуры администрации Города Томска</t>
  </si>
  <si>
    <t>администрация Кировского района Города Томска</t>
  </si>
  <si>
    <t>администрация Ленинского района Города Томска</t>
  </si>
  <si>
    <t>администрация Советского района Города Томска</t>
  </si>
  <si>
    <t>администрация Октябрьского района Города Томска</t>
  </si>
  <si>
    <t>управление молодежной политики администрации Города Томска</t>
  </si>
  <si>
    <t>Уровень приоритетности выполнения одинаково важен для всех мероприятий подпрограммы, так как социально-экономический эффект достигается при условии всего комплекса реализации мероприятий подпрограммы.</t>
  </si>
  <si>
    <t>Ресурсное обеспечение, стоимость мероприятий определяются актуальностью проблемы распространения наркомании в городе Томске с учетом опыта реализации программных мероприятий прошлых лет, а также формируется с учетом задействованных в мероприятиях участников.</t>
  </si>
  <si>
    <t>- формирование заявок и предложений для обеспечения финансирования подпрограммы из бюджета муниципального образования "Город Томск", а также для привлечения софинансирования из иных бюджетных источников и внебюджетных источников.</t>
  </si>
  <si>
    <t>Соисполнителями реализации подпрограммы являются:</t>
  </si>
  <si>
    <t>департамент образования администрации Города Томска.</t>
  </si>
  <si>
    <t>Информация о мерах муниципального регулирования</t>
  </si>
  <si>
    <t>Наименование меры (бюджетные, налоговые, правовые, иные)</t>
  </si>
  <si>
    <t>Содержание меры</t>
  </si>
  <si>
    <t>Срок реализации</t>
  </si>
  <si>
    <t>Социально-экономический эффект, ожидаемый от применения меры</t>
  </si>
  <si>
    <t>Изменение в нормативные правовые акты</t>
  </si>
  <si>
    <t>Подготовка проектов изменений в правовые акты муниципального образования "Город Томск", регламентирующие порядок и условия формирования муниципальных заданий для бюджетных (автономных) учреждений, а также для оценки качества исполнения</t>
  </si>
  <si>
    <t>Позволит улучшить, усилить контроль за целевым расходованием бюджетных средств, а также актуализировать действующие правовые акты</t>
  </si>
  <si>
    <t>Механизмы управления и контроля подпрограммой</t>
  </si>
  <si>
    <t>Ответственность за реализацию подпрограммы, достижение показателей цели и задач несет управление физической культуры и спорта администрации Города Томска.</t>
  </si>
  <si>
    <t>Среди основных приоритетов социальной и экономической политики в настоящее время указывается распространение здорового образа жизни. Важный вклад в формирование здорового образа жизни должно внести создание условий для занятий физической культурой и спортом различных групп населения.</t>
  </si>
  <si>
    <t>В настоящее время в Городе Томске имеется ряд проблем, влияющих на развитие физической культуры и спорта, требующих неотложного решения, самая значимая из которых - несоответствие уровня материальной базы и инфраструктуры физической культуры и спорта задачам развития отрасли в Городе Томске, а также их моральный и физический износ.</t>
  </si>
  <si>
    <t>Известно, что для увеличения массовости занимающихся физической культурой и спортом, улучшения здоровья и повышения спортивного мастерства в городе необходимо повышение качества городской инфраструктуры для занятий физической культурой и спортом.</t>
  </si>
  <si>
    <t>Всего объектов</t>
  </si>
  <si>
    <t>Стрелковые тиры</t>
  </si>
  <si>
    <t>Анализ построенных объектов спорта на территории муниципального образования "Город Томск" в период с 2011 по 2014 год</t>
  </si>
  <si>
    <t>Год постройки спортивного объекта</t>
  </si>
  <si>
    <t>Кол-во построенных объектов в год (ед.)</t>
  </si>
  <si>
    <t>Перечень построенных объектов спорта</t>
  </si>
  <si>
    <t>13 объектов</t>
  </si>
  <si>
    <t>11 спортивных площадок,</t>
  </si>
  <si>
    <t>Стадион СОШ N 49,</t>
  </si>
  <si>
    <t>спортивный комплекс "Энергия"</t>
  </si>
  <si>
    <t>16 объектов</t>
  </si>
  <si>
    <t>13 спортивных площадок,</t>
  </si>
  <si>
    <t>физкультурно-спортивный комплекс ТГАСУ по адресу: ул. 79-й Гв. дивизии, 25,</t>
  </si>
  <si>
    <t>спортивная площадка МБДОУ N 41,</t>
  </si>
  <si>
    <t>хоккейная коробка МБДОУ N 13</t>
  </si>
  <si>
    <t>12 спортивных площадок,</t>
  </si>
  <si>
    <t>Стадион СОШ N 35</t>
  </si>
  <si>
    <t>6 спортивных площадок;</t>
  </si>
  <si>
    <t>7 спортивно-игровых площадок;</t>
  </si>
  <si>
    <t>4 спортивные площадки на территории д/с N 28, N 53 (по 2 шт.);</t>
  </si>
  <si>
    <t>1 спортивная площадка по адресу Иркутский тракт, 128а, построенная ТСЖ;</t>
  </si>
  <si>
    <t>2 спортивные площадки и футбольное поле на территории СОШ N 27;</t>
  </si>
  <si>
    <t>2 спортивные площадки для занятий воркаутом: на территории СОШ N 58 и на территории СОШ N 34,</t>
  </si>
  <si>
    <t>с/к "Эльбрус", ул. Мостовая, 32;</t>
  </si>
  <si>
    <t>бассейн "Нептун", пр. Фрунзе, 240а, стр. 10;</t>
  </si>
  <si>
    <t>приспособленные помещения спортивного назначения (12 с/з, 2 бассейна)</t>
  </si>
  <si>
    <t>На территории МО "Город Томск" находится 19 физкультурно-оздоровительных комплексов, из которых:</t>
  </si>
  <si>
    <t>- 6 муниципальных;</t>
  </si>
  <si>
    <t>- 7 федеральных;</t>
  </si>
  <si>
    <t>- 1 областной;</t>
  </si>
  <si>
    <t>- 5 частных.</t>
  </si>
  <si>
    <t>На данный момент в распоряжении муниципальных спортивных школ находятся 89 спортивных сооружений, из них:</t>
  </si>
  <si>
    <t>- 6 спорткомплексов;</t>
  </si>
  <si>
    <t>- комплекс малых трамплинов на Степановке и трамплин в п. Дзержинском;</t>
  </si>
  <si>
    <t>- 8 бассейнов;</t>
  </si>
  <si>
    <t>- 3 лыжные базы;</t>
  </si>
  <si>
    <t>- 1 стрелковый тир;</t>
  </si>
  <si>
    <t>- 1 стадион с трибунами 1500 мест;</t>
  </si>
  <si>
    <t>- 2 стадиона ДЮСШ N 17 и ДЮСШ "Победа";</t>
  </si>
  <si>
    <t>- 7 хоккейных кортов.</t>
  </si>
  <si>
    <t>Также учебно-тренировочный процесс проходит в спортивных залах общеобразовательных учреждений. Для сборных команд города по видам спорта занятия проводятся на современных объектах, таких как: закрытый легкоатлетический манеж "Гармония", ледовый дворец "Кристалл", с/к "Юпитер", с/к "Энергетик".</t>
  </si>
  <si>
    <t>Несмотря на наметившуюся в последнее время положительную тенденцию в возведении спортивных сооружений на территории города Томска, общее состояние материально-технической базы спорта и спортивных сооружений на сегодняшний день в г. Томске характеризуется следующими неблагоприятными факторами:</t>
  </si>
  <si>
    <t>- недостаточное количество спортивных сооружений, их единовременная пропускная способность;</t>
  </si>
  <si>
    <t>- недостаток современных технически оснащенных спортивных сооружений как для учащихся спортивных школ (собственных объектов ДЮСШ недостаточно для проведения тренировочных занятий, поэтому используются спортивные залы общеобразовательных школ и иных организаций), так и для населения города;</t>
  </si>
  <si>
    <t>- сохраняется тенденция опережения темпов ветшания материальной базы над объемами строительства новых и реконструкции существующих спортивных объектов, а также за последние годы темпы прироста населения опережают темпы строительства спортивных объектов.</t>
  </si>
  <si>
    <t>По данным федерального статистического наблюдения:</t>
  </si>
  <si>
    <t>- в 2013 году количество жителей города, систематически занимающихся физической культурой и спортом, возросло до 99931 человека, что по сравнению с 2012 годом больше на 3421 человек и составляет 0,2% темпа роста систематически занимающихся физической культурой и спортом.</t>
  </si>
  <si>
    <t>Уровень обеспеченности спортивными объектами на территории МО "Город Томск" от нормативной потребности в процентах составляет:</t>
  </si>
  <si>
    <t>Обеспеченность:</t>
  </si>
  <si>
    <t>спортивными залами</t>
  </si>
  <si>
    <t>плоскостными сооружениями</t>
  </si>
  <si>
    <t>плавательными бассейнами</t>
  </si>
  <si>
    <t>Таблица 4</t>
  </si>
  <si>
    <t>Объекты спорта, требующие капитального ремонта и реконструкции</t>
  </si>
  <si>
    <t>Капитальный ремонт (ед.)</t>
  </si>
  <si>
    <t>Реконструкция (ед.)</t>
  </si>
  <si>
    <t xml:space="preserve">При реализации муниципальной программы для достижения поставленных цели и задач необходимо учитывать возможные риски, которые условно можно разделить на следующие группы:
1) социально-экономические риски.
Данные риски связаны с изменениями экономической деятельности муниципального образования "Город Томск", внутренней социально-экономической среды, в том числе промышленного развития территории, социальной напряженности и уровня социального благополучия. В группе социально-экономических рисков наиболее значимым является фактор финансового регулирования, включающий изменения объемов финансирования муниципальной программы, в т.ч. возможность возникновения бюджетного дефицита и вследствие этого недостаточный уровень бюджетного финансирования;
2) нормативно-правовые риски.
Риски данной группы связаны с изменениями федерального и регионального законодательства, а также законодательства муниципального образования "Город Томск" в сфере бюджетно-налоговой и финансовой политики;
3) операционные риски.
Риски этой группы возникают в процессе реализации своих функций муниципальными бюджетными, автономными и казенными учреждениями, в отношении которых функции и полномочия учредителя осуществляет департамент образования администрации Города Томска, и обусловлены возможной недостаточной квалификацией их работников и руководителей.
В рамках муниципальной программы отсутствует возможность управления социально-экономическими и нормативно-правовыми рисками.
Возможен лишь оперативный учет последствий их проявления.
Минимизация последствий финансовых рисков возможна на основе:
- регулярного мониторинга и оценки эффективности реализации мероприятий муниципальной программы;
- разработки дополнительных мер поддержки сферы образования;
- своевременной (в соответствии с условиями и в сроки, установленные постановлением администрации Города Томска от 15.07.2014 N 677 "Об утверждении Порядка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корректировки перечня основных мероприятий и показателей муниципальной программы;
- обеспечения координации деятельности соисполнителей и участников реализации муниципальной программы и подпрограмм.
</t>
  </si>
  <si>
    <t>1.1.1.10</t>
  </si>
  <si>
    <t>Прочая закупка товаров работ и услуг для обеспечения муниципальных нужд: приобретение и установка элементов спортивной площадки по адресу: г. Томск, с. Тимирязевское, ул. Водозаборная, 3</t>
  </si>
  <si>
    <t>Сроки реализации подпрограммы:</t>
  </si>
  <si>
    <t>где:</t>
  </si>
  <si>
    <t>для целевых показателей, желательной тенденцией которых является рост:</t>
  </si>
  <si>
    <t>И ЦП(И)i = 100, если ЦП(И)i (факт) &gt;ЦП(И)i (план);</t>
  </si>
  <si>
    <t>для целевых показателей, желательной тенденцией которых является снижение:</t>
  </si>
  <si>
    <t>И ЦП(И)i = (ЦП(И)i (факт) / ЦП(И)i (план)) * 100%, если ЦП(И)i (факт) &gt;ЦП(И)i (план)</t>
  </si>
  <si>
    <t>ЦП(И)i (факт) - фактическое значение i-го целевого показателя (индикатора) муниципальной программы на конец отчетного периода;</t>
  </si>
  <si>
    <t>ЦП(И)i (план) - плановое значение i-го целевого показателя (индикатора) муниципальной программы на конец отчетного периода.</t>
  </si>
  <si>
    <t>Ожидаемым конечным результатом реализации подпрограммы является создание условий для достижения поставленных целей, решения задач, реализации в полном объеме мероприятий муниципальной программы и достижение установленных значений всех целевых показателей муниципальной программы.</t>
  </si>
  <si>
    <t>Показатель характеризует степень достижения значений целевых показателей муниципальной программы. Показатель рассчитывается по формуле:</t>
  </si>
  <si>
    <t>И ЦП(И) i - индекс, характеризующий степень достижения в отчетном периоде запланированного значения i-го целевого показателя муниципальной программы;</t>
  </si>
  <si>
    <t>n - количество целевых показателей муниципальной программы (включая целевые показатели подпрограмм муниципальной программы).</t>
  </si>
  <si>
    <t>P = Σ И ЦП(И)i / n</t>
  </si>
  <si>
    <t>Индекс, характеризующий степень достижения в отчетном периоде запланированного значения целевого показателя муниципальной программы И ЦП(И) i , рассчитывается по формуле:</t>
  </si>
  <si>
    <r>
      <t xml:space="preserve">И ЦП(И)i = 100, если ЦП(И)i (факт) </t>
    </r>
    <r>
      <rPr>
        <u val="single"/>
        <sz val="10"/>
        <color indexed="8"/>
        <rFont val="Times New Roman"/>
        <family val="1"/>
      </rPr>
      <t xml:space="preserve">&lt; </t>
    </r>
    <r>
      <rPr>
        <sz val="10"/>
        <color indexed="8"/>
        <rFont val="Times New Roman"/>
        <family val="1"/>
      </rPr>
      <t>ЦП(И)i (план);</t>
    </r>
  </si>
  <si>
    <t>Целевым показателем  достижения цели и решения задач подпрограммы является:</t>
  </si>
  <si>
    <t>Ед. изм.</t>
  </si>
  <si>
    <t>№</t>
  </si>
  <si>
    <t>Расчет показателя конечного результата</t>
  </si>
  <si>
    <t>формула расчета</t>
  </si>
  <si>
    <t>буквенное обозначение переменной в формуле расчета</t>
  </si>
  <si>
    <t>источник исходных данных</t>
  </si>
  <si>
    <t>метод сбора исходных данных</t>
  </si>
  <si>
    <t>отчет</t>
  </si>
  <si>
    <t>чел.</t>
  </si>
  <si>
    <t>Уо – уровень обеспеченности населения спортивными сооружениями</t>
  </si>
  <si>
    <t>Наименование  показателя</t>
  </si>
  <si>
    <t>Исходные данные для расчета значений показателя</t>
  </si>
  <si>
    <t>Методика расчета значений показателей муниципальной программы "Развитие физической культуры и спорта, формирование здорового образа жизни на 2015-2025 гг"</t>
  </si>
  <si>
    <t>численность населения города Томска, систематически занимающегося физической культурой и спортом / общая численность населения города Томска; отношение численности населения города Томска, систематически занимающегося физической культурой и спортом, к общей численности населения города Томска</t>
  </si>
  <si>
    <t>количество жителей, принявших участие в мероприятиях по здоровому образу жизни, проводимых на территории города Томска</t>
  </si>
  <si>
    <t>отчеты соисполнителей программы и проводящих организаций</t>
  </si>
  <si>
    <t>Удельный вес населения, систематически занимающегося физической культурой и спортом (%)</t>
  </si>
  <si>
    <t>Количество жителей Города Томска, систематически занимающегося физической культурой и спортом</t>
  </si>
  <si>
    <t>Доля показателей целей и задач муниципальной программы, достигнутых по итогам года</t>
  </si>
  <si>
    <t>данные муниципальной программы</t>
  </si>
  <si>
    <t>выборка</t>
  </si>
  <si>
    <t>для целевых показателей, желательной тенденцией которых является рост: И ЦП(И)i = (ЦП(И)i (факт) / ЦП(И)i (план)) * 100%, если ЦП(И)i (факт) &lt; ЦП(И)i (план)  И ЦП(И)i = 100, если ЦП(И)i (факт) &gt;ЦП(И)i (план);</t>
  </si>
  <si>
    <t>для целевых показателей, желательной тенденцией которых является снижение: И ЦП(И)i = (ЦП(И)i (факт) / ЦП(И)i (план)) * 100%, если ЦП(И)i (факт) &gt;ЦП(И)i (план)  И ЦП(И)i = 100, если ЦП(И)i (факт) &lt; ЦП(И)i (план);</t>
  </si>
  <si>
    <t>Капитальный ремонт фасада здания МБУ ДО ДЮСШ № 4 по адресу: г. Томск, ул. Пушкина, 54/1</t>
  </si>
  <si>
    <t>Вид риска</t>
  </si>
  <si>
    <t>Меры по управлению рисками</t>
  </si>
  <si>
    <t>Возможное изменение федерального и регионального законодательства</t>
  </si>
  <si>
    <t>Потеря актуальности мероприятий Подпрограммы</t>
  </si>
  <si>
    <t>- Мониторинг эффективности реализуемых программных мероприятий;</t>
  </si>
  <si>
    <t>- Реализация в случае необходимости новых мероприятий за счет перераспределения средств внутри Подпрограммы</t>
  </si>
  <si>
    <t>Объекты спортивного назначения, приобретаемые и, устанавливаемые в микрорайонах города Томска в рамках данной подпрограммы, в дальнейшем передаются на содержание собственникам земельных участков, на которых они установлены. По этой причине расходы на содержание данных объектов бюджетом Города Томска не планируются.</t>
  </si>
  <si>
    <t>Кроме того, существуют иные риски, нефинансового характера:</t>
  </si>
  <si>
    <t>администрация Октябрьского района Города Томска.</t>
  </si>
  <si>
    <t xml:space="preserve">администрация Советского района Города Томска;   </t>
  </si>
  <si>
    <t xml:space="preserve">администрация Кировского района Города Томска;                                                                                                                                    </t>
  </si>
  <si>
    <t xml:space="preserve">администрация Ленинского района Города Томска;   </t>
  </si>
  <si>
    <t>форма статистического наблюдения № 5-АФК «"Сведения об адаптивной физической культуре и спорте"»</t>
  </si>
  <si>
    <t xml:space="preserve">Процент освоения образовательных программ (тренировочных программ по видам спорта) </t>
  </si>
  <si>
    <t>численность лиц  с ограниченными возможностями здоровья города Томска, систематически занимающихся физической культурой и спортом / общая численность  лиц  с ограниченными возможностями здоровья города Томска * 100</t>
  </si>
  <si>
    <t>общая численность детей, обучающихся в учреждениях дополнительного образования в области спорта города Томска и сдавших контрольные нормативы за отчетный период/общая численность детей города Томска, обучающихся в учреждениях дополнительного образования в области спорта *100</t>
  </si>
  <si>
    <t>Доля специалистов первой и высшей квалификационной категории от общей численности специалистов</t>
  </si>
  <si>
    <t>общее количество специалистов первой и высшей квалификационых категорий -педагогических работников, осуществляющих свою деятельность в учреждениях дополнительного образования в области спорта города Томска/общее количество специалистов  - педагогических работников, осуществляющих свою деятельность в учреждениях дополнительного образования в области спорта города Томска * 100</t>
  </si>
  <si>
    <t>отчетные данные учреждений дополнительного образования в области спорта</t>
  </si>
  <si>
    <t>тарификационные списки учреждений дополнительного образования в области спорта</t>
  </si>
  <si>
    <t>Методика расчета значений показателей подпрограммы "Развитие физической культуры и массового спорта" муниципальной программы "Развитие физической культуры и спорта, формирование здорового образа жизни на 2015-2025 гг"</t>
  </si>
  <si>
    <t>Методика расчета значений долевых показателей подпрограммы "Развитие физической культуры и массового спорта" муниципальной программы "Развитие физической культуры и спорта, формирование здорового образа жизни на 2015-2025 гг" приведена в таблице 1.</t>
  </si>
  <si>
    <t>Воспитанницы ДЮСШ зимних видов спорта и Томской школы высшего спортивного мастерства будут представлять Томскую область и Город Томск на Олимпийских играх в Сочи в 2014 году (Столярова Екатерина, Миртова Анна).</t>
  </si>
  <si>
    <t>бухгалтерская отчетность</t>
  </si>
  <si>
    <t>- увеличение количества построенных, восстановленных, модернизированных спортивных объектов: с 2015 до 2025 года - 522 единицы;</t>
  </si>
  <si>
    <t>- проведение на качественном уровне массовых физкультурно-спортивных мероприятий на спортивных объектах - не менее 250 мероприятий к 2025 году.</t>
  </si>
  <si>
    <t>заместитель Мэра Города Томска по социальной политике</t>
  </si>
  <si>
    <t>В рамках развития спортивной инфраструктуры большое значение уделяется размещению спортивных объектов в черте города. На присоединенных территориях города Томска существует острая нехватка объектов спорта шаговой доступности, материальная база объектов спорта находится в плохом состоянии. Существует потребность в ее обновлении с использованием современных технологий и материалов. Современные объекты являются наиболее привлекательными для населения, что будет способствовать их привлечению к систематическим занятиям физической культурой и спортом и позволит улучшить значения данного показателя, в связи с чем размещаются новые спортивные объекты, одними из которых является хоккейная коробка, расположенная по адресу: г.Томск, с.Тимирязевское, ул. Комсомольская, 1В и спортивная площадка по адресу: г. Томск, с. Тимирязевское, ул. Водозаборная, 3. Одним из вариантов решения вышеуказанной проблемы является участие  в реализации проектов Администрации Томской области по инициативному бюджетированию. В целях реализации проекта «Устройство хоккейной коробки по адресу: г. Томск, с. Тимирязевское, ул. Комсомольская, 1в», предложенного непосредственно населением и победившего в конкурсном отборе,  исполнитель по данному мероприятию (администрация Кировского района Города Томска – далее АКР) обязан  обеспечить софинансирование проекта за счет добровольных пожертвований граждан. 
В целях этого инициативной группой населения, предложившей проект к реализации,  производится зачисление добровольных пожертвований в сумме, предусмотренной программой  на лицевой счет АКР, предназначенный для отражения операций, связанных с администрированием доходов. АКР по результатам поступления сумм пожертвований  обеспечивает соответствующее  внесение изменений в сводную бюджетную роспись. 
По результатам аккумулирования средств местного бюджета, областного бюджета и добровольных пожертвований граждан  АКР осуществляет в соответствии с действующим законодательством Российской Федерации закупку товаров, работ, услуг  в объемах необходимых для реализации проекта. 
 Финансирование проектов предполагается из трех источников: местный бюджет - 98,1170 тыс.руб. (утверждённый объём финансирования), областной бюджет - 833,02326 тыс.руб.,  добровольные пожертвования граждан - 50,0 тыс.руб.</t>
  </si>
  <si>
    <t>- обеспечение внесения изменений в муниципальную программу, в том числе в целях ее приведения в соответствие с решениями Думы Города Томска о бюджете муниципального образования "Город Томск" и плановый период и изменениями в данное решение;</t>
  </si>
  <si>
    <t>Управление физической культуры и спорта администрации Города Томска осуществляет руководство и текущее управление реализацией подпрограммы, координирует деятельность ее участников (муниципальные учреждения дополнительного образования детей спортивной направленности, МАУ "ЦСИ", федерации по видам спорта, осуществляющие организацию и проведение спортивных и физкультурных мероприятий, а также организует взаимодействие с органами администрации Города Томска, являющимися соисполнителями подпрограммы), разрабатывает проекты муниципальных правовых актов, необходимых для ее реализации, проводит анализ и формирует предложения по рациональному использованию финансовых ресурсов подпрограммы.</t>
  </si>
  <si>
    <t>- внесение изменений в подпрограмму, в том числе в целях ее приведения в соответствие с решениями Думы Города Томска о бюджете муниципального образования "Город Томск" и плановый период и изменениями в данное решение;</t>
  </si>
  <si>
    <t>- подготовку отчетов в ходе реализации подпрограммы;</t>
  </si>
  <si>
    <t>Ответственность за реализацию подпрограммы, достижение показателей цели и задач, внесение изменений несет ответственный исполнитель подпрограммы - управление физической культуры и спорта администрации Города Томска.</t>
  </si>
  <si>
    <t>Управление физической культуры и спорта администрации Города Томска организует взаимодействие с органами администрации Города Томска, являющимися соисполнителями подпрограммы, по вопросам:</t>
  </si>
  <si>
    <t>- обеспечение внесения изменений в подпрограмму, в том числе в целях ее приведения в соответствие с решениями Думы Города Томска о бюджете муниципального образования "Город Томск" и плановый период и изменениями в данное решение;</t>
  </si>
  <si>
    <t>- подготовка отчетов в ходе реализации муниципальной программы;</t>
  </si>
  <si>
    <t>Управление физической культуры и спорта администрации Города Томска осуществляет руководство и текущее управление реализацией подпрограммы, координирует деятельность ее участников: МБУ "ЦБ", муниципальных учреждений, в отношении которых функции и полномочия учредителя (собственника) осуществляет управление физической культуры и спорта администрации Города Томска. Разрабатывает проекты муниципальных правовых актов, необходимых для ее реализации, проводит анализ и формирует предложения по рациональному использованию финансовых ресурсов подпрограммы.</t>
  </si>
  <si>
    <t>Управление физической культуры и спорта администрации Города Томска организует взаимодействие с органами администрации Города Томска, являющимися соисполнителями подпрограмы по вопросам:</t>
  </si>
  <si>
    <t>- подготовка отчетов в ходе реализации подпрограммы;</t>
  </si>
  <si>
    <t>Объемы и источники финансирования муниципальной программы (с разбивкой по годам, тыс. рублей)</t>
  </si>
  <si>
    <t>Численность занимающихся в учреждениях (по состоянию на август 2014 года) составляет 10259 человек, из которых на спортивно-оздоровительном этапе обучаются 2268 человек, на этапе начальной подготовки - 5395 человек, на учебно-тренировочном этапе - 2454 человека, на этапе совершенствования спортивного мастерства - 123 человека и на этапе высшего спортивного мастерства - 19 человек.</t>
  </si>
  <si>
    <t>38 объектов</t>
  </si>
  <si>
    <t>Увеличение спортивных сооружений на 38 единиц по сравнению с 2013 годом произошло за счет строительства и введения в эксплуатацию новых объектов спорта, а также ранее не учтенных (таблица 2):</t>
  </si>
  <si>
    <t>Укрупненный перечень мероприятий (основные мероприятия) и ведомственных целевых программ (при наличии)</t>
  </si>
  <si>
    <t>Кроме этого, в соответствии со статьей 37.1 ФЗ от 04.12.2007 N 329-ФЗ "О физической культуре и спорте в Российской Федерации" Министерством спорта формируется Всероссийский реестр объектов спорта. Объект спорта, сведения о котором отсутствуют во Всероссийском реестре спорта, не может использоваться для проведения официальных физкультурных мероприятий и спортивных соревнований. Вместе с тем 23.07.2013 принят ФЗ N 192-ФЗ "О внесении изменений в отдельные законодательные акты РФ в связи с обеспечением общественного порядка и общественной безопасности при проведении официальных спортивных соревнований", статьей 2 которого вносятся изменения в Кодекс РФ об административных правонарушениях: статья 20.32. Вышеуказанной статьей предусмотрен штраф от 100 тыс. руб. в случае использования объекта, сведения о котором отсутствуют во Всероссийском реестре объектов спорта. В 2014 году были выделены средства на сертификацию 4-х объектов. В 2015 году данную работу необходимо продолжить. В соответствии с данным Законом запрещено проводить официальные мероприятия на несертифицированных объектах спорта, а в городе проводится более 250 мероприятий ежегодно, в том числе и на муниципальных объектах спорта. В связи с этим может возникнуть ситуация отмены проведения ряда мероприятий или проведение мероприятий на сертифицированных объектах, но за дополнительную плату.</t>
  </si>
  <si>
    <t>4. Кадровый потенциал и материально-техническую базу реализации подпрограммы составляют управление физической культуры и спорта администрации Города Томска и муниципальные образовательные учреждения дополнительного образования детей, в отношении которых функции и полномочия учредителя (собственника) осуществляет управление физической культуры и спорта администрации Города Томска.</t>
  </si>
  <si>
    <t>3.2. на выплаты за результаты и качество работы определяется в пределах средств, доведенных Томской областью с учетом показателей эффективности деятельности (распоряжение Администрации Томской области от 10.04.2013 N 283-ра "Об утверждении Плана мероприятий ("дорожной карты") "Изменения в сфере образования Томской области; постановление Администрации Томской области от 13.05.2010 N 94а "О Порядке предоставления из областного бюджета субсидий бюджетам муниципальных образований Томской области и их расходования"; распоряжение Администрации Томской области от 01.03.2013 N 142-ра "Об утверждении Плана мероприятий ("дорожной карты") "Изменения в отраслях социальной сферы, направленные на повышение эффективности здравоохранения в Томской области"; распоряжение администрации Города Томска от 11.06.2013 N р622 "Об утверждении Плана мероприятий ("дорожной карты") «Изменения в сфере дополнительного образовании детей в муниципальных образовательных учреждениях, осуществляющих деятельность в области физической культуры и спорта муниципального образования "Город Томск" и Плана мероприятий ("дорожной карты") "Изменения в отрасли социальной сферы, направленные на повышение эффективности здравоохранения в Томской области в части повышения заработной платы медицинских работников муниципальных образовательных учреждений, осуществляющих деятельность в области физической культуры и спорта."</t>
  </si>
  <si>
    <t>Управление физической культуры и спорта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предварительный отчет о реализации настоящей подпрограммы по итогам отчетного года - по форме согласно приложению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N 677.</t>
  </si>
  <si>
    <t>Управление физической культуры и спорта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предварительный отчет о реализации настоящей подпрограммы по итогам отчетного года по форме согласно приложению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N 677.</t>
  </si>
  <si>
    <t>Управление физической культуры и спорта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предварительный отчет о реализации настоящей подпрограммы по итогам отчетного года по форме согласно приложению 8 и 8.1 к Порядку принятия решений о разработке муниципальных программ муниципального образования "Город Томск", их формирования, реализации,корректировки, мониторинга и контроля, утвержденному постановлением администрации Города Томска от 15.07.2014 N 677.</t>
  </si>
  <si>
    <t>Недостаточен объем двигательной активности, необходим для укрепления здоровья детей, школьников, учащейся молодежи. Повышается уровень правонарушений из-за употребления спиртных напитков, совершенных несовершеннолетними. Для того, чтобы остановить неблагоприятные тенденции - старение населения, высокую смертность в любом возрасте, необходима реализация комплекса мероприятий направленных на пропаганду здорового образа жизни среди населения города Томска, а именно: развитие профилактических подходов, подготовка кадров и т.д.</t>
  </si>
  <si>
    <t>Учреждения, в отношении которых функции и полномочия учредителя (собственника) осуществляет управление физической культуры и спорта администрации Города Томска, организации всех форм собственности (по согласованию)</t>
  </si>
  <si>
    <t>РЕСУРСНОЕ ОБЕСПЕЧЕНИЕ МУНИЦИПАЛЬНОЙ ПРОГРАММЫ "РАЗВИТИЕ ФИЗИЧЕСКОЙ КУЛЬТУРЫ И СПОРТА, ФОРМИРОВАНИЕ ЗДОРОВОГО ОБРАЗА ЖИЗНИ" НА 2015 - 2025 ГОДЫ"</t>
  </si>
  <si>
    <t>1. Средства на мероприятия подпрограммы, финансирование которых осуществляется в форме субсидии на выполнение муниципального задания учреждениям, определены на основании Методик по расчету нормативных затрат на оказание муниципальных услуг и нормативных затрат на содержание имущества муниципальных бюджетных и автономных образовательных учреждений, утвержденных постановлением администрации Города Томска от 09.12.2015 N 1215 "Об утверждении Порядка формирования муниципального задания на оказание муниципальных услуг (выполнение работ) муниципальными учреждениями, финансового обеспечения выполнения такого задания, предоставления субсидий на финансовое обеспечение выполнения муниципального задания муниципальными бюджетными и автономными учреждениями".</t>
  </si>
  <si>
    <t>Капитальный ремонт МАУ ДО ДЮСШ "Победа" по адресу: г. Томск, ул. Нахимова,1</t>
  </si>
  <si>
    <t>1.1.10</t>
  </si>
  <si>
    <t>Итого по мероприятию 1.2</t>
  </si>
  <si>
    <t>Итого по мероприятию 1.1</t>
  </si>
  <si>
    <t>Учреждения, подведомственные управлению физической культуры и спорта, управлению культуры, департаменту образования, управлению социальной политики, общественные организации города Томска (по согласованию), жители Города Томска (по согласованию)</t>
  </si>
  <si>
    <t>КЦСР 0140120320 КВР 243</t>
  </si>
  <si>
    <t>Мероприятие 1.2 Капитальный ремонт других муниципальных учреждений спорптивной направленности, в том числе подготовка проектно-сметной документации.</t>
  </si>
  <si>
    <t>КЦСР 01 401 40010 КВР 414</t>
  </si>
  <si>
    <t>0110200590, 0110240400,0110240530,0110100590, 0110110360, 0110120380, 0110140310, 0110199990; 611, 612, 621, 622, 330, 244</t>
  </si>
  <si>
    <t>0120110360, 0120120380; 330, 244</t>
  </si>
  <si>
    <t>0130120010, 0130100020; 242, 121, 122, 129, 244, 851</t>
  </si>
  <si>
    <t>0140020320, 0140040010; 243, 414</t>
  </si>
  <si>
    <t>- обеспечения внесения изменений в муниципальную программу, в том числе в целях ее приведения в соответствие с решениями Думы Города Томска о бюджете муниципального образования "Город Томск" и плановый период и изменениями в данное решение;</t>
  </si>
  <si>
    <t>- своевременной и качественной подготовки отчетов в ходе реализации муниципальной программы;</t>
  </si>
  <si>
    <t>- формирования заявок и предложений для обеспечения финансирования муниципальной программы из бюджета муниципального образования "Город Томск", а также для привлечения софинансирования из иных бюджетных источников и внебюджетных источников.</t>
  </si>
  <si>
    <t>Основное мероприятие. Увеличение численности жителей города Томска, систематически занимающихся физической культурой и спортом</t>
  </si>
  <si>
    <t>Увеличение численности жителей города Томска, систематически занимающихся физической культурой и спортом</t>
  </si>
  <si>
    <t>Повышение качества и доступности дополнительного образования в муниципальных учреждениях спортивной направленности</t>
  </si>
  <si>
    <t>3.1. на выплату надбавок педагогическим работникам, имеющим специальные звания, педагогическим работникам - молодым специалистам, педагогическим работникам и руководителям, имеющим квалификационные категории, определяется постановлением Главы Администрации (Губернатора) Томской области от 26.02.2006 N 20 "О надбавках педагогическим работникам, имеющим почетные звания, педагогическим работникам - молодым специалистам областных государственных образовательных организаций и муниципальных образовательных организаций в Томской области, а также ежемесячных выплатах (доплатах) педагогическим работникам, достигшим возраста 60 и 55 лет (соответственно мужчины и женщины), пенсионерам из числа педагогических работников, проживающим на территории Томской области, прекратившим трудовой договор с областной государственной образовательной организацией или муниципальной образовательной организацией в Томской области и имеющим почетные звания";</t>
  </si>
  <si>
    <t>5. Средства на организацию работы с населением по месту жительства предоставляются в соответствии с:</t>
  </si>
  <si>
    <t>Решение о подготовке и реализации бюджетных инвестиций в объекты капитального строительства муниципальной собственности муниципального образования "Город Томск"</t>
  </si>
  <si>
    <t xml:space="preserve">2. Средства на мероприятия по приведению муниципальных учреждений, осуществляющих деятельность в сфере физической культуры и массового спорта в соответствие требованиям пожарной безопасности выделяются в соответствии с потребностью учреждений. </t>
  </si>
  <si>
    <t>1.1.1.13</t>
  </si>
  <si>
    <t>Прочая закупка товаров, работ и услуг: устройство хоккейной коробки путем установки элементов хоккейной коробки и спортивных тренажеров по адресу: г.Томск, д. Лоскутово ул. Ленина, 1а, в рамках реализации инициативного бюджетирования</t>
  </si>
  <si>
    <t>Показатели цели.</t>
  </si>
  <si>
    <t>Департамент капитального строительства администрации Города Томска, департамент управления муниципальной собственностью, департамент образования администрации Города Томска, управление молодежной политики администрации Города Томска, управление культуры администрации Города Томска, администрации районов Города Томска ежегодно в срок до 25 января года, следующего за отчетным, предоставляют в управление физической культуры и спорта администрации Города Томска предварительные отчеты о реализации, соответственно, мероприятий и подпрограммы, по которым они являются ответственными исполнителями, по итогам отчетного года - по форме, аналогичной приложению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N 677.</t>
  </si>
  <si>
    <t>КЦСР 0110399990 КВР 244</t>
  </si>
  <si>
    <t>Численность населения Города Томска, чел.</t>
  </si>
  <si>
    <t>3-29 лет</t>
  </si>
  <si>
    <t>30-54 лет</t>
  </si>
  <si>
    <t>30-59 лет</t>
  </si>
  <si>
    <t>55-79 лет</t>
  </si>
  <si>
    <t>60-79 лет</t>
  </si>
  <si>
    <t>Женщины</t>
  </si>
  <si>
    <t>Мужчины</t>
  </si>
  <si>
    <t>Общее</t>
  </si>
  <si>
    <t>Численность занимающихся ФК, чел.</t>
  </si>
  <si>
    <t>Форма № 1-ФК "Сведения о физической культуре и спорте", приказ Росстата от 17.11.2017 г. № 766,
Административная информация Росстата</t>
  </si>
  <si>
    <t xml:space="preserve">Периодическая отчетность. Форма № 1-ФК "Сведения о физической культуре и спорте", приказ Росстата от 17.11.2017 г. № 766,
Административная информация Росстата
</t>
  </si>
  <si>
    <t>Дз = Чз/Чн х 100</t>
  </si>
  <si>
    <t>Форма № 1-ФК "Сведения о физической культуре и спорте", приказ Росстата от 17.11.2017 г. № 766, Административная информация Росстата</t>
  </si>
  <si>
    <t>Дз - доля граждан старшего возраста, систематически занимающихся физической культурой и спортом;</t>
  </si>
  <si>
    <t>Задача 3 подпрограммы. Реализация регионального проекта "Спорт - норма жизни" национального проекта "Демография"</t>
  </si>
  <si>
    <t>Основное мероприятие. Реализация регионального проекта "Спорт - норма жизни" национального проекта "Демография"</t>
  </si>
  <si>
    <t>1.3.1</t>
  </si>
  <si>
    <t>Оснащение объектов спортивной инфраструктуры спортивно-технологическим оборудованием</t>
  </si>
  <si>
    <t>011Р552280; 622</t>
  </si>
  <si>
    <t>Итого по задаче 3</t>
  </si>
  <si>
    <t>Количество закупленных комплектов спортивно-технологического оборудования (ед.)</t>
  </si>
  <si>
    <t>Показатель введен с 01.01.2019</t>
  </si>
  <si>
    <t>1.1.11</t>
  </si>
  <si>
    <t>Капитальный ремонт спортивного сооружения, расположенного по адресу: г. Томск, ул. Ивановского, 9/2</t>
  </si>
  <si>
    <t>1.1.12</t>
  </si>
  <si>
    <t>Капитальный ремонт спортивного сооружения, расположенного по адресу: г. Томск, ул. Первомайская, 65/3</t>
  </si>
  <si>
    <t>1.1.13</t>
  </si>
  <si>
    <t>Капитальный ремонт спортивного сооружения, расположенного по адресу: г. Томск, ул. Мичурина, 79/2</t>
  </si>
  <si>
    <t>1.2.2.</t>
  </si>
  <si>
    <t>Капитальный ремонт спортивного сооружения, расположенного по адресу: п. Киреевск, ДЛОЛ "Лагуна"</t>
  </si>
  <si>
    <t>Количество других муниципальных учреждений спортивной направленности, на которые подготовлена проектно-сметная документация, нарастающим итогом, (ед.)</t>
  </si>
  <si>
    <t>Задача 3</t>
  </si>
  <si>
    <t>Реализация регионального проекта "Спорт - норма жизни" национального проекта "Демография"</t>
  </si>
  <si>
    <t>Показатель задачи 3</t>
  </si>
  <si>
    <t>2020год</t>
  </si>
  <si>
    <t>археология</t>
  </si>
  <si>
    <t>Соисполнители подпрограммы ежегодно в срок до 25 января года, следующего за отчетным, предоставляют в управление физической культуры и спорта администрации Города Томска предварительный отчет о реализации подпрограммы по итогам отчетного периода. Функции контроля за целевым использованием финансовых ресурсов подпрограммы осуществляет управление физической культуры и спорта администрации Города Томска и соисполнитель своей части.</t>
  </si>
  <si>
    <t>Соисполнители подпрограммы ежегодно в срок до 25 января года, следующего за отчетным, предоставляют в управление физической культуры и спорта администрации Города Томска предварительные отчеты о реализации подпрограммы. Функции контроля за целевым использованием финансовых ресурсов подпрограммы осуществляет управление физической культуры и спорта администрации Города Томска и соисполнители в своей части.</t>
  </si>
  <si>
    <t>Доля детей и молодежи (возраст 3-29 лет), систематически занимающихся физической культурой и спортом,  (%)</t>
  </si>
  <si>
    <t>Доля граждан среднего возраста (женщины: 30-54; мужчины: 30-59 лет), систематически занимающихся физической культурой и спортом, (%)</t>
  </si>
  <si>
    <t>Доля граждан старшего возраста (женщины: 55-79; мужчины: 60-79 лет), систематически занимающихся физической культурой и спортом, (%)</t>
  </si>
  <si>
    <t>Субсидия муниципальному автономному учреждению дополнительного образования детей "Детско-юношеская спортивная школа "Кедр" Города Томска" на исполнение решения суда</t>
  </si>
  <si>
    <t>Уровень обеспеченности граждан спортивными сооружениями исходя из единовременной пропускной способности объектов спорта, (%)</t>
  </si>
  <si>
    <t>Кровли, фасада спортивного комплекса "Юность" МАУ ДО ДЮСШ N 3, расположенного по адресу: г. Томск, ул. К. Маркса, 50</t>
  </si>
  <si>
    <t>МБУ ДО ДЮСШ N 6 (фасад), ул. Северный городок, 61/1</t>
  </si>
  <si>
    <t>Капитальный ремонт фасада здания МАУ ДО ДЮСШ УСЦ ВВС им. В.А. Шевелева по адресу: г. Томск, ул. Смирнова, 28 стр.2</t>
  </si>
  <si>
    <t>МАУ ДО ДЮСШ N 16 (академическая гребля) Гребная база "Сенная Курья"</t>
  </si>
  <si>
    <t>Стадиона на лыжной базе "Метелица" МАУ ДО ДЮСШ ЗВС</t>
  </si>
  <si>
    <t>Трассы для сноуборда с бугельным подъемником для МАУ ДО ДЮСШ ЗВС</t>
  </si>
  <si>
    <t>Трассы для фристайла с бугельным подъемником для МАУ ДО ДЮСШ ЗВС</t>
  </si>
  <si>
    <t>Стадиона для занятий техническими видами спорта МБУ ДО ДЮСШ технических видов спорта</t>
  </si>
  <si>
    <t>Школьный стадион МАОУ СОШ N 40 по адресу: г. Томск, ул. Никитина, 26</t>
  </si>
  <si>
    <t>Школьный стадион МАОУ СОШ N 67 по адресу: г. Томск, ул. Иркутский тракт, 51/3</t>
  </si>
  <si>
    <t>На восстановление (строительство) пристройки к зданию МАУ ДО ДЮСШ N 16 с целью постоянного размещения штаба "Пост N 1"</t>
  </si>
  <si>
    <t>Строительство стадиона МАОУ СОШ № 11 им. В.И. Смирнова  г.Томска</t>
  </si>
  <si>
    <t>Доля граждан старшего возраста (женщины: 55-79 лет; мужчины: 60-79 лет), систематически занимающихся физической культурой и спортом  (%)</t>
  </si>
  <si>
    <t>Доля граждан среднего возраста  (женщины: 30-54 года; мужчины: 30-59 лет), систематически занимающихся физической культурой и спортом (%)</t>
  </si>
  <si>
    <t>Доля детей и молодежи (возраст 3-29 лет), систематически занимающихся физической культурой и спортом (%)</t>
  </si>
  <si>
    <t>ЕПСнорм - необходимая нормативная единовременная пропускная способность имеющихся спортивных сооружений города Томска, рассчитываемая в соответствии с приказом Минспорта России от 25.05.2016 N 586</t>
  </si>
  <si>
    <t>ЕПСфакт - нормативная единовременная пропускная способность имеющихся спортивных сооружений города Томска, согласно данным федерального статистического наблюдения по форме N 1-ФК</t>
  </si>
  <si>
    <t>Дз - доля детей и молодежи города Томска, систематически занимающихся физической культурой и спортом;</t>
  </si>
  <si>
    <t>Чз – численность занимающихся физической культурой и спортом детей и молодежи города Томска, в соответствии с данными федерального статистического наблюдения по форме №1-ФК "Сведения о физической культуре и спорте";</t>
  </si>
  <si>
    <t>Чн - численность населения города Томска по данным Федеральной службы государственной статистики</t>
  </si>
  <si>
    <t>Дз - доля граждан города Томска среднего возраста, систематически занимающихся физической культурой и спортом;</t>
  </si>
  <si>
    <t>Чз – численность занимающихся физической культурой и спортом города Томска среднего возраста, в соответствии с данными федерального статистического наблюдения по форме №1-ФК "Сведения о физической культуре и спорте";</t>
  </si>
  <si>
    <t>Чз – численность занимающихся физической культурой и спортом города Томска старшего возраста, в соответствии с данными федерального статистического наблюдения по форме №1-ФК "Сведения о физической культуре и спорте";</t>
  </si>
  <si>
    <t>Доля занимающихся по программам спортивной подготовки в организациях ведомственной принадлежности физической культуры и спорта (%)</t>
  </si>
  <si>
    <t>Показатель введен с 01.08.2019 г.</t>
  </si>
  <si>
    <t>Доля занимающихся по программам спортивной подготовки в организациях ведомственной
принадлежности физической
культуры и спорта, в общем
количестве занимающихся в
организациях ведомственной
принадлежности физической
культуры и спорта</t>
  </si>
  <si>
    <t xml:space="preserve">Форма №5-ФК "Сведения о физической культуре и спорте", приказ Росстата от 22.11.2017 № 825
</t>
  </si>
  <si>
    <t>Дзпсп = Чзсп/Чз*100, Чзсп - численность занимающихся по программам спортивной подготовки в организациях ведомственной принадлежности физической культуры и спорта, Чз - общее количество занимающихся в организациях ведомственной принадлежности физической культуры
и спорта</t>
  </si>
  <si>
    <t>Соисполнители ежеквартально ежегодно в срок до 25 января года, следующего за отчетным, предоставляют в управление физической культуры и спорта администрации Города Томска предварительные отчеты о реализации подпрограммы по итогам отчетного года - по форме, аналогичной приложениям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N 677.</t>
  </si>
  <si>
    <r>
      <t xml:space="preserve">И ЦП(И)i = (ЦП(И)i (факт) / ЦП(И)i (план)) * 100%, если ЦП(И)i (факт) </t>
    </r>
    <r>
      <rPr>
        <u val="single"/>
        <sz val="10"/>
        <rFont val="Times New Roman"/>
        <family val="1"/>
      </rPr>
      <t xml:space="preserve">&lt; </t>
    </r>
    <r>
      <rPr>
        <sz val="10"/>
        <rFont val="Times New Roman"/>
        <family val="1"/>
      </rPr>
      <t>ЦП(И)i (план)</t>
    </r>
  </si>
  <si>
    <t>Цель, задачи муниципальной программы</t>
  </si>
  <si>
    <t xml:space="preserve">Внесение изменений в действующие муниципальные правовые акты и (или) принятие новых муниципальных правовых актов муниципального образования «Город Томск», касающихся сферы реализации Подпрограммы </t>
  </si>
  <si>
    <t>Внесение изменений в действующие муниципальные правовые акты и (или) принятие новых муниципальных правовых актов муниципального образования «Город Томск», касающихся сферы реализации Подпрограммы</t>
  </si>
  <si>
    <t>2020 г.</t>
  </si>
  <si>
    <t xml:space="preserve"> - </t>
  </si>
  <si>
    <t>Лыжной базы в Михайловской роще (и обустройство лыжных трасс)</t>
  </si>
  <si>
    <t>2.2.18</t>
  </si>
  <si>
    <t>Численность граждан, привлеченных к мероприятиям направленным на повышение валеологической грамотности населения (чел.)</t>
  </si>
  <si>
    <t>Показатель введен с 01.01.2018</t>
  </si>
  <si>
    <t>Численность граждан, систематически занимающихся физической культурой и спортом в секциях по месту жительства в МАУ ЦСИ в год, чел.</t>
  </si>
  <si>
    <t>Численность участников социально-значимых физкультурных и спортивных мероприятий на территории районов города Томска в год, шт.</t>
  </si>
  <si>
    <t>АКРГТ, АЛРГТ, АОРГТ, АСРГТ</t>
  </si>
  <si>
    <t>Количество установленных спортивных комплексов общей физической подготовки в год, шт.</t>
  </si>
  <si>
    <t>УФКиС, АКРГТ, АЛРГТ, АОРГТ, АСРГТ, ДО</t>
  </si>
  <si>
    <t>Показатель введен с 01.01.2018 г.</t>
  </si>
  <si>
    <t>Предоставление населению услуг в области физической культуры и спорта для различных категорий граждан</t>
  </si>
  <si>
    <t>Количество видов спорта, охваченных официальными спортивными мероприятиями в год, шт.</t>
  </si>
  <si>
    <t>Мероприятие 1.1 Капитальный ремонт спортивных объектов, в том числе подготовка проектно-сметной документации</t>
  </si>
  <si>
    <t>Мероприятие 1.1 Капитальный ремонт спортивных объектов, в том числе подготовка проектно-сметной документации.</t>
  </si>
  <si>
    <t>1.1.2</t>
  </si>
  <si>
    <t>1.1.3</t>
  </si>
  <si>
    <t>1.1.4</t>
  </si>
  <si>
    <t>1.1.5</t>
  </si>
  <si>
    <t>1.1.6</t>
  </si>
  <si>
    <t>1.1.7</t>
  </si>
  <si>
    <t>1.1.8</t>
  </si>
  <si>
    <t>1.1.9</t>
  </si>
  <si>
    <t>Количество организованных спортивных площадок, (шт.)</t>
  </si>
  <si>
    <r>
      <rPr>
        <sz val="11"/>
        <color indexed="8"/>
        <rFont val="Times New Roman"/>
        <family val="1"/>
      </rPr>
      <t>S</t>
    </r>
    <r>
      <rPr>
        <sz val="10"/>
        <color indexed="8"/>
        <rFont val="Times New Roman"/>
        <family val="1"/>
      </rPr>
      <t xml:space="preserve"> </t>
    </r>
    <r>
      <rPr>
        <sz val="9"/>
        <color indexed="8"/>
        <rFont val="Times New Roman"/>
        <family val="1"/>
      </rPr>
      <t>факт</t>
    </r>
    <r>
      <rPr>
        <sz val="10"/>
        <color indexed="8"/>
        <rFont val="Times New Roman"/>
        <family val="1"/>
      </rPr>
      <t xml:space="preserve"> – фактическая площадь спортивных сооружений м</t>
    </r>
    <r>
      <rPr>
        <vertAlign val="superscript"/>
        <sz val="10"/>
        <color indexed="8"/>
        <rFont val="Times New Roman"/>
        <family val="1"/>
      </rPr>
      <t>2</t>
    </r>
    <r>
      <rPr>
        <sz val="10"/>
        <color indexed="8"/>
        <rFont val="Times New Roman"/>
        <family val="1"/>
      </rPr>
      <t>;</t>
    </r>
  </si>
  <si>
    <t xml:space="preserve">S факт - по данным статистического наблюдения № 1-ФК «Сведения о физической культуре и спорте» </t>
  </si>
  <si>
    <r>
      <rPr>
        <sz val="11"/>
        <color indexed="8"/>
        <rFont val="Times New Roman"/>
        <family val="1"/>
      </rPr>
      <t>S</t>
    </r>
    <r>
      <rPr>
        <sz val="10"/>
        <color indexed="8"/>
        <rFont val="Times New Roman"/>
        <family val="1"/>
      </rPr>
      <t xml:space="preserve"> </t>
    </r>
    <r>
      <rPr>
        <sz val="9"/>
        <color indexed="8"/>
        <rFont val="Times New Roman"/>
        <family val="1"/>
      </rPr>
      <t>норма</t>
    </r>
    <r>
      <rPr>
        <sz val="10"/>
        <color indexed="8"/>
        <rFont val="Times New Roman"/>
        <family val="1"/>
      </rPr>
      <t xml:space="preserve"> – нормативная площадь спортивных сооружений, м</t>
    </r>
    <r>
      <rPr>
        <vertAlign val="superscript"/>
        <sz val="10"/>
        <color indexed="8"/>
        <rFont val="Times New Roman"/>
        <family val="1"/>
      </rPr>
      <t>2</t>
    </r>
    <r>
      <rPr>
        <sz val="10"/>
        <color indexed="8"/>
        <rFont val="Times New Roman"/>
        <family val="1"/>
      </rPr>
      <t>;</t>
    </r>
  </si>
  <si>
    <t>S норма = Ч нас. / 10000 * К</t>
  </si>
  <si>
    <t>Ч нас - численность населения города Томска</t>
  </si>
  <si>
    <t>постановление администрации Города Томска от 13.09.2018 № 820</t>
  </si>
  <si>
    <t>К - количественная величина, в соответствии с распоряжением Правительства Российской Федерации от 19 октября 1999 г. N 1683-р</t>
  </si>
  <si>
    <t xml:space="preserve"> распоряжение Правительства Российской Федерации от 19 октября 1999 г. N 1683-р</t>
  </si>
  <si>
    <r>
      <rPr>
        <sz val="11"/>
        <color indexed="8"/>
        <rFont val="Times New Roman"/>
        <family val="1"/>
      </rPr>
      <t>У</t>
    </r>
    <r>
      <rPr>
        <sz val="10"/>
        <color indexed="8"/>
        <rFont val="Times New Roman"/>
        <family val="1"/>
      </rPr>
      <t>о =</t>
    </r>
    <r>
      <rPr>
        <sz val="11"/>
        <color indexed="8"/>
        <rFont val="Times New Roman"/>
        <family val="1"/>
      </rPr>
      <t xml:space="preserve"> S</t>
    </r>
    <r>
      <rPr>
        <sz val="10"/>
        <color indexed="8"/>
        <rFont val="Times New Roman"/>
        <family val="1"/>
      </rPr>
      <t xml:space="preserve"> </t>
    </r>
    <r>
      <rPr>
        <sz val="8"/>
        <color indexed="8"/>
        <rFont val="Times New Roman"/>
        <family val="1"/>
      </rPr>
      <t xml:space="preserve">факт </t>
    </r>
    <r>
      <rPr>
        <sz val="10"/>
        <color indexed="8"/>
        <rFont val="Times New Roman"/>
        <family val="1"/>
      </rPr>
      <t xml:space="preserve">/ </t>
    </r>
    <r>
      <rPr>
        <sz val="11"/>
        <color indexed="8"/>
        <rFont val="Times New Roman"/>
        <family val="1"/>
      </rPr>
      <t>S</t>
    </r>
    <r>
      <rPr>
        <sz val="10"/>
        <color indexed="8"/>
        <rFont val="Times New Roman"/>
        <family val="1"/>
      </rPr>
      <t xml:space="preserve"> </t>
    </r>
    <r>
      <rPr>
        <sz val="8"/>
        <color indexed="8"/>
        <rFont val="Times New Roman"/>
        <family val="1"/>
      </rPr>
      <t>норма</t>
    </r>
    <r>
      <rPr>
        <sz val="10"/>
        <color indexed="8"/>
        <rFont val="Times New Roman"/>
        <family val="1"/>
      </rPr>
      <t xml:space="preserve"> x </t>
    </r>
    <r>
      <rPr>
        <sz val="11"/>
        <color indexed="8"/>
        <rFont val="Times New Roman"/>
        <family val="1"/>
      </rPr>
      <t>100 %</t>
    </r>
  </si>
  <si>
    <t>повышение роли физической культуры и спорта в формировании здорового образа жизни населения Города Томска. Создание условий для занятий физической культурой и спортом</t>
  </si>
  <si>
    <t>обеспечение эффективного управления реализацией муниципальной программы, в том числе обеспечение эффективного исполнения функции управления физической культуры и спорта администрации Города Томска, тыс. руб.</t>
  </si>
  <si>
    <t>Обеспечение выполнения расходных обязательств в области физической культуры и спорта и создания условий для их оптимизации, тыс. руб.</t>
  </si>
  <si>
    <t>Обеспечение расходования бюджетных средств, предусмотренных управлению физической культуры и спорта администрации Города Томска бюджетом муниципального образования "Город Томск", тыс. руб.</t>
  </si>
  <si>
    <t>Наличие просроченной кредиторской задолженности, тыс. руб.</t>
  </si>
  <si>
    <t>Наличие дебиторской задолженности, тыс. руб.</t>
  </si>
  <si>
    <t>Социальные денежные выплаты победителям, призерам, финалистам и участникам конкурсов, соревнований и иных социально значимых мероприятий (количество получателей, чел.)</t>
  </si>
  <si>
    <t>Субсидия общественным организациям (федерациям), муниципальным учреждениям на финансовое обеспечение основных социально значимых, физкультурных и спортивных мероприятий, (количество организаций, ед.)</t>
  </si>
  <si>
    <t>Субсидия муниципальному автономному учреждению "Центр социальных инициатив" на выполнение муниципального задания на оказание муниципальных услуг (выполнение работ) по проведению спортивно-массовых мероприятий в районах города, организации и проведению секционной работы по месту жительства, (количество занимающихся, чел.)</t>
  </si>
  <si>
    <t>Субсидия муниципальному автономному учреждению "Центр социальных инициатив" на укрепление материально-технической базы (количество субсидий, ед.)</t>
  </si>
  <si>
    <t>Субсидия муниципальному автономному учреждению "Центр социальных инициатив" на обеспечение пожарной безопасности (количество структурных подразделений, на которые выделяется субсидия, шт.)</t>
  </si>
  <si>
    <t xml:space="preserve">Субсидия общественным организациям (федерациям), муниципальным учреждениям на финансовое обеспечение основных социально значимых, физкультурных и спортивных мероприятий (участие в мероприятиях, включенных в единый календарный план межрегиональных, всероссийских и международных физкультурных мероприятий и спортивных мероприятий, а также включенных в календарные план субъектов РФ и Всероссийских спортивных федераций по видам спорта), (количество организаций, шт.)
</t>
  </si>
  <si>
    <t>Субсидия организациям на финансовое обеспечение муниципального задания на оказание муниципальных услуг по предоставлению дополнительного образования детям в учреждениях спортивной направленности, в том числе на реализацию программ спортивной подготовки, (численность обучающихся, чел.)</t>
  </si>
  <si>
    <t>Субсидия организациям на укрепление материально-технической базы, в том числе на реализацию программ спортивной подготовки (количество организаций, ед.)</t>
  </si>
  <si>
    <t>Субсидия муниципальному автономному образовательному учреждению дополнительного образования детей "Детско-юношеская спортивная школа "Кедр" Города Томска" на исполнение решения суда, (количество учреждений, ед.)</t>
  </si>
  <si>
    <t>Субсидия Местной религиозной организации "Приход Римско-католической Церкви г. Томска" для организации спортивной площадки, (количество организаций, ед.)</t>
  </si>
  <si>
    <t>Устройство хоккейной коробки по адресу: г. Томск, с.Тимирязевское, ул. Комсомольская, 1В, (количество площадок, шт.)</t>
  </si>
  <si>
    <t>Приобретение и установка элементов спортивной площадки по адресу: г. Томск, с. Тимирязевское, ул. Водозаборная, 3, (количество площадок, шт.)</t>
  </si>
  <si>
    <t>Показатель задачи 4. Уровень обеспеченности спортивными сооружениями в Городе Томске (%), в том числе:</t>
  </si>
  <si>
    <t>количество спортивных сооружений на территории МО "Город Томск" (ед.)</t>
  </si>
  <si>
    <t>Организация и проведение различных мероприятий, приуроченных к календарным датам по профилактике социально значимых проблем, и мероприятий направленных на повышение валеологической грамотности населения на территории Города Томска</t>
  </si>
  <si>
    <t>1) увеличение численности жителей города Томска, систематически занимающихся физической культурой и спортом; 2) повышение качества и доступности дополнительного образования в муниципальных учреждениях спортивной направленности</t>
  </si>
  <si>
    <t>Основное мероприятие. Организация и обеспечение эффективного исполнения функций в области физической культуры</t>
  </si>
  <si>
    <t>Мероприятие 1.1. Руководство и управление в сфере установленных функций</t>
  </si>
  <si>
    <t>Мероприятие 2.1 Организация и обеспечение эффективного исполнения функций в области физической культуры и спорта.</t>
  </si>
  <si>
    <t>Количество капитально отремонтированных муниципальных объектов спорта на территории Города Томска, доступных для занятий физической культурой и спортом лиц с ограниченными возможностями здоровья,  (ед.)</t>
  </si>
  <si>
    <t>- бассейнами</t>
  </si>
  <si>
    <t>бассейнами %</t>
  </si>
  <si>
    <t>бассейнами, %</t>
  </si>
  <si>
    <t>Субсидия организациям на обеспечение пожарной безопасности (количество объектов, ед.)</t>
  </si>
  <si>
    <t>Доля детей, освоивших дополнительные образовательные программы в образовательном учреждении, %</t>
  </si>
  <si>
    <t>Доля лиц, прошедших спортивную подготовку на тренировочном этапе (этап спортивной специализации) и зачисленных на этап совершенствования спортивного мастерства, %</t>
  </si>
  <si>
    <t>Доля лиц, прошедших спортивную подготовку на этапе совершенствования спортивного мастерства и зачисленных на этап высшего спортивного мастерства, %</t>
  </si>
  <si>
    <t>Доля родителей (законных представителей), удовлетворенных условиями и качеством предоставляемой образовательной услуги, %</t>
  </si>
  <si>
    <t>Софинансирование подпрограммы из внебюджетных источников осуществляется по инициативе граждан.</t>
  </si>
  <si>
    <t>В течение нескольких последних лет в Городе Томске развивалась инфраструктура спортивных объектов, совершенствовалась спортивно-массовая и физкультурно-оздоровительная работа среди всех категорий и возрастных групп населения города. Активность жителей города в сфере спорта проявляется через увеличение за три предшествующих года числа участников городских спортивных соревнований. В 2011 году 82369 человек систематически занимались физической культурой, спортом и участвовали в физкультурных мероприятиях и спортивных мероприятиях, что составляет 15,1% от общего числа жителей города. В 2025 году доля систематически занимающихся физической культурой, спортом и участвующих в официальных физкультурных мероприятиях и спортивных мероприятиях ориентировочно составит 45%, учитывая то, что темп роста населения выше темпов роста спортивных объектов (таблица 2).</t>
  </si>
  <si>
    <t>Организация и проведение социально-значимых физкультурных и спортивных мероприятий на территории районов города Томска, (количество мероприятий, шт.)</t>
  </si>
  <si>
    <t>Прочая закупка товаров, работ и услуг для обеспечения муниципальных нужд: спортивные комплексы общей физической подготовки на территории Города Томска (количество спортивных комплексов ОФП, шт.)</t>
  </si>
  <si>
    <t>Муниципальная программа "Развитие физической культуры и спорта, формирование здорового образа жизни" на 2015 - 2025 годы" включает 4 подпрограммы:</t>
  </si>
  <si>
    <t>Количество исполненных исполнительных листов (ед.)</t>
  </si>
  <si>
    <t>Количество отремонтированных спортивных площадок в год (шт.)</t>
  </si>
  <si>
    <t>Прочая закупка товаров работ и услуг для обеспечения муниципальных нужд: ремонт и содержание спортивных площадок</t>
  </si>
  <si>
    <t>Прочая закупка товаров работ и услуг для обеспечения муниципальных нужд: ремонт хоккейной коробки, расположенной по адресу: г. Томск, ул. Алтайская, 72/2</t>
  </si>
  <si>
    <t>1.1.1.11</t>
  </si>
  <si>
    <t>1.1.1.12</t>
  </si>
  <si>
    <t>1.1.</t>
  </si>
  <si>
    <t>1.2.</t>
  </si>
  <si>
    <t>1.3.</t>
  </si>
  <si>
    <t>1.4.</t>
  </si>
  <si>
    <t>Мероприятие 2. Организация и проведение мероприятий, направленных на повышение валеологической грамотности населения на территории Города Томска, в том числе:</t>
  </si>
  <si>
    <t>2.1.</t>
  </si>
  <si>
    <t>2.2.</t>
  </si>
  <si>
    <t>2.3.</t>
  </si>
  <si>
    <t>2.4.</t>
  </si>
  <si>
    <t>2.5.</t>
  </si>
  <si>
    <t>2.6.</t>
  </si>
  <si>
    <t>Международный день борьбы с наркоманией (26 июня), количество мероприятий</t>
  </si>
  <si>
    <t>Международный день борьбы с курением (31 мая), количество мероприятий</t>
  </si>
  <si>
    <t>Международный день борьбы со СПИДом (1 декабря), количество мероприятий</t>
  </si>
  <si>
    <t>"Мы здоровое поколение", городской проект по профилактике наркомании, алкоголизма и курения, количество мероприятий</t>
  </si>
  <si>
    <t>Организация повышения квалификации специалистов (18 чел.), ответственных за деятельность в сфере профилактики наркомании, алкоголизма и табакокурения, количество мероприятий</t>
  </si>
  <si>
    <t>Реализация конкурса социальных проектов по профилактике наркомании, алкоголизма и табакокурения: 1) предоставление грантов на реализацию проектов; 2) проведение интерактивных выставок по итогам реализации проектов, количество мероприятий</t>
  </si>
  <si>
    <t>Томск без вредных привычек, реализация мероприятий (конкурсы, акции, выставки) в сфере профилактики наркомании, алкоголизма и табакокурения, количество мероприятий</t>
  </si>
  <si>
    <t>Организация и проведение программы по вовлечению подростков и молодежи в деятельность по профилактике наркомании и популяризации здорового образа жизни "Осенний марафон здоровья", количество мероприятий</t>
  </si>
  <si>
    <t>Организация и проведение программы по вовлечению подростков и молодежи в деятельность по профилактике наркомании и популяризации здорового образа жизни, количество мероприятий</t>
  </si>
  <si>
    <t>Размещение на телевидении роликов по проблемам алкоголизма и наркомании, профилактике правонарушений, количество мероприятий</t>
  </si>
  <si>
    <t>Показатель введен с 01.01.2019 года</t>
  </si>
  <si>
    <t>2019 г.</t>
  </si>
  <si>
    <t>Количество спортивных объектов, на которые подготовлена проектно-сметная документация, нарастающим итогом (ед.)</t>
  </si>
  <si>
    <t>Количество построенных муниципальных объектов спорта на территории Города Томска, доступных для занятий физической культурой и спортом лиц с ограниченными возможностями здоровья, нарастающим итогом (ед.)</t>
  </si>
  <si>
    <t>Количество реконструированных муниципальных объектов спорта на территории Города Томска в год, доступных для занятий физической культурой и спортом лиц с ограниченными возможностями здоровья, нарастающим итогом (ед.)</t>
  </si>
  <si>
    <t>Количество построенных муниципальных объектов спорта на территории Города Томска, в год (ед.)</t>
  </si>
  <si>
    <t>Уо = ЕПСфакт/ЕПСнорм x 100</t>
  </si>
  <si>
    <t>Единовременное обследование (учет)</t>
  </si>
  <si>
    <t>1.2.1.</t>
  </si>
  <si>
    <t>Капитальный ремонт фасада здания ДОЛ "Огонек"</t>
  </si>
  <si>
    <t>1.1.2.</t>
  </si>
  <si>
    <t>Количество капитально отремонтированных других муниципальных учреждений спортивной направленности, нарастающим итогом,  (ед.)</t>
  </si>
  <si>
    <t>Мероприятие 1.2 Капитальный ремонт других муниципальных учреждений спортивной направленности, в том числе подготовка проектно-сметной документации.</t>
  </si>
  <si>
    <t>Организация и проведение программы по вовлечению подростков и молодежи в деятельность по  популяризации здорового образа жизни</t>
  </si>
  <si>
    <t>Сметная стоимость объекта капитального строительства, тыс. руб. *</t>
  </si>
  <si>
    <t xml:space="preserve">* Включает в себя все виды бюджетных инвестиций </t>
  </si>
  <si>
    <t>Муниципальные учреждения, общественные организации (по согласованию)</t>
  </si>
  <si>
    <t>учреждения, в отношении которых функции и полномочия учредителя (собственника) осуществляет управление физической культуры и спорта администрации Города Томска, общественные организации (по согласованию)</t>
  </si>
  <si>
    <t>При внесении изменений в подпрограммы, затрагивающих содержание муниципальной программы в целом, ответственный исполнитель подпрограммы формирует проект изменений в части муниципальной программы и подпрограммы.</t>
  </si>
  <si>
    <t>При внесении изменений в подпрограмму, затрагивающих содержание муниципальной программы в целом, ответственный исполнитель подпрограммы формирует проект изменений в части муниципальной программы и подпрограммы.</t>
  </si>
  <si>
    <t>Ответственность за реализацию муниципальной программы, достижение показателей цели и задач, внесение изменений несет ответственный исполнитель муниципальной программы - управление физической культуры и спорта администрации Города Томска.</t>
  </si>
  <si>
    <t>от 17.09.2019 № 827</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</si>
</sst>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_ ;\-#,##0.00\ "/>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quot;р.&quot;"/>
    <numFmt numFmtId="179" formatCode="_-* #,##0.0_р_._-;\-* #,##0.0_р_._-;_-* &quot;-&quot;?_р_._-;_-@_-"/>
    <numFmt numFmtId="180" formatCode="_-* #,##0.0&quot;р.&quot;_-;\-* #,##0.0&quot;р.&quot;_-;_-* &quot;-&quot;?&quot;р.&quot;_-;_-@_-"/>
    <numFmt numFmtId="181" formatCode="_-* #,##0.0\ _₽_-;\-* #,##0.0\ _₽_-;_-* &quot;-&quot;?\ _₽_-;_-@_-"/>
    <numFmt numFmtId="182" formatCode="[$-FC19]d\ mmmm\ yyyy\ &quot;г.&quot;"/>
    <numFmt numFmtId="183" formatCode="0.000"/>
    <numFmt numFmtId="184" formatCode="0.0000"/>
    <numFmt numFmtId="185" formatCode="0.00000"/>
    <numFmt numFmtId="186" formatCode="0.000000"/>
    <numFmt numFmtId="187" formatCode="0.0000000"/>
    <numFmt numFmtId="188" formatCode="0.00000000"/>
    <numFmt numFmtId="189" formatCode="#,##0.0"/>
    <numFmt numFmtId="190" formatCode="_-* #,##0.0_р_._-;\-* #,##0.0_р_._-;_-* &quot;-&quot;??_р_._-;_-@_-"/>
    <numFmt numFmtId="191" formatCode="_-* #,##0_р_._-;\-* #,##0_р_._-;_-* &quot;-&quot;??_р_._-;_-@_-"/>
    <numFmt numFmtId="192" formatCode="0.0%"/>
  </numFmts>
  <fonts count="71">
    <font>
      <sz val="11"/>
      <color theme="1"/>
      <name val="Calibri"/>
      <family val="2"/>
    </font>
    <font>
      <sz val="11"/>
      <color indexed="8"/>
      <name val="Calibri"/>
      <family val="2"/>
    </font>
    <font>
      <sz val="10"/>
      <name val="Arial"/>
      <family val="2"/>
    </font>
    <font>
      <sz val="10"/>
      <name val="Times New Roman"/>
      <family val="1"/>
    </font>
    <font>
      <sz val="11"/>
      <name val="Times New Roman"/>
      <family val="1"/>
    </font>
    <font>
      <b/>
      <sz val="10"/>
      <name val="Times New Roman"/>
      <family val="1"/>
    </font>
    <font>
      <b/>
      <sz val="11"/>
      <name val="Times New Roman"/>
      <family val="1"/>
    </font>
    <font>
      <sz val="9"/>
      <name val="Tahoma"/>
      <family val="2"/>
    </font>
    <font>
      <b/>
      <sz val="9"/>
      <name val="Tahoma"/>
      <family val="2"/>
    </font>
    <font>
      <sz val="8"/>
      <name val="Times New Roman"/>
      <family val="1"/>
    </font>
    <font>
      <b/>
      <sz val="8"/>
      <name val="Times New Roman"/>
      <family val="1"/>
    </font>
    <font>
      <sz val="11"/>
      <color indexed="10"/>
      <name val="Times New Roman"/>
      <family val="1"/>
    </font>
    <font>
      <sz val="9"/>
      <name val="Times New Roman"/>
      <family val="1"/>
    </font>
    <font>
      <sz val="10"/>
      <color indexed="8"/>
      <name val="Times New Roman"/>
      <family val="1"/>
    </font>
    <font>
      <u val="single"/>
      <sz val="10"/>
      <color indexed="8"/>
      <name val="Times New Roman"/>
      <family val="1"/>
    </font>
    <font>
      <sz val="11"/>
      <color indexed="8"/>
      <name val="Times New Roman"/>
      <family val="1"/>
    </font>
    <font>
      <sz val="8"/>
      <color indexed="8"/>
      <name val="Times New Roman"/>
      <family val="1"/>
    </font>
    <font>
      <sz val="9"/>
      <color indexed="8"/>
      <name val="Times New Roman"/>
      <family val="1"/>
    </font>
    <font>
      <vertAlign val="superscript"/>
      <sz val="10"/>
      <color indexed="8"/>
      <name val="Times New Roman"/>
      <family val="1"/>
    </font>
    <font>
      <b/>
      <sz val="11"/>
      <color indexed="8"/>
      <name val="Calibri"/>
      <family val="2"/>
    </font>
    <font>
      <sz val="11"/>
      <name val="Calibri"/>
      <family val="2"/>
    </font>
    <font>
      <b/>
      <sz val="11"/>
      <name val="Calibri"/>
      <family val="2"/>
    </font>
    <font>
      <sz val="10"/>
      <color indexed="8"/>
      <name val="Calibri"/>
      <family val="2"/>
    </font>
    <font>
      <b/>
      <sz val="10"/>
      <color indexed="8"/>
      <name val="Times New Roman"/>
      <family val="1"/>
    </font>
    <font>
      <sz val="11"/>
      <color indexed="17"/>
      <name val="Times New Roman"/>
      <family val="1"/>
    </font>
    <font>
      <b/>
      <sz val="11"/>
      <color indexed="8"/>
      <name val="Times New Roman"/>
      <family val="1"/>
    </font>
    <font>
      <sz val="8"/>
      <color indexed="8"/>
      <name val="Calibri"/>
      <family val="2"/>
    </font>
    <font>
      <sz val="8"/>
      <color indexed="10"/>
      <name val="Times New Roman"/>
      <family val="1"/>
    </font>
    <font>
      <sz val="6"/>
      <color indexed="8"/>
      <name val="Times New Roman"/>
      <family val="1"/>
    </font>
    <font>
      <b/>
      <sz val="14"/>
      <color indexed="8"/>
      <name val="Times New Roman"/>
      <family val="1"/>
    </font>
    <font>
      <sz val="6"/>
      <name val="Times New Roman"/>
      <family val="1"/>
    </font>
    <font>
      <sz val="8"/>
      <name val="Calibri"/>
      <family val="2"/>
    </font>
    <font>
      <b/>
      <sz val="12"/>
      <name val="Times New Roman"/>
      <family val="1"/>
    </font>
    <font>
      <sz val="10"/>
      <name val="Calibri"/>
      <family val="2"/>
    </font>
    <font>
      <u val="single"/>
      <sz val="10"/>
      <name val="Times New Roman"/>
      <family val="1"/>
    </font>
    <font>
      <b/>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color indexed="63"/>
      </left>
      <right style="medium"/>
      <top style="medium"/>
      <bottom style="medium"/>
    </border>
    <border>
      <left style="medium"/>
      <right style="medium"/>
      <top style="medium"/>
      <bottom style="thin"/>
    </border>
    <border>
      <left style="medium"/>
      <right style="medium"/>
      <top style="thin"/>
      <bottom style="medium"/>
    </border>
    <border>
      <left>
        <color indexed="63"/>
      </left>
      <right>
        <color indexed="63"/>
      </right>
      <top style="medium"/>
      <bottom style="thin"/>
    </border>
    <border>
      <left>
        <color indexed="63"/>
      </left>
      <right>
        <color indexed="63"/>
      </right>
      <top style="thin"/>
      <bottom style="medium"/>
    </border>
    <border>
      <left>
        <color indexed="63"/>
      </left>
      <right style="medium"/>
      <top style="medium"/>
      <bottom style="thin"/>
    </border>
    <border>
      <left>
        <color indexed="63"/>
      </left>
      <right style="medium"/>
      <top style="thin"/>
      <bottom style="medium"/>
    </border>
    <border>
      <left style="thin"/>
      <right style="thin"/>
      <top style="thin"/>
      <bottom/>
    </border>
    <border>
      <left style="thin"/>
      <right style="thin"/>
      <top/>
      <bottom style="thin"/>
    </border>
    <border>
      <left style="thin"/>
      <right/>
      <top style="thin"/>
      <bottom/>
    </border>
    <border>
      <left style="medium"/>
      <right style="medium"/>
      <top style="medium"/>
      <bottom style="medium"/>
    </border>
    <border>
      <left>
        <color indexed="63"/>
      </left>
      <right style="medium"/>
      <top>
        <color indexed="63"/>
      </top>
      <bottom>
        <color indexed="63"/>
      </bottom>
    </border>
    <border>
      <left/>
      <right/>
      <top/>
      <bottom style="thin"/>
    </border>
    <border>
      <left style="medium"/>
      <right style="medium"/>
      <top>
        <color indexed="63"/>
      </top>
      <bottom style="thin"/>
    </border>
    <border>
      <left>
        <color indexed="63"/>
      </left>
      <right style="medium"/>
      <top>
        <color indexed="63"/>
      </top>
      <bottom style="thin"/>
    </border>
    <border>
      <left/>
      <right style="thin"/>
      <top style="thin"/>
      <bottom style="thin"/>
    </border>
    <border>
      <left style="thin"/>
      <right/>
      <top style="thin"/>
      <bottom style="thin"/>
    </border>
    <border>
      <left style="thin"/>
      <right style="thin"/>
      <top style="thin"/>
      <bottom style="medium"/>
    </border>
    <border>
      <left style="thin"/>
      <right>
        <color indexed="63"/>
      </right>
      <top style="thin"/>
      <bottom style="medium"/>
    </border>
    <border>
      <left style="medium"/>
      <right style="thin"/>
      <top style="medium"/>
      <bottom style="thin"/>
    </border>
    <border>
      <left style="thin"/>
      <right style="medium"/>
      <top style="thin"/>
      <bottom style="thin"/>
    </border>
    <border>
      <left style="medium"/>
      <right style="thin"/>
      <top style="thin"/>
      <botto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right style="thin"/>
      <top style="medium"/>
      <bottom style="medium"/>
    </border>
    <border>
      <left style="medium"/>
      <right style="thin"/>
      <top style="thin"/>
      <bottom style="medium"/>
    </border>
    <border>
      <left style="medium"/>
      <right style="thin"/>
      <top style="thin"/>
      <bottom style="thin"/>
    </border>
    <border>
      <left style="medium"/>
      <right style="thin"/>
      <top/>
      <bottom style="thin"/>
    </border>
    <border>
      <left style="thin"/>
      <right style="thin"/>
      <top/>
      <bottom/>
    </border>
    <border>
      <left style="thin"/>
      <right style="medium"/>
      <top style="thin"/>
      <bottom style="medium"/>
    </border>
    <border>
      <left/>
      <right style="thin"/>
      <top/>
      <bottom style="thin"/>
    </border>
    <border>
      <left style="thin"/>
      <right style="medium"/>
      <top/>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style="thin"/>
      <right style="medium"/>
      <top style="medium"/>
      <bottom style="thin"/>
    </border>
    <border>
      <left style="thin"/>
      <right style="thin"/>
      <top style="medium"/>
      <bottom style="thin"/>
    </border>
    <border>
      <left style="thin"/>
      <right style="medium"/>
      <top style="thin"/>
      <bottom/>
    </border>
    <border>
      <left>
        <color indexed="63"/>
      </left>
      <right style="thin"/>
      <top style="medium"/>
      <bottom style="thin"/>
    </border>
    <border>
      <left/>
      <right style="thin"/>
      <top style="thin"/>
      <bottom/>
    </border>
    <border>
      <left>
        <color indexed="63"/>
      </left>
      <right style="thin"/>
      <top style="thin"/>
      <bottom style="medium"/>
    </border>
    <border>
      <left style="thin"/>
      <right>
        <color indexed="63"/>
      </right>
      <top style="medium"/>
      <bottom style="thin"/>
    </border>
    <border>
      <left style="medium"/>
      <right style="medium"/>
      <top style="thin"/>
      <bottom style="thin"/>
    </border>
    <border>
      <left style="medium"/>
      <right style="medium"/>
      <top style="thin"/>
      <bottom/>
    </border>
    <border>
      <left/>
      <right/>
      <top style="thin"/>
      <bottom style="thin"/>
    </border>
    <border>
      <left/>
      <right/>
      <top style="thin"/>
      <bottom/>
    </border>
    <border>
      <left>
        <color indexed="63"/>
      </left>
      <right style="medium"/>
      <top style="thin"/>
      <bottom style="thin"/>
    </border>
    <border>
      <left style="medium"/>
      <right style="medium"/>
      <top>
        <color indexed="63"/>
      </top>
      <bottom>
        <color indexed="63"/>
      </bottom>
    </border>
    <border>
      <left style="thin"/>
      <right/>
      <top/>
      <bottom style="thin"/>
    </border>
    <border>
      <left style="thin"/>
      <right/>
      <top/>
      <bottom/>
    </border>
    <border>
      <left/>
      <right style="thin"/>
      <top/>
      <bottom/>
    </border>
    <border>
      <left style="medium"/>
      <right>
        <color indexed="63"/>
      </right>
      <top style="medium"/>
      <bottom style="medium"/>
    </border>
    <border>
      <left>
        <color indexed="63"/>
      </left>
      <right>
        <color indexed="63"/>
      </right>
      <top>
        <color indexed="63"/>
      </top>
      <bottom style="medium"/>
    </border>
    <border>
      <left>
        <color indexed="63"/>
      </left>
      <right>
        <color indexed="63"/>
      </right>
      <top style="medium"/>
      <bottom style="medium"/>
    </border>
    <border>
      <left style="thin"/>
      <right style="thin"/>
      <top style="medium"/>
      <bottom/>
    </border>
    <border>
      <left style="medium"/>
      <right style="thin"/>
      <top/>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25" borderId="1" applyNumberFormat="0" applyAlignment="0" applyProtection="0"/>
    <xf numFmtId="0" fontId="55" fillId="26" borderId="2" applyNumberFormat="0" applyAlignment="0" applyProtection="0"/>
    <xf numFmtId="0" fontId="56" fillId="26" borderId="1" applyNumberFormat="0" applyAlignment="0" applyProtection="0"/>
    <xf numFmtId="0" fontId="57"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7" borderId="7" applyNumberFormat="0" applyAlignment="0" applyProtection="0"/>
    <xf numFmtId="0" fontId="63" fillId="0" borderId="0" applyNumberFormat="0" applyFill="0" applyBorder="0" applyAlignment="0" applyProtection="0"/>
    <xf numFmtId="0" fontId="64" fillId="28" borderId="0" applyNumberFormat="0" applyBorder="0" applyAlignment="0" applyProtection="0"/>
    <xf numFmtId="0" fontId="2" fillId="0" borderId="0">
      <alignment/>
      <protection/>
    </xf>
    <xf numFmtId="0" fontId="65" fillId="0" borderId="0" applyNumberFormat="0" applyFill="0" applyBorder="0" applyAlignment="0" applyProtection="0"/>
    <xf numFmtId="0" fontId="66" fillId="29" borderId="0" applyNumberFormat="0" applyBorder="0" applyAlignment="0" applyProtection="0"/>
    <xf numFmtId="0" fontId="67"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70" fillId="31" borderId="0" applyNumberFormat="0" applyBorder="0" applyAlignment="0" applyProtection="0"/>
  </cellStyleXfs>
  <cellXfs count="1059">
    <xf numFmtId="0" fontId="0" fillId="0" borderId="0" xfId="0" applyFont="1" applyAlignment="1">
      <alignment/>
    </xf>
    <xf numFmtId="0" fontId="0" fillId="32" borderId="0" xfId="0" applyFill="1" applyAlignment="1">
      <alignment/>
    </xf>
    <xf numFmtId="0" fontId="0" fillId="0" borderId="0" xfId="0" applyBorder="1" applyAlignment="1">
      <alignment/>
    </xf>
    <xf numFmtId="0" fontId="0" fillId="0" borderId="0" xfId="0" applyAlignment="1">
      <alignment vertical="center"/>
    </xf>
    <xf numFmtId="0" fontId="19" fillId="0" borderId="0" xfId="0" applyFont="1" applyAlignment="1">
      <alignment/>
    </xf>
    <xf numFmtId="0" fontId="19" fillId="0" borderId="0" xfId="0" applyFont="1" applyFill="1" applyAlignment="1">
      <alignment/>
    </xf>
    <xf numFmtId="0" fontId="0" fillId="33" borderId="0" xfId="0" applyFill="1" applyAlignment="1">
      <alignment/>
    </xf>
    <xf numFmtId="0" fontId="20" fillId="0" borderId="0" xfId="0" applyFont="1" applyAlignment="1">
      <alignment/>
    </xf>
    <xf numFmtId="0" fontId="20" fillId="0" borderId="0" xfId="0" applyFont="1" applyAlignment="1">
      <alignment vertical="center"/>
    </xf>
    <xf numFmtId="0" fontId="20" fillId="0" borderId="0" xfId="0" applyFont="1" applyAlignment="1">
      <alignment wrapText="1"/>
    </xf>
    <xf numFmtId="0" fontId="20" fillId="0" borderId="0" xfId="0" applyFont="1" applyAlignment="1">
      <alignment/>
    </xf>
    <xf numFmtId="0" fontId="20" fillId="0" borderId="0" xfId="0" applyFont="1" applyAlignment="1">
      <alignment vertical="center" wrapText="1"/>
    </xf>
    <xf numFmtId="0" fontId="1" fillId="0" borderId="0" xfId="0" applyFont="1" applyAlignment="1">
      <alignment/>
    </xf>
    <xf numFmtId="0" fontId="21" fillId="0" borderId="0" xfId="0" applyFont="1" applyAlignment="1">
      <alignment/>
    </xf>
    <xf numFmtId="0" fontId="1" fillId="0" borderId="0" xfId="0" applyFont="1" applyBorder="1" applyAlignment="1">
      <alignment/>
    </xf>
    <xf numFmtId="0" fontId="15" fillId="0" borderId="0" xfId="0" applyFont="1" applyAlignment="1">
      <alignment/>
    </xf>
    <xf numFmtId="0" fontId="4" fillId="0" borderId="0" xfId="0" applyFont="1" applyAlignment="1">
      <alignment/>
    </xf>
    <xf numFmtId="0" fontId="3" fillId="0" borderId="10" xfId="0" applyFont="1" applyBorder="1" applyAlignment="1">
      <alignment horizontal="center" vertical="center" wrapText="1"/>
    </xf>
    <xf numFmtId="0" fontId="6" fillId="0" borderId="0" xfId="0" applyFont="1" applyAlignment="1">
      <alignment/>
    </xf>
    <xf numFmtId="0" fontId="15" fillId="0" borderId="0" xfId="0" applyFont="1" applyAlignment="1">
      <alignment vertical="center"/>
    </xf>
    <xf numFmtId="0" fontId="22" fillId="0" borderId="0" xfId="0" applyFont="1" applyAlignment="1">
      <alignment horizontal="center" vertical="center"/>
    </xf>
    <xf numFmtId="0" fontId="15" fillId="0" borderId="0" xfId="0" applyFont="1" applyAlignment="1">
      <alignment horizontal="right"/>
    </xf>
    <xf numFmtId="0" fontId="13" fillId="0" borderId="10" xfId="0" applyFont="1" applyBorder="1" applyAlignment="1">
      <alignment horizontal="center" vertical="center" wrapText="1"/>
    </xf>
    <xf numFmtId="0" fontId="13" fillId="0" borderId="10" xfId="0" applyFont="1" applyBorder="1" applyAlignment="1">
      <alignment vertical="center" wrapText="1"/>
    </xf>
    <xf numFmtId="0" fontId="4" fillId="0" borderId="11" xfId="0" applyFont="1" applyBorder="1" applyAlignment="1">
      <alignment horizontal="center" vertical="center" wrapText="1"/>
    </xf>
    <xf numFmtId="0" fontId="4" fillId="0" borderId="0" xfId="0" applyFont="1" applyAlignment="1">
      <alignment vertical="center"/>
    </xf>
    <xf numFmtId="0" fontId="4" fillId="0" borderId="10" xfId="0" applyFont="1" applyBorder="1" applyAlignment="1">
      <alignment horizontal="center" vertical="center" wrapText="1"/>
    </xf>
    <xf numFmtId="0" fontId="15" fillId="0" borderId="0" xfId="0" applyFont="1" applyAlignment="1">
      <alignment horizontal="center"/>
    </xf>
    <xf numFmtId="0" fontId="16" fillId="0" borderId="0" xfId="0" applyFont="1" applyAlignment="1">
      <alignment horizontal="center"/>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1" xfId="0" applyFont="1" applyBorder="1" applyAlignment="1">
      <alignment horizontal="center" vertical="center" wrapText="1"/>
    </xf>
    <xf numFmtId="10" fontId="16" fillId="0" borderId="11" xfId="0" applyNumberFormat="1" applyFont="1" applyBorder="1" applyAlignment="1">
      <alignment horizontal="center" vertical="center" wrapText="1"/>
    </xf>
    <xf numFmtId="9" fontId="16" fillId="0" borderId="11" xfId="0" applyNumberFormat="1" applyFont="1" applyBorder="1" applyAlignment="1">
      <alignment horizontal="center" vertical="center" wrapText="1"/>
    </xf>
    <xf numFmtId="0" fontId="15" fillId="0" borderId="0" xfId="0" applyFont="1" applyAlignment="1">
      <alignment horizontal="justify" vertical="center"/>
    </xf>
    <xf numFmtId="0" fontId="15" fillId="0" borderId="10" xfId="0" applyFont="1" applyBorder="1" applyAlignment="1">
      <alignment horizontal="center" vertical="center" wrapText="1"/>
    </xf>
    <xf numFmtId="0" fontId="15" fillId="0" borderId="10" xfId="0" applyFont="1" applyBorder="1" applyAlignment="1">
      <alignment horizontal="justify" vertical="center" wrapText="1"/>
    </xf>
    <xf numFmtId="49" fontId="15" fillId="0" borderId="10" xfId="0" applyNumberFormat="1" applyFont="1" applyBorder="1" applyAlignment="1">
      <alignment horizontal="center" vertical="center" wrapText="1"/>
    </xf>
    <xf numFmtId="49" fontId="13" fillId="0" borderId="10" xfId="0" applyNumberFormat="1" applyFont="1" applyBorder="1" applyAlignment="1">
      <alignment horizontal="center" vertical="center" wrapText="1"/>
    </xf>
    <xf numFmtId="49" fontId="13" fillId="0" borderId="10" xfId="0" applyNumberFormat="1" applyFont="1" applyBorder="1" applyAlignment="1">
      <alignment vertical="center" wrapText="1"/>
    </xf>
    <xf numFmtId="49" fontId="15" fillId="0" borderId="0" xfId="0" applyNumberFormat="1" applyFont="1" applyAlignment="1">
      <alignment/>
    </xf>
    <xf numFmtId="49" fontId="15" fillId="0" borderId="0" xfId="0" applyNumberFormat="1" applyFont="1" applyAlignment="1">
      <alignment horizontal="center"/>
    </xf>
    <xf numFmtId="0" fontId="15" fillId="0" borderId="10" xfId="0" applyFont="1" applyBorder="1" applyAlignment="1">
      <alignment vertical="center" wrapText="1"/>
    </xf>
    <xf numFmtId="0" fontId="15" fillId="0" borderId="0" xfId="0" applyFont="1" applyAlignment="1">
      <alignment horizontal="left" vertical="center"/>
    </xf>
    <xf numFmtId="173" fontId="15" fillId="0" borderId="0" xfId="0" applyNumberFormat="1" applyFont="1" applyAlignment="1">
      <alignment/>
    </xf>
    <xf numFmtId="0" fontId="24" fillId="0" borderId="10" xfId="0" applyFont="1" applyBorder="1" applyAlignment="1">
      <alignment horizontal="center" vertical="center" wrapText="1"/>
    </xf>
    <xf numFmtId="173" fontId="15" fillId="0" borderId="10" xfId="0" applyNumberFormat="1" applyFont="1" applyBorder="1" applyAlignment="1">
      <alignment horizontal="center" vertical="center" wrapText="1"/>
    </xf>
    <xf numFmtId="0" fontId="4" fillId="0" borderId="10" xfId="0" applyFont="1" applyBorder="1" applyAlignment="1">
      <alignment vertical="center" wrapText="1"/>
    </xf>
    <xf numFmtId="0" fontId="15" fillId="0" borderId="0" xfId="0" applyFont="1" applyAlignment="1">
      <alignment horizontal="justify" vertical="center" wrapText="1"/>
    </xf>
    <xf numFmtId="0" fontId="15" fillId="0" borderId="0" xfId="0" applyFont="1" applyAlignment="1">
      <alignment horizontal="justify" wrapText="1"/>
    </xf>
    <xf numFmtId="0" fontId="16" fillId="0" borderId="0" xfId="0" applyFont="1" applyAlignment="1">
      <alignment horizontal="justify" wrapText="1"/>
    </xf>
    <xf numFmtId="0" fontId="15" fillId="0" borderId="10" xfId="0" applyFont="1" applyBorder="1" applyAlignment="1">
      <alignment wrapText="1"/>
    </xf>
    <xf numFmtId="0" fontId="15" fillId="0" borderId="10" xfId="0" applyFont="1" applyBorder="1" applyAlignment="1">
      <alignment/>
    </xf>
    <xf numFmtId="0" fontId="15" fillId="0" borderId="10" xfId="0" applyFont="1" applyBorder="1" applyAlignment="1">
      <alignment horizontal="center"/>
    </xf>
    <xf numFmtId="0" fontId="15" fillId="0" borderId="0" xfId="0" applyNumberFormat="1" applyFont="1" applyAlignment="1">
      <alignment/>
    </xf>
    <xf numFmtId="0" fontId="15" fillId="0" borderId="0" xfId="0" applyNumberFormat="1" applyFont="1" applyAlignment="1">
      <alignment horizontal="center"/>
    </xf>
    <xf numFmtId="0" fontId="15" fillId="0" borderId="0" xfId="0" applyFont="1" applyAlignment="1">
      <alignment/>
    </xf>
    <xf numFmtId="0" fontId="15" fillId="0" borderId="10" xfId="0" applyFont="1" applyBorder="1" applyAlignment="1">
      <alignment vertical="center"/>
    </xf>
    <xf numFmtId="0" fontId="15"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10" fontId="16" fillId="0" borderId="16" xfId="0" applyNumberFormat="1" applyFont="1" applyBorder="1" applyAlignment="1">
      <alignment horizontal="center" vertical="center" wrapText="1"/>
    </xf>
    <xf numFmtId="10" fontId="16" fillId="0" borderId="18" xfId="0" applyNumberFormat="1" applyFont="1" applyBorder="1" applyAlignment="1">
      <alignment horizontal="center" vertical="center" wrapText="1"/>
    </xf>
    <xf numFmtId="10" fontId="16" fillId="0" borderId="15" xfId="0" applyNumberFormat="1" applyFont="1" applyBorder="1" applyAlignment="1">
      <alignment horizontal="center" vertical="center" wrapText="1"/>
    </xf>
    <xf numFmtId="10" fontId="16" fillId="0" borderId="17" xfId="0" applyNumberFormat="1" applyFont="1" applyBorder="1" applyAlignment="1">
      <alignment horizontal="center"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5" fillId="0" borderId="10" xfId="0" applyFont="1" applyBorder="1" applyAlignment="1">
      <alignment horizontal="left" vertical="center" wrapText="1"/>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16" fillId="0" borderId="10" xfId="0" applyFont="1" applyBorder="1" applyAlignment="1">
      <alignment horizontal="center" vertical="center" wrapText="1"/>
    </xf>
    <xf numFmtId="1" fontId="16" fillId="33" borderId="11" xfId="0" applyNumberFormat="1" applyFont="1" applyFill="1" applyBorder="1" applyAlignment="1">
      <alignment horizontal="center" vertical="center" wrapText="1"/>
    </xf>
    <xf numFmtId="0" fontId="16" fillId="33" borderId="11" xfId="0" applyFont="1" applyFill="1" applyBorder="1" applyAlignment="1">
      <alignment horizontal="center" vertical="center" wrapText="1"/>
    </xf>
    <xf numFmtId="10" fontId="16" fillId="33" borderId="11" xfId="0" applyNumberFormat="1" applyFont="1" applyFill="1" applyBorder="1" applyAlignment="1">
      <alignment horizontal="center" vertical="center" wrapText="1"/>
    </xf>
    <xf numFmtId="1" fontId="16" fillId="33" borderId="24" xfId="0" applyNumberFormat="1" applyFont="1" applyFill="1" applyBorder="1" applyAlignment="1">
      <alignment vertical="center" wrapText="1"/>
    </xf>
    <xf numFmtId="1" fontId="16" fillId="33" borderId="13" xfId="0" applyNumberFormat="1" applyFont="1" applyFill="1" applyBorder="1" applyAlignment="1">
      <alignment vertical="center" wrapText="1"/>
    </xf>
    <xf numFmtId="1" fontId="16" fillId="33" borderId="11" xfId="61" applyNumberFormat="1" applyFont="1" applyFill="1" applyBorder="1" applyAlignment="1">
      <alignment horizontal="center" vertical="center" wrapText="1"/>
    </xf>
    <xf numFmtId="0" fontId="16" fillId="33" borderId="25" xfId="0" applyFont="1" applyFill="1" applyBorder="1" applyAlignment="1">
      <alignment horizontal="center" vertical="center" wrapText="1"/>
    </xf>
    <xf numFmtId="10" fontId="16" fillId="33" borderId="25" xfId="0" applyNumberFormat="1" applyFont="1" applyFill="1" applyBorder="1" applyAlignment="1">
      <alignment horizontal="center" vertical="center" wrapText="1"/>
    </xf>
    <xf numFmtId="0" fontId="16" fillId="33" borderId="18" xfId="0" applyFont="1" applyFill="1" applyBorder="1" applyAlignment="1">
      <alignment horizontal="center" vertical="center" wrapText="1"/>
    </xf>
    <xf numFmtId="0" fontId="16" fillId="33" borderId="16" xfId="0" applyFont="1" applyFill="1" applyBorder="1" applyAlignment="1">
      <alignment horizontal="center" vertical="center" wrapText="1"/>
    </xf>
    <xf numFmtId="10" fontId="16" fillId="33" borderId="16" xfId="0" applyNumberFormat="1" applyFont="1" applyFill="1" applyBorder="1" applyAlignment="1">
      <alignment horizontal="center" vertical="center" wrapText="1"/>
    </xf>
    <xf numFmtId="10" fontId="16" fillId="33" borderId="18" xfId="0" applyNumberFormat="1" applyFont="1" applyFill="1" applyBorder="1" applyAlignment="1">
      <alignment horizontal="center" vertical="center" wrapText="1"/>
    </xf>
    <xf numFmtId="0" fontId="16" fillId="33" borderId="20" xfId="0" applyFont="1" applyFill="1" applyBorder="1" applyAlignment="1">
      <alignment horizontal="center" vertical="center" wrapText="1"/>
    </xf>
    <xf numFmtId="1" fontId="16" fillId="33" borderId="26" xfId="0" applyNumberFormat="1" applyFont="1" applyFill="1" applyBorder="1" applyAlignment="1">
      <alignment horizontal="center" vertical="center" wrapText="1"/>
    </xf>
    <xf numFmtId="1" fontId="16" fillId="33" borderId="27" xfId="0" applyNumberFormat="1" applyFont="1" applyFill="1" applyBorder="1" applyAlignment="1">
      <alignment horizontal="center" vertical="center" wrapText="1"/>
    </xf>
    <xf numFmtId="1" fontId="16" fillId="33" borderId="28" xfId="0" applyNumberFormat="1" applyFont="1" applyFill="1" applyBorder="1" applyAlignment="1">
      <alignment horizontal="center" vertical="center" wrapText="1"/>
    </xf>
    <xf numFmtId="0" fontId="26" fillId="0" borderId="0" xfId="0" applyFont="1" applyAlignment="1">
      <alignment/>
    </xf>
    <xf numFmtId="0" fontId="0" fillId="0" borderId="0" xfId="0" applyAlignment="1">
      <alignment/>
    </xf>
    <xf numFmtId="0" fontId="15" fillId="0" borderId="0" xfId="0" applyFont="1" applyBorder="1" applyAlignment="1">
      <alignment horizontal="justify" vertical="center" wrapText="1"/>
    </xf>
    <xf numFmtId="49" fontId="16" fillId="0" borderId="10" xfId="0" applyNumberFormat="1" applyFont="1" applyBorder="1" applyAlignment="1">
      <alignment vertical="center" wrapText="1"/>
    </xf>
    <xf numFmtId="49" fontId="16" fillId="0" borderId="10" xfId="0" applyNumberFormat="1" applyFont="1" applyBorder="1" applyAlignment="1">
      <alignment horizontal="center" vertical="center" wrapText="1"/>
    </xf>
    <xf numFmtId="0" fontId="16" fillId="0" borderId="10" xfId="0" applyFont="1" applyBorder="1" applyAlignment="1">
      <alignment horizontal="center" vertical="center"/>
    </xf>
    <xf numFmtId="173" fontId="16" fillId="0" borderId="10" xfId="0" applyNumberFormat="1" applyFont="1" applyBorder="1" applyAlignment="1">
      <alignment horizontal="center" vertical="center" wrapText="1"/>
    </xf>
    <xf numFmtId="2" fontId="16" fillId="0" borderId="10" xfId="0" applyNumberFormat="1" applyFont="1" applyBorder="1" applyAlignment="1">
      <alignment horizontal="center" vertical="center" wrapText="1"/>
    </xf>
    <xf numFmtId="0" fontId="16" fillId="0" borderId="10" xfId="0" applyFont="1" applyFill="1" applyBorder="1" applyAlignment="1">
      <alignment horizontal="center" vertical="center" wrapText="1"/>
    </xf>
    <xf numFmtId="0" fontId="0" fillId="0" borderId="0" xfId="0" applyFill="1" applyAlignment="1">
      <alignment/>
    </xf>
    <xf numFmtId="49" fontId="16" fillId="0" borderId="22" xfId="0" applyNumberFormat="1" applyFont="1" applyBorder="1" applyAlignment="1">
      <alignment horizontal="center" vertical="center" wrapText="1"/>
    </xf>
    <xf numFmtId="173" fontId="3" fillId="0" borderId="10" xfId="0" applyNumberFormat="1" applyFont="1" applyFill="1" applyBorder="1" applyAlignment="1">
      <alignment horizontal="center" vertical="center" wrapText="1"/>
    </xf>
    <xf numFmtId="0" fontId="0" fillId="0" borderId="0" xfId="0" applyFill="1" applyAlignment="1">
      <alignment wrapText="1"/>
    </xf>
    <xf numFmtId="0" fontId="27" fillId="0" borderId="10" xfId="0" applyFont="1" applyFill="1" applyBorder="1" applyAlignment="1">
      <alignment horizontal="center" vertical="center" wrapText="1"/>
    </xf>
    <xf numFmtId="0" fontId="15" fillId="33" borderId="10" xfId="0" applyFont="1" applyFill="1" applyBorder="1" applyAlignment="1">
      <alignment horizontal="left" vertical="center" wrapText="1"/>
    </xf>
    <xf numFmtId="0" fontId="15" fillId="33" borderId="10" xfId="0" applyFont="1" applyFill="1" applyBorder="1" applyAlignment="1">
      <alignment horizontal="center" vertical="center" wrapText="1"/>
    </xf>
    <xf numFmtId="0" fontId="15" fillId="0" borderId="0" xfId="0" applyFont="1" applyAlignment="1">
      <alignment horizontal="right" vertical="center"/>
    </xf>
    <xf numFmtId="0" fontId="15" fillId="33" borderId="10" xfId="0" applyFont="1" applyFill="1" applyBorder="1" applyAlignment="1">
      <alignment vertical="center" wrapText="1"/>
    </xf>
    <xf numFmtId="0" fontId="15" fillId="0" borderId="0" xfId="0" applyFont="1" applyBorder="1" applyAlignment="1">
      <alignment vertical="center" wrapText="1"/>
    </xf>
    <xf numFmtId="0" fontId="15" fillId="32" borderId="0" xfId="0" applyFont="1" applyFill="1" applyBorder="1" applyAlignment="1">
      <alignment vertical="center" wrapText="1"/>
    </xf>
    <xf numFmtId="0" fontId="15" fillId="32" borderId="0" xfId="0" applyFont="1" applyFill="1" applyBorder="1" applyAlignment="1">
      <alignment horizontal="center" vertical="center" wrapText="1"/>
    </xf>
    <xf numFmtId="0" fontId="15" fillId="32" borderId="29" xfId="0" applyFont="1" applyFill="1" applyBorder="1" applyAlignment="1">
      <alignment horizontal="center" vertical="center" wrapText="1"/>
    </xf>
    <xf numFmtId="0" fontId="15" fillId="32" borderId="10" xfId="0" applyFont="1" applyFill="1" applyBorder="1" applyAlignment="1">
      <alignment horizontal="center" vertical="center" wrapText="1"/>
    </xf>
    <xf numFmtId="49" fontId="16" fillId="0" borderId="10" xfId="0" applyNumberFormat="1" applyFont="1" applyFill="1" applyBorder="1" applyAlignment="1">
      <alignment horizontal="center" vertical="center" wrapText="1"/>
    </xf>
    <xf numFmtId="0" fontId="27" fillId="0" borderId="10" xfId="0" applyFont="1" applyFill="1" applyBorder="1" applyAlignment="1">
      <alignment horizontal="center" vertical="center"/>
    </xf>
    <xf numFmtId="0" fontId="27" fillId="0" borderId="22" xfId="0" applyFont="1" applyFill="1" applyBorder="1" applyAlignment="1">
      <alignment horizontal="center" vertical="center" wrapText="1"/>
    </xf>
    <xf numFmtId="0" fontId="15" fillId="0" borderId="0" xfId="0" applyFont="1" applyFill="1" applyAlignment="1">
      <alignment/>
    </xf>
    <xf numFmtId="0" fontId="15" fillId="0" borderId="0" xfId="0" applyFont="1" applyFill="1" applyAlignment="1">
      <alignment horizontal="center"/>
    </xf>
    <xf numFmtId="49" fontId="15" fillId="0" borderId="0" xfId="0" applyNumberFormat="1" applyFont="1" applyFill="1" applyAlignment="1">
      <alignment/>
    </xf>
    <xf numFmtId="0" fontId="9" fillId="0" borderId="10" xfId="0" applyFont="1" applyBorder="1" applyAlignment="1">
      <alignment horizontal="center" vertical="center" wrapText="1"/>
    </xf>
    <xf numFmtId="0" fontId="9" fillId="0" borderId="10" xfId="0" applyFont="1" applyBorder="1" applyAlignment="1">
      <alignment vertical="center" wrapText="1"/>
    </xf>
    <xf numFmtId="0" fontId="9" fillId="0" borderId="10" xfId="0" applyFont="1" applyFill="1" applyBorder="1" applyAlignment="1">
      <alignment horizontal="center" vertical="center" wrapText="1"/>
    </xf>
    <xf numFmtId="0" fontId="4" fillId="0" borderId="0" xfId="0" applyFont="1" applyFill="1" applyAlignment="1">
      <alignment/>
    </xf>
    <xf numFmtId="0" fontId="9" fillId="0" borderId="22" xfId="0" applyFont="1" applyFill="1" applyBorder="1" applyAlignment="1">
      <alignment horizontal="center" vertical="center" wrapText="1"/>
    </xf>
    <xf numFmtId="0" fontId="4" fillId="0" borderId="0" xfId="0" applyFont="1" applyFill="1" applyAlignment="1">
      <alignment horizontal="justify" vertical="center"/>
    </xf>
    <xf numFmtId="49" fontId="4" fillId="0" borderId="0" xfId="0" applyNumberFormat="1" applyFont="1" applyFill="1" applyAlignment="1">
      <alignment/>
    </xf>
    <xf numFmtId="49" fontId="15" fillId="0" borderId="0" xfId="0" applyNumberFormat="1" applyFont="1" applyAlignment="1">
      <alignment horizontal="center" vertical="center"/>
    </xf>
    <xf numFmtId="0" fontId="15" fillId="0" borderId="0" xfId="0" applyFont="1" applyAlignment="1">
      <alignment horizontal="center" vertical="center"/>
    </xf>
    <xf numFmtId="0" fontId="15" fillId="0" borderId="30" xfId="0"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21" xfId="0" applyNumberFormat="1" applyFont="1" applyBorder="1" applyAlignment="1">
      <alignment vertical="center" wrapText="1"/>
    </xf>
    <xf numFmtId="0" fontId="4" fillId="0" borderId="21" xfId="0" applyFont="1" applyBorder="1" applyAlignment="1">
      <alignment horizontal="center" vertical="center" wrapText="1"/>
    </xf>
    <xf numFmtId="49" fontId="4" fillId="0" borderId="10" xfId="0" applyNumberFormat="1" applyFont="1" applyBorder="1" applyAlignment="1">
      <alignment vertical="center" wrapText="1"/>
    </xf>
    <xf numFmtId="0" fontId="25" fillId="33" borderId="10" xfId="0" applyFont="1" applyFill="1" applyBorder="1" applyAlignment="1">
      <alignment horizontal="center" vertical="center" wrapText="1"/>
    </xf>
    <xf numFmtId="0" fontId="24" fillId="32" borderId="10" xfId="0" applyFont="1" applyFill="1" applyBorder="1" applyAlignment="1">
      <alignment horizontal="center" vertical="center" wrapText="1"/>
    </xf>
    <xf numFmtId="173" fontId="24" fillId="0" borderId="10" xfId="0" applyNumberFormat="1" applyFont="1" applyBorder="1" applyAlignment="1">
      <alignment horizontal="center" vertical="center" wrapText="1"/>
    </xf>
    <xf numFmtId="49" fontId="6" fillId="0" borderId="10" xfId="0" applyNumberFormat="1" applyFont="1" applyBorder="1" applyAlignment="1">
      <alignment vertical="center" wrapText="1"/>
    </xf>
    <xf numFmtId="0" fontId="6" fillId="33" borderId="10" xfId="0" applyFont="1" applyFill="1" applyBorder="1" applyAlignment="1">
      <alignment horizontal="center" vertical="center" wrapText="1"/>
    </xf>
    <xf numFmtId="173" fontId="6" fillId="33" borderId="10" xfId="0" applyNumberFormat="1" applyFont="1" applyFill="1" applyBorder="1" applyAlignment="1">
      <alignment horizontal="center" vertical="center" wrapText="1"/>
    </xf>
    <xf numFmtId="173" fontId="4" fillId="0" borderId="10" xfId="0" applyNumberFormat="1" applyFont="1" applyBorder="1" applyAlignment="1">
      <alignment horizontal="center" vertical="center" wrapText="1"/>
    </xf>
    <xf numFmtId="0" fontId="24" fillId="0" borderId="10" xfId="0" applyFont="1" applyBorder="1" applyAlignment="1">
      <alignment vertical="center" wrapText="1"/>
    </xf>
    <xf numFmtId="173" fontId="4" fillId="32" borderId="10" xfId="0" applyNumberFormat="1" applyFont="1" applyFill="1" applyBorder="1" applyAlignment="1">
      <alignment horizontal="center" vertical="center" wrapText="1"/>
    </xf>
    <xf numFmtId="0" fontId="4" fillId="0" borderId="0" xfId="0" applyFont="1" applyFill="1" applyAlignment="1">
      <alignment horizontal="center"/>
    </xf>
    <xf numFmtId="0" fontId="9"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16" fillId="0" borderId="22" xfId="0" applyFont="1" applyBorder="1" applyAlignment="1">
      <alignment horizontal="center" vertical="center" wrapText="1"/>
    </xf>
    <xf numFmtId="0" fontId="13" fillId="0" borderId="0" xfId="0" applyFont="1" applyAlignment="1">
      <alignment/>
    </xf>
    <xf numFmtId="0" fontId="13" fillId="0" borderId="0" xfId="0" applyFont="1" applyAlignment="1">
      <alignment horizontal="center"/>
    </xf>
    <xf numFmtId="0" fontId="22" fillId="0" borderId="0" xfId="0" applyFont="1" applyFill="1" applyAlignment="1">
      <alignment wrapText="1"/>
    </xf>
    <xf numFmtId="0" fontId="22" fillId="0" borderId="0" xfId="0" applyFont="1" applyAlignment="1">
      <alignment/>
    </xf>
    <xf numFmtId="0" fontId="29" fillId="0" borderId="0" xfId="0" applyFont="1" applyAlignment="1">
      <alignment horizontal="center"/>
    </xf>
    <xf numFmtId="0" fontId="13" fillId="0" borderId="10" xfId="0" applyFont="1" applyBorder="1" applyAlignment="1">
      <alignment horizontal="center" vertical="center" wrapText="1"/>
    </xf>
    <xf numFmtId="0" fontId="22" fillId="0" borderId="0" xfId="0" applyFont="1" applyAlignment="1">
      <alignment wrapText="1"/>
    </xf>
    <xf numFmtId="0" fontId="13" fillId="0" borderId="10" xfId="0" applyFont="1" applyBorder="1" applyAlignment="1">
      <alignment horizontal="center" vertical="top" wrapText="1"/>
    </xf>
    <xf numFmtId="0" fontId="13" fillId="0" borderId="10" xfId="0" applyFont="1" applyBorder="1" applyAlignment="1">
      <alignment horizontal="left" vertical="top" wrapText="1"/>
    </xf>
    <xf numFmtId="0" fontId="13" fillId="0" borderId="10" xfId="0" applyFont="1" applyBorder="1" applyAlignment="1">
      <alignment vertical="top" wrapText="1"/>
    </xf>
    <xf numFmtId="0" fontId="13" fillId="0" borderId="0" xfId="0" applyFont="1" applyAlignment="1">
      <alignment horizontal="left"/>
    </xf>
    <xf numFmtId="0" fontId="15" fillId="0" borderId="26" xfId="0" applyFont="1" applyBorder="1" applyAlignment="1">
      <alignment vertical="center"/>
    </xf>
    <xf numFmtId="0" fontId="28" fillId="0" borderId="10" xfId="0" applyFont="1" applyFill="1" applyBorder="1" applyAlignment="1">
      <alignment horizontal="center" vertical="center" wrapText="1"/>
    </xf>
    <xf numFmtId="0" fontId="16" fillId="0" borderId="21" xfId="0" applyFont="1" applyBorder="1" applyAlignment="1">
      <alignment vertical="center" wrapText="1"/>
    </xf>
    <xf numFmtId="49" fontId="28" fillId="0" borderId="10" xfId="0" applyNumberFormat="1" applyFont="1" applyBorder="1" applyAlignment="1">
      <alignment horizontal="center" vertical="center" wrapText="1"/>
    </xf>
    <xf numFmtId="0" fontId="0" fillId="0" borderId="0" xfId="0" applyAlignment="1">
      <alignment wrapText="1"/>
    </xf>
    <xf numFmtId="0" fontId="13" fillId="0" borderId="10" xfId="0" applyFont="1" applyFill="1" applyBorder="1" applyAlignment="1">
      <alignment horizontal="center" vertical="center" wrapText="1"/>
    </xf>
    <xf numFmtId="0" fontId="16" fillId="0" borderId="33" xfId="0" applyFont="1" applyBorder="1" applyAlignment="1">
      <alignment horizontal="center" vertical="center" wrapText="1"/>
    </xf>
    <xf numFmtId="173" fontId="16" fillId="0" borderId="34" xfId="0" applyNumberFormat="1" applyFont="1" applyBorder="1" applyAlignment="1">
      <alignment horizontal="center" vertical="center" wrapText="1"/>
    </xf>
    <xf numFmtId="0" fontId="16" fillId="0" borderId="35" xfId="0" applyFont="1" applyBorder="1" applyAlignment="1">
      <alignment horizontal="center" vertical="center" wrapText="1"/>
    </xf>
    <xf numFmtId="0" fontId="16" fillId="0" borderId="36" xfId="0" applyFont="1" applyBorder="1" applyAlignment="1">
      <alignment vertical="center" wrapText="1"/>
    </xf>
    <xf numFmtId="0" fontId="16" fillId="0" borderId="37" xfId="0" applyFont="1" applyBorder="1" applyAlignment="1">
      <alignment vertical="center" wrapText="1"/>
    </xf>
    <xf numFmtId="1" fontId="16" fillId="0" borderId="36" xfId="0" applyNumberFormat="1" applyFont="1" applyBorder="1" applyAlignment="1">
      <alignment horizontal="center" vertical="center" wrapText="1"/>
    </xf>
    <xf numFmtId="1" fontId="16" fillId="0" borderId="38" xfId="0" applyNumberFormat="1" applyFont="1" applyBorder="1" applyAlignment="1">
      <alignment horizontal="center" vertical="center" wrapText="1"/>
    </xf>
    <xf numFmtId="1" fontId="16" fillId="0" borderId="39" xfId="0" applyNumberFormat="1" applyFont="1" applyBorder="1" applyAlignment="1">
      <alignment horizontal="center" vertical="center" wrapText="1"/>
    </xf>
    <xf numFmtId="0" fontId="16" fillId="0" borderId="40" xfId="0" applyFont="1" applyBorder="1" applyAlignment="1">
      <alignment horizontal="center" vertical="center" wrapText="1"/>
    </xf>
    <xf numFmtId="0" fontId="16" fillId="0" borderId="38"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9" xfId="0" applyFont="1" applyBorder="1" applyAlignment="1">
      <alignment horizontal="center" vertical="center" wrapText="1"/>
    </xf>
    <xf numFmtId="173" fontId="26" fillId="0" borderId="10" xfId="0" applyNumberFormat="1" applyFont="1" applyBorder="1" applyAlignment="1">
      <alignment/>
    </xf>
    <xf numFmtId="173" fontId="26" fillId="0" borderId="34" xfId="0" applyNumberFormat="1" applyFont="1" applyBorder="1" applyAlignment="1">
      <alignment/>
    </xf>
    <xf numFmtId="49" fontId="16" fillId="0" borderId="22" xfId="0" applyNumberFormat="1" applyFont="1" applyBorder="1" applyAlignment="1">
      <alignment vertical="center" wrapText="1"/>
    </xf>
    <xf numFmtId="49" fontId="16" fillId="0" borderId="31" xfId="0" applyNumberFormat="1" applyFont="1" applyBorder="1" applyAlignment="1">
      <alignment horizontal="center" vertical="center" wrapText="1"/>
    </xf>
    <xf numFmtId="173" fontId="25" fillId="33" borderId="10" xfId="0" applyNumberFormat="1" applyFont="1" applyFill="1" applyBorder="1" applyAlignment="1">
      <alignment horizontal="center" vertical="center" wrapText="1"/>
    </xf>
    <xf numFmtId="173" fontId="24" fillId="32" borderId="10" xfId="0" applyNumberFormat="1" applyFont="1" applyFill="1" applyBorder="1" applyAlignment="1">
      <alignment horizontal="center" vertical="center" wrapText="1"/>
    </xf>
    <xf numFmtId="173" fontId="4" fillId="0" borderId="21" xfId="0" applyNumberFormat="1" applyFont="1" applyBorder="1" applyAlignment="1">
      <alignment horizontal="center" vertical="center" wrapText="1"/>
    </xf>
    <xf numFmtId="173" fontId="24" fillId="0" borderId="10" xfId="0" applyNumberFormat="1" applyFont="1" applyFill="1" applyBorder="1" applyAlignment="1">
      <alignment horizontal="center" vertical="center" wrapText="1"/>
    </xf>
    <xf numFmtId="49" fontId="16" fillId="0" borderId="41" xfId="0" applyNumberFormat="1" applyFont="1" applyBorder="1" applyAlignment="1">
      <alignment horizontal="center" vertical="center" wrapText="1"/>
    </xf>
    <xf numFmtId="49" fontId="16" fillId="0" borderId="0" xfId="0" applyNumberFormat="1" applyFont="1" applyAlignment="1">
      <alignment/>
    </xf>
    <xf numFmtId="49" fontId="16" fillId="0" borderId="22" xfId="0" applyNumberFormat="1" applyFont="1" applyFill="1" applyBorder="1" applyAlignment="1">
      <alignment vertical="center" wrapText="1"/>
    </xf>
    <xf numFmtId="49" fontId="16" fillId="0" borderId="42" xfId="0" applyNumberFormat="1" applyFont="1" applyBorder="1" applyAlignment="1">
      <alignment horizontal="center" vertical="center" wrapText="1"/>
    </xf>
    <xf numFmtId="49" fontId="16" fillId="0" borderId="22" xfId="0" applyNumberFormat="1" applyFont="1" applyFill="1" applyBorder="1" applyAlignment="1">
      <alignment horizontal="center" vertical="center" wrapText="1"/>
    </xf>
    <xf numFmtId="49" fontId="16" fillId="0" borderId="10" xfId="0" applyNumberFormat="1" applyFont="1" applyFill="1" applyBorder="1" applyAlignment="1">
      <alignment vertical="center" wrapText="1"/>
    </xf>
    <xf numFmtId="49" fontId="16" fillId="0" borderId="43" xfId="0" applyNumberFormat="1" applyFont="1" applyBorder="1" applyAlignment="1">
      <alignment horizontal="center" vertical="center" wrapText="1"/>
    </xf>
    <xf numFmtId="49" fontId="16" fillId="0" borderId="42" xfId="0" applyNumberFormat="1" applyFont="1" applyBorder="1" applyAlignment="1">
      <alignment vertical="center" wrapText="1"/>
    </xf>
    <xf numFmtId="0" fontId="13" fillId="0" borderId="21" xfId="0" applyFont="1" applyBorder="1" applyAlignment="1">
      <alignment vertical="top" wrapText="1"/>
    </xf>
    <xf numFmtId="0" fontId="13" fillId="0" borderId="44" xfId="0" applyFont="1" applyBorder="1" applyAlignment="1">
      <alignment vertical="top" wrapText="1"/>
    </xf>
    <xf numFmtId="0" fontId="13" fillId="0" borderId="22" xfId="0" applyFont="1" applyBorder="1" applyAlignment="1">
      <alignment vertical="top" wrapText="1"/>
    </xf>
    <xf numFmtId="0" fontId="13" fillId="0" borderId="21" xfId="0" applyFont="1" applyBorder="1" applyAlignment="1">
      <alignment horizontal="center" vertical="center" wrapText="1"/>
    </xf>
    <xf numFmtId="0" fontId="13" fillId="0" borderId="10" xfId="0" applyFont="1" applyFill="1" applyBorder="1" applyAlignment="1">
      <alignment horizontal="center" vertical="top" wrapText="1"/>
    </xf>
    <xf numFmtId="0" fontId="13" fillId="0" borderId="10" xfId="0" applyFont="1" applyBorder="1" applyAlignment="1">
      <alignment horizontal="center" wrapText="1"/>
    </xf>
    <xf numFmtId="0" fontId="16" fillId="0" borderId="10" xfId="0" applyFont="1" applyFill="1" applyBorder="1" applyAlignment="1">
      <alignment horizontal="center" vertical="center"/>
    </xf>
    <xf numFmtId="0" fontId="28" fillId="0" borderId="34" xfId="0" applyFont="1" applyFill="1" applyBorder="1" applyAlignment="1">
      <alignment horizontal="center" vertical="center" wrapText="1"/>
    </xf>
    <xf numFmtId="0" fontId="16" fillId="0" borderId="31" xfId="0" applyFont="1" applyFill="1" applyBorder="1" applyAlignment="1">
      <alignment horizontal="center" vertical="center" wrapText="1"/>
    </xf>
    <xf numFmtId="0" fontId="16" fillId="0" borderId="45" xfId="0" applyFont="1" applyFill="1" applyBorder="1" applyAlignment="1">
      <alignment horizontal="center" vertical="center" wrapText="1"/>
    </xf>
    <xf numFmtId="0" fontId="0" fillId="34" borderId="0" xfId="0" applyFill="1" applyAlignment="1">
      <alignment/>
    </xf>
    <xf numFmtId="0" fontId="0" fillId="0" borderId="0" xfId="0" applyFill="1" applyAlignment="1">
      <alignment vertical="center"/>
    </xf>
    <xf numFmtId="0" fontId="4" fillId="0" borderId="10" xfId="0" applyFont="1" applyFill="1" applyBorder="1" applyAlignment="1">
      <alignment horizontal="center" vertical="center" wrapText="1"/>
    </xf>
    <xf numFmtId="0" fontId="16" fillId="0" borderId="10" xfId="0" applyFont="1" applyFill="1" applyBorder="1" applyAlignment="1">
      <alignment/>
    </xf>
    <xf numFmtId="0" fontId="16" fillId="0" borderId="21" xfId="0" applyFont="1" applyFill="1" applyBorder="1" applyAlignment="1">
      <alignment horizontal="center" vertical="center"/>
    </xf>
    <xf numFmtId="173" fontId="26" fillId="0" borderId="10" xfId="0" applyNumberFormat="1" applyFont="1" applyFill="1" applyBorder="1" applyAlignment="1">
      <alignment/>
    </xf>
    <xf numFmtId="173" fontId="26" fillId="0" borderId="34" xfId="0" applyNumberFormat="1" applyFont="1" applyFill="1" applyBorder="1" applyAlignment="1">
      <alignment/>
    </xf>
    <xf numFmtId="0" fontId="26" fillId="0" borderId="0" xfId="0" applyFont="1" applyFill="1" applyAlignment="1">
      <alignment/>
    </xf>
    <xf numFmtId="0" fontId="16" fillId="0" borderId="31" xfId="0" applyFont="1" applyFill="1" applyBorder="1" applyAlignment="1">
      <alignment/>
    </xf>
    <xf numFmtId="0" fontId="16" fillId="0" borderId="31" xfId="0" applyFont="1" applyFill="1" applyBorder="1" applyAlignment="1">
      <alignment horizontal="center" vertical="center"/>
    </xf>
    <xf numFmtId="173" fontId="26" fillId="0" borderId="31" xfId="0" applyNumberFormat="1" applyFont="1" applyFill="1" applyBorder="1" applyAlignment="1">
      <alignment/>
    </xf>
    <xf numFmtId="173" fontId="26" fillId="0" borderId="45" xfId="0" applyNumberFormat="1" applyFont="1" applyFill="1" applyBorder="1" applyAlignment="1">
      <alignment/>
    </xf>
    <xf numFmtId="173" fontId="9" fillId="0" borderId="10" xfId="0" applyNumberFormat="1" applyFont="1" applyBorder="1" applyAlignment="1">
      <alignment horizontal="center" vertical="center" wrapText="1"/>
    </xf>
    <xf numFmtId="1" fontId="9" fillId="0" borderId="46" xfId="0" applyNumberFormat="1" applyFont="1" applyBorder="1" applyAlignment="1">
      <alignment horizontal="center" vertical="center" wrapText="1"/>
    </xf>
    <xf numFmtId="1" fontId="9" fillId="0" borderId="22" xfId="0" applyNumberFormat="1" applyFont="1" applyBorder="1" applyAlignment="1">
      <alignment horizontal="center" vertical="center" wrapText="1"/>
    </xf>
    <xf numFmtId="1" fontId="9" fillId="0" borderId="26" xfId="0" applyNumberFormat="1" applyFont="1" applyBorder="1" applyAlignment="1">
      <alignment horizontal="center" vertical="center" wrapText="1"/>
    </xf>
    <xf numFmtId="173" fontId="9" fillId="0" borderId="42" xfId="0" applyNumberFormat="1" applyFont="1" applyBorder="1" applyAlignment="1">
      <alignment horizontal="center" vertical="center" wrapText="1"/>
    </xf>
    <xf numFmtId="173" fontId="9" fillId="0" borderId="34" xfId="0" applyNumberFormat="1" applyFont="1" applyBorder="1" applyAlignment="1">
      <alignment horizontal="center" vertical="center" wrapText="1"/>
    </xf>
    <xf numFmtId="0" fontId="13" fillId="0" borderId="21" xfId="0" applyFont="1" applyFill="1" applyBorder="1" applyAlignment="1">
      <alignment horizontal="center" vertical="center" wrapText="1"/>
    </xf>
    <xf numFmtId="0" fontId="13" fillId="0" borderId="21" xfId="0" applyFont="1" applyBorder="1" applyAlignment="1">
      <alignment horizontal="center" wrapText="1"/>
    </xf>
    <xf numFmtId="49" fontId="3" fillId="0" borderId="10" xfId="42" applyNumberFormat="1" applyFont="1" applyBorder="1" applyAlignment="1" applyProtection="1">
      <alignment horizontal="center" vertical="top" wrapText="1"/>
      <protection/>
    </xf>
    <xf numFmtId="0" fontId="13" fillId="0" borderId="10" xfId="0" applyFont="1" applyBorder="1" applyAlignment="1">
      <alignment horizontal="center" vertical="top" wrapText="1"/>
    </xf>
    <xf numFmtId="1" fontId="27" fillId="0" borderId="22" xfId="0" applyNumberFormat="1" applyFont="1" applyFill="1" applyBorder="1" applyAlignment="1">
      <alignment horizontal="center" vertical="center" wrapText="1"/>
    </xf>
    <xf numFmtId="1" fontId="27" fillId="0" borderId="22" xfId="0" applyNumberFormat="1" applyFont="1" applyFill="1" applyBorder="1" applyAlignment="1">
      <alignment horizontal="center" vertical="center"/>
    </xf>
    <xf numFmtId="1" fontId="27" fillId="0" borderId="47" xfId="0" applyNumberFormat="1" applyFont="1" applyFill="1" applyBorder="1" applyAlignment="1">
      <alignment horizontal="center" vertical="center"/>
    </xf>
    <xf numFmtId="0" fontId="27" fillId="0" borderId="34" xfId="0" applyFont="1" applyFill="1" applyBorder="1" applyAlignment="1">
      <alignment horizontal="center" vertical="center"/>
    </xf>
    <xf numFmtId="0" fontId="9" fillId="0" borderId="10" xfId="0" applyFont="1" applyFill="1" applyBorder="1" applyAlignment="1">
      <alignment vertical="center" wrapText="1"/>
    </xf>
    <xf numFmtId="0" fontId="9" fillId="0" borderId="10" xfId="0" applyFont="1" applyFill="1" applyBorder="1" applyAlignment="1">
      <alignment horizontal="center" vertical="center"/>
    </xf>
    <xf numFmtId="173" fontId="9" fillId="0" borderId="10" xfId="0" applyNumberFormat="1" applyFont="1" applyFill="1" applyBorder="1" applyAlignment="1">
      <alignment horizontal="center" vertical="center" wrapText="1"/>
    </xf>
    <xf numFmtId="0" fontId="4" fillId="0" borderId="29" xfId="0" applyFont="1" applyBorder="1" applyAlignment="1">
      <alignment horizontal="center" vertical="center" wrapText="1"/>
    </xf>
    <xf numFmtId="0" fontId="16" fillId="0" borderId="21" xfId="0" applyFont="1" applyFill="1" applyBorder="1" applyAlignment="1">
      <alignment/>
    </xf>
    <xf numFmtId="0" fontId="16" fillId="0" borderId="48" xfId="0" applyFont="1" applyBorder="1" applyAlignment="1">
      <alignment horizontal="center" vertical="center" wrapText="1"/>
    </xf>
    <xf numFmtId="0" fontId="16" fillId="0" borderId="49" xfId="0" applyFont="1" applyBorder="1" applyAlignment="1">
      <alignment horizontal="center" vertical="center" wrapText="1"/>
    </xf>
    <xf numFmtId="0" fontId="16" fillId="0" borderId="50" xfId="0" applyFont="1" applyBorder="1" applyAlignment="1">
      <alignment horizontal="center" vertical="center" wrapText="1"/>
    </xf>
    <xf numFmtId="0" fontId="16" fillId="0" borderId="49" xfId="0" applyFont="1" applyFill="1" applyBorder="1" applyAlignment="1">
      <alignment horizontal="center" vertical="center" wrapText="1"/>
    </xf>
    <xf numFmtId="0" fontId="16" fillId="0" borderId="50" xfId="0" applyFont="1" applyFill="1" applyBorder="1" applyAlignment="1">
      <alignment horizontal="center" vertical="center" wrapText="1"/>
    </xf>
    <xf numFmtId="0" fontId="16" fillId="0" borderId="51" xfId="0" applyFont="1" applyFill="1" applyBorder="1" applyAlignment="1">
      <alignment horizontal="center" vertical="center" wrapText="1"/>
    </xf>
    <xf numFmtId="173" fontId="16" fillId="0" borderId="29" xfId="0" applyNumberFormat="1" applyFont="1" applyFill="1" applyBorder="1" applyAlignment="1">
      <alignment horizontal="center" vertical="center" wrapText="1"/>
    </xf>
    <xf numFmtId="173" fontId="16" fillId="0" borderId="52" xfId="0" applyNumberFormat="1" applyFont="1" applyBorder="1" applyAlignment="1">
      <alignment horizontal="center" vertical="center" wrapText="1"/>
    </xf>
    <xf numFmtId="173" fontId="16" fillId="0" borderId="10" xfId="0" applyNumberFormat="1" applyFont="1" applyBorder="1" applyAlignment="1">
      <alignment horizontal="center" vertical="center"/>
    </xf>
    <xf numFmtId="173" fontId="26" fillId="0" borderId="10" xfId="0" applyNumberFormat="1" applyFont="1" applyBorder="1" applyAlignment="1">
      <alignment horizontal="center" vertical="center"/>
    </xf>
    <xf numFmtId="0" fontId="16" fillId="0" borderId="10" xfId="0" applyFont="1" applyBorder="1" applyAlignment="1">
      <alignment/>
    </xf>
    <xf numFmtId="173" fontId="16" fillId="0" borderId="10" xfId="0" applyNumberFormat="1" applyFont="1" applyFill="1" applyBorder="1" applyAlignment="1">
      <alignment horizontal="center" vertical="center"/>
    </xf>
    <xf numFmtId="173" fontId="26" fillId="0" borderId="34" xfId="0" applyNumberFormat="1" applyFont="1" applyBorder="1" applyAlignment="1">
      <alignment horizontal="center" vertical="center"/>
    </xf>
    <xf numFmtId="0" fontId="13" fillId="0" borderId="21" xfId="0" applyFont="1" applyBorder="1" applyAlignment="1">
      <alignment horizontal="center" vertical="top" wrapText="1"/>
    </xf>
    <xf numFmtId="0" fontId="13" fillId="0" borderId="0" xfId="0" applyFont="1" applyAlignment="1">
      <alignment vertical="top"/>
    </xf>
    <xf numFmtId="173" fontId="16" fillId="0" borderId="53" xfId="0" applyNumberFormat="1" applyFont="1" applyBorder="1" applyAlignment="1">
      <alignment horizontal="center" vertical="center" wrapText="1"/>
    </xf>
    <xf numFmtId="49" fontId="16" fillId="0" borderId="35" xfId="0" applyNumberFormat="1" applyFont="1" applyBorder="1" applyAlignment="1">
      <alignment horizontal="center" vertical="center" wrapText="1"/>
    </xf>
    <xf numFmtId="173" fontId="26" fillId="0" borderId="21" xfId="0" applyNumberFormat="1" applyFont="1" applyFill="1" applyBorder="1" applyAlignment="1">
      <alignment/>
    </xf>
    <xf numFmtId="173" fontId="26" fillId="0" borderId="54" xfId="0" applyNumberFormat="1" applyFont="1" applyFill="1" applyBorder="1" applyAlignment="1">
      <alignment/>
    </xf>
    <xf numFmtId="173" fontId="16" fillId="0" borderId="55" xfId="0" applyNumberFormat="1" applyFont="1" applyBorder="1" applyAlignment="1">
      <alignment horizontal="center" vertical="center" wrapText="1"/>
    </xf>
    <xf numFmtId="2" fontId="16" fillId="0" borderId="29" xfId="0" applyNumberFormat="1" applyFont="1" applyBorder="1" applyAlignment="1">
      <alignment horizontal="center" vertical="center" wrapText="1"/>
    </xf>
    <xf numFmtId="173" fontId="16" fillId="0" borderId="29" xfId="0" applyNumberFormat="1" applyFont="1" applyBorder="1" applyAlignment="1">
      <alignment horizontal="center" vertical="center" wrapText="1"/>
    </xf>
    <xf numFmtId="0" fontId="16" fillId="0" borderId="29" xfId="0" applyFont="1" applyBorder="1" applyAlignment="1">
      <alignment horizontal="center" vertical="center"/>
    </xf>
    <xf numFmtId="0" fontId="16" fillId="0" borderId="29" xfId="0" applyFont="1" applyBorder="1" applyAlignment="1">
      <alignment/>
    </xf>
    <xf numFmtId="0" fontId="16" fillId="0" borderId="29" xfId="0" applyFont="1" applyFill="1" applyBorder="1" applyAlignment="1">
      <alignment/>
    </xf>
    <xf numFmtId="0" fontId="16" fillId="0" borderId="56" xfId="0" applyFont="1" applyFill="1" applyBorder="1" applyAlignment="1">
      <alignment/>
    </xf>
    <xf numFmtId="0" fontId="16" fillId="0" borderId="57" xfId="0" applyFont="1" applyFill="1" applyBorder="1" applyAlignment="1">
      <alignment/>
    </xf>
    <xf numFmtId="49" fontId="9" fillId="0" borderId="10" xfId="0" applyNumberFormat="1" applyFont="1" applyFill="1" applyBorder="1" applyAlignment="1">
      <alignment horizontal="center" vertical="center" wrapText="1"/>
    </xf>
    <xf numFmtId="49" fontId="9" fillId="0" borderId="42" xfId="0" applyNumberFormat="1" applyFont="1" applyFill="1" applyBorder="1" applyAlignment="1">
      <alignment horizontal="center" vertical="center" wrapText="1"/>
    </xf>
    <xf numFmtId="0" fontId="9" fillId="0" borderId="34" xfId="0" applyFont="1" applyFill="1" applyBorder="1" applyAlignment="1">
      <alignment horizontal="center" vertical="center" wrapText="1"/>
    </xf>
    <xf numFmtId="189" fontId="9" fillId="34" borderId="10" xfId="0" applyNumberFormat="1" applyFont="1" applyFill="1" applyBorder="1" applyAlignment="1">
      <alignment horizontal="center" vertical="center" wrapText="1"/>
    </xf>
    <xf numFmtId="189" fontId="9" fillId="0" borderId="10" xfId="0" applyNumberFormat="1" applyFont="1" applyFill="1" applyBorder="1" applyAlignment="1">
      <alignment horizontal="center" vertical="center" wrapText="1"/>
    </xf>
    <xf numFmtId="173" fontId="9" fillId="0" borderId="10" xfId="0" applyNumberFormat="1" applyFont="1" applyFill="1" applyBorder="1" applyAlignment="1">
      <alignment horizontal="center" vertical="center"/>
    </xf>
    <xf numFmtId="0" fontId="10" fillId="33" borderId="10" xfId="0" applyFont="1" applyFill="1" applyBorder="1" applyAlignment="1">
      <alignment horizontal="center" vertical="center" wrapText="1"/>
    </xf>
    <xf numFmtId="189" fontId="10" fillId="33" borderId="10" xfId="0" applyNumberFormat="1" applyFont="1" applyFill="1" applyBorder="1" applyAlignment="1">
      <alignment horizontal="center" vertical="center" wrapText="1"/>
    </xf>
    <xf numFmtId="0" fontId="9" fillId="0" borderId="10" xfId="0" applyFont="1" applyFill="1" applyBorder="1" applyAlignment="1">
      <alignment horizontal="center" vertical="top" wrapText="1"/>
    </xf>
    <xf numFmtId="189" fontId="9" fillId="0" borderId="10" xfId="0" applyNumberFormat="1" applyFont="1" applyFill="1" applyBorder="1" applyAlignment="1">
      <alignment horizontal="center"/>
    </xf>
    <xf numFmtId="189" fontId="9" fillId="34" borderId="10" xfId="0" applyNumberFormat="1" applyFont="1" applyFill="1" applyBorder="1" applyAlignment="1">
      <alignment horizontal="center"/>
    </xf>
    <xf numFmtId="49" fontId="9" fillId="0" borderId="10" xfId="42" applyNumberFormat="1" applyFont="1" applyFill="1" applyBorder="1" applyAlignment="1" applyProtection="1">
      <alignment horizontal="center" vertical="center" wrapText="1"/>
      <protection/>
    </xf>
    <xf numFmtId="189" fontId="9" fillId="0" borderId="10" xfId="0" applyNumberFormat="1" applyFont="1" applyFill="1" applyBorder="1" applyAlignment="1">
      <alignment horizontal="center" vertical="center"/>
    </xf>
    <xf numFmtId="0" fontId="4" fillId="0" borderId="10" xfId="0" applyFont="1" applyFill="1" applyBorder="1" applyAlignment="1">
      <alignment/>
    </xf>
    <xf numFmtId="49" fontId="9" fillId="0" borderId="42" xfId="0" applyNumberFormat="1" applyFont="1" applyFill="1" applyBorder="1" applyAlignment="1">
      <alignment vertical="center" wrapText="1"/>
    </xf>
    <xf numFmtId="49" fontId="10" fillId="0" borderId="42" xfId="0" applyNumberFormat="1" applyFont="1" applyFill="1" applyBorder="1" applyAlignment="1">
      <alignment horizontal="center" vertical="center" wrapText="1"/>
    </xf>
    <xf numFmtId="189" fontId="9" fillId="0" borderId="31" xfId="0" applyNumberFormat="1" applyFont="1" applyFill="1" applyBorder="1" applyAlignment="1">
      <alignment horizontal="center" vertical="center" wrapText="1"/>
    </xf>
    <xf numFmtId="49" fontId="16" fillId="34" borderId="10" xfId="0" applyNumberFormat="1" applyFont="1" applyFill="1" applyBorder="1" applyAlignment="1">
      <alignment horizontal="center" vertical="center" wrapText="1"/>
    </xf>
    <xf numFmtId="0" fontId="13" fillId="0" borderId="0" xfId="0" applyFont="1" applyFill="1" applyAlignment="1">
      <alignment vertical="center"/>
    </xf>
    <xf numFmtId="0" fontId="13" fillId="0" borderId="0" xfId="0" applyFont="1" applyFill="1" applyAlignment="1">
      <alignment horizontal="center" vertical="center"/>
    </xf>
    <xf numFmtId="0" fontId="13" fillId="0" borderId="0" xfId="0" applyFont="1" applyFill="1" applyAlignment="1">
      <alignment horizontal="right" vertical="center"/>
    </xf>
    <xf numFmtId="0" fontId="1" fillId="0" borderId="0" xfId="0" applyFont="1" applyFill="1" applyAlignment="1">
      <alignment/>
    </xf>
    <xf numFmtId="0" fontId="16"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0" xfId="53" applyFont="1" applyFill="1" applyBorder="1" applyAlignment="1">
      <alignment horizontal="center" vertical="center" wrapText="1"/>
      <protection/>
    </xf>
    <xf numFmtId="0" fontId="23" fillId="0" borderId="10" xfId="53" applyFont="1" applyFill="1" applyBorder="1" applyAlignment="1">
      <alignment horizontal="center" vertical="center" wrapText="1"/>
      <protection/>
    </xf>
    <xf numFmtId="4" fontId="13" fillId="0" borderId="10" xfId="53" applyNumberFormat="1" applyFont="1" applyFill="1" applyBorder="1" applyAlignment="1">
      <alignment horizontal="center" vertical="center" wrapText="1"/>
      <protection/>
    </xf>
    <xf numFmtId="0" fontId="1" fillId="0" borderId="0" xfId="0" applyFont="1" applyFill="1" applyAlignment="1">
      <alignment/>
    </xf>
    <xf numFmtId="4" fontId="13" fillId="34" borderId="10" xfId="53" applyNumberFormat="1" applyFont="1" applyFill="1" applyBorder="1" applyAlignment="1">
      <alignment horizontal="center" vertical="center" wrapText="1"/>
      <protection/>
    </xf>
    <xf numFmtId="189" fontId="13" fillId="0" borderId="10" xfId="53" applyNumberFormat="1" applyFont="1" applyFill="1" applyBorder="1" applyAlignment="1">
      <alignment horizontal="center" vertical="center" wrapText="1"/>
      <protection/>
    </xf>
    <xf numFmtId="189" fontId="13" fillId="34" borderId="10" xfId="53" applyNumberFormat="1" applyFont="1" applyFill="1" applyBorder="1" applyAlignment="1">
      <alignment horizontal="center" vertical="center" wrapText="1"/>
      <protection/>
    </xf>
    <xf numFmtId="189" fontId="13" fillId="0" borderId="22" xfId="53" applyNumberFormat="1" applyFont="1" applyFill="1" applyBorder="1" applyAlignment="1">
      <alignment horizontal="center" vertical="center" wrapText="1"/>
      <protection/>
    </xf>
    <xf numFmtId="4" fontId="13" fillId="0" borderId="22" xfId="53" applyNumberFormat="1" applyFont="1" applyFill="1" applyBorder="1" applyAlignment="1">
      <alignment horizontal="center" vertical="center"/>
      <protection/>
    </xf>
    <xf numFmtId="0" fontId="13" fillId="0" borderId="10" xfId="53" applyFont="1" applyFill="1" applyBorder="1" applyAlignment="1">
      <alignment horizontal="left" vertical="center" wrapText="1"/>
      <protection/>
    </xf>
    <xf numFmtId="0" fontId="13" fillId="0" borderId="21" xfId="53" applyFont="1" applyFill="1" applyBorder="1" applyAlignment="1">
      <alignment horizontal="center" vertical="center" wrapText="1"/>
      <protection/>
    </xf>
    <xf numFmtId="189" fontId="13" fillId="0" borderId="21" xfId="53" applyNumberFormat="1" applyFont="1" applyFill="1" applyBorder="1" applyAlignment="1">
      <alignment horizontal="center" vertical="center" wrapText="1"/>
      <protection/>
    </xf>
    <xf numFmtId="189" fontId="13" fillId="0" borderId="44" xfId="53" applyNumberFormat="1" applyFont="1" applyFill="1" applyBorder="1" applyAlignment="1">
      <alignment horizontal="center" vertical="center" wrapText="1"/>
      <protection/>
    </xf>
    <xf numFmtId="0" fontId="13" fillId="0" borderId="10" xfId="53" applyFont="1" applyFill="1" applyBorder="1" applyAlignment="1">
      <alignment vertical="center" wrapText="1"/>
      <protection/>
    </xf>
    <xf numFmtId="0" fontId="13" fillId="0" borderId="21" xfId="53" applyFont="1" applyFill="1" applyBorder="1" applyAlignment="1">
      <alignment vertical="center" wrapText="1"/>
      <protection/>
    </xf>
    <xf numFmtId="0" fontId="13" fillId="0" borderId="44" xfId="53" applyFont="1" applyFill="1" applyBorder="1" applyAlignment="1">
      <alignment vertical="center" wrapText="1"/>
      <protection/>
    </xf>
    <xf numFmtId="0" fontId="13" fillId="0" borderId="22" xfId="53" applyFont="1" applyFill="1" applyBorder="1" applyAlignment="1">
      <alignment vertical="center" wrapText="1"/>
      <protection/>
    </xf>
    <xf numFmtId="0" fontId="13" fillId="0" borderId="22" xfId="53" applyFont="1" applyFill="1" applyBorder="1" applyAlignment="1">
      <alignment horizontal="center" vertical="center" wrapText="1"/>
      <protection/>
    </xf>
    <xf numFmtId="0" fontId="13" fillId="0" borderId="22" xfId="53" applyFont="1" applyFill="1" applyBorder="1" applyAlignment="1">
      <alignment horizontal="left" vertical="center" wrapText="1"/>
      <protection/>
    </xf>
    <xf numFmtId="189" fontId="23" fillId="0" borderId="10" xfId="53" applyNumberFormat="1" applyFont="1" applyFill="1" applyBorder="1" applyAlignment="1">
      <alignment horizontal="center" vertical="center" wrapText="1"/>
      <protection/>
    </xf>
    <xf numFmtId="0" fontId="1" fillId="0" borderId="0" xfId="0" applyFont="1" applyFill="1" applyAlignment="1">
      <alignment vertical="center"/>
    </xf>
    <xf numFmtId="49" fontId="16" fillId="34" borderId="42" xfId="0" applyNumberFormat="1" applyFont="1" applyFill="1" applyBorder="1" applyAlignment="1">
      <alignment horizontal="center" vertical="center" wrapText="1"/>
    </xf>
    <xf numFmtId="173" fontId="9" fillId="34" borderId="10" xfId="0" applyNumberFormat="1" applyFont="1" applyFill="1" applyBorder="1" applyAlignment="1">
      <alignment horizontal="center" vertical="center"/>
    </xf>
    <xf numFmtId="173" fontId="9" fillId="34" borderId="34" xfId="0" applyNumberFormat="1" applyFont="1" applyFill="1" applyBorder="1" applyAlignment="1">
      <alignment horizontal="center" vertical="center"/>
    </xf>
    <xf numFmtId="0" fontId="13" fillId="0" borderId="0" xfId="0" applyFont="1" applyAlignment="1">
      <alignment vertical="center" wrapText="1"/>
    </xf>
    <xf numFmtId="0" fontId="13" fillId="0" borderId="10" xfId="0" applyFont="1" applyBorder="1" applyAlignment="1">
      <alignment wrapText="1"/>
    </xf>
    <xf numFmtId="173" fontId="16" fillId="0" borderId="31" xfId="0" applyNumberFormat="1" applyFont="1" applyFill="1" applyBorder="1" applyAlignment="1">
      <alignment horizontal="center" vertical="center"/>
    </xf>
    <xf numFmtId="0" fontId="9" fillId="0" borderId="15" xfId="0" applyFont="1" applyFill="1" applyBorder="1" applyAlignment="1">
      <alignment vertical="center" wrapText="1"/>
    </xf>
    <xf numFmtId="173" fontId="9" fillId="0" borderId="55" xfId="0" applyNumberFormat="1" applyFont="1" applyBorder="1" applyAlignment="1">
      <alignment horizontal="center" vertical="center" wrapText="1"/>
    </xf>
    <xf numFmtId="173" fontId="9" fillId="0" borderId="53" xfId="0" applyNumberFormat="1" applyFont="1" applyBorder="1" applyAlignment="1">
      <alignment horizontal="center" vertical="center" wrapText="1"/>
    </xf>
    <xf numFmtId="173" fontId="9" fillId="0" borderId="58" xfId="0" applyNumberFormat="1" applyFont="1" applyBorder="1" applyAlignment="1">
      <alignment horizontal="center" vertical="center" wrapText="1"/>
    </xf>
    <xf numFmtId="173" fontId="9" fillId="0" borderId="33" xfId="0" applyNumberFormat="1" applyFont="1" applyBorder="1" applyAlignment="1">
      <alignment horizontal="center" vertical="center" wrapText="1"/>
    </xf>
    <xf numFmtId="173" fontId="9" fillId="0" borderId="52" xfId="0" applyNumberFormat="1" applyFont="1" applyBorder="1" applyAlignment="1">
      <alignment horizontal="center" vertical="center" wrapText="1"/>
    </xf>
    <xf numFmtId="0" fontId="9" fillId="0" borderId="59" xfId="0" applyFont="1" applyFill="1" applyBorder="1" applyAlignment="1">
      <alignment vertical="center" wrapText="1"/>
    </xf>
    <xf numFmtId="173" fontId="9" fillId="0" borderId="29" xfId="0" applyNumberFormat="1" applyFont="1" applyBorder="1" applyAlignment="1">
      <alignment horizontal="center" vertical="center" wrapText="1"/>
    </xf>
    <xf numFmtId="173" fontId="9" fillId="0" borderId="10" xfId="0" applyNumberFormat="1" applyFont="1" applyBorder="1" applyAlignment="1">
      <alignment horizontal="center" vertical="center" wrapText="1"/>
    </xf>
    <xf numFmtId="173" fontId="9" fillId="0" borderId="30" xfId="0" applyNumberFormat="1" applyFont="1" applyBorder="1" applyAlignment="1">
      <alignment horizontal="center" vertical="center" wrapText="1"/>
    </xf>
    <xf numFmtId="0" fontId="9" fillId="0" borderId="42"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34" xfId="0" applyFont="1" applyBorder="1" applyAlignment="1">
      <alignment horizontal="center" vertical="center" wrapText="1"/>
    </xf>
    <xf numFmtId="173" fontId="9" fillId="32" borderId="29" xfId="0" applyNumberFormat="1" applyFont="1" applyFill="1" applyBorder="1" applyAlignment="1">
      <alignment horizontal="center" vertical="center" wrapText="1"/>
    </xf>
    <xf numFmtId="173" fontId="9" fillId="32" borderId="10" xfId="0" applyNumberFormat="1" applyFont="1" applyFill="1" applyBorder="1" applyAlignment="1">
      <alignment horizontal="center" vertical="center" wrapText="1"/>
    </xf>
    <xf numFmtId="173" fontId="9" fillId="32" borderId="3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34" xfId="0" applyFont="1" applyFill="1" applyBorder="1" applyAlignment="1">
      <alignment horizontal="center" vertical="center" wrapText="1"/>
    </xf>
    <xf numFmtId="173" fontId="9" fillId="0" borderId="10" xfId="0" applyNumberFormat="1" applyFont="1" applyFill="1" applyBorder="1" applyAlignment="1">
      <alignment horizontal="center" vertical="center" wrapText="1"/>
    </xf>
    <xf numFmtId="173" fontId="9" fillId="0" borderId="30" xfId="0" applyNumberFormat="1" applyFont="1" applyFill="1" applyBorder="1" applyAlignment="1">
      <alignment horizontal="center" vertical="center" wrapText="1"/>
    </xf>
    <xf numFmtId="0" fontId="9" fillId="0" borderId="42" xfId="0" applyFont="1" applyFill="1" applyBorder="1" applyAlignment="1">
      <alignment horizontal="center" vertical="center" wrapText="1"/>
    </xf>
    <xf numFmtId="1" fontId="9" fillId="0" borderId="10" xfId="0" applyNumberFormat="1" applyFont="1" applyFill="1" applyBorder="1" applyAlignment="1">
      <alignment horizontal="center" vertical="center" wrapText="1"/>
    </xf>
    <xf numFmtId="0" fontId="9" fillId="0" borderId="60" xfId="0" applyFont="1" applyFill="1" applyBorder="1" applyAlignment="1">
      <alignment horizontal="left" vertical="center" wrapText="1"/>
    </xf>
    <xf numFmtId="173" fontId="9" fillId="0" borderId="56" xfId="0" applyNumberFormat="1" applyFont="1" applyBorder="1" applyAlignment="1">
      <alignment horizontal="center" vertical="center"/>
    </xf>
    <xf numFmtId="173" fontId="9" fillId="0" borderId="21" xfId="0" applyNumberFormat="1" applyFont="1" applyBorder="1" applyAlignment="1">
      <alignment horizontal="center" vertical="center"/>
    </xf>
    <xf numFmtId="173" fontId="9" fillId="0" borderId="23" xfId="0" applyNumberFormat="1" applyFont="1" applyBorder="1" applyAlignment="1">
      <alignment horizontal="center" vertical="center"/>
    </xf>
    <xf numFmtId="0" fontId="9" fillId="0" borderId="35" xfId="0" applyFont="1" applyBorder="1" applyAlignment="1">
      <alignment horizontal="center" vertical="center"/>
    </xf>
    <xf numFmtId="0" fontId="9" fillId="0" borderId="21" xfId="0" applyFont="1" applyBorder="1" applyAlignment="1">
      <alignment horizontal="center" vertical="center"/>
    </xf>
    <xf numFmtId="0" fontId="9" fillId="0" borderId="21" xfId="0" applyFont="1" applyFill="1" applyBorder="1" applyAlignment="1">
      <alignment horizontal="center" vertical="center" wrapText="1"/>
    </xf>
    <xf numFmtId="0" fontId="9" fillId="0" borderId="54" xfId="0" applyFont="1" applyBorder="1" applyAlignment="1">
      <alignment horizontal="center" vertical="center"/>
    </xf>
    <xf numFmtId="0" fontId="9" fillId="0" borderId="60" xfId="0" applyFont="1" applyFill="1" applyBorder="1" applyAlignment="1">
      <alignment wrapText="1"/>
    </xf>
    <xf numFmtId="173" fontId="9" fillId="0" borderId="56" xfId="0" applyNumberFormat="1" applyFont="1" applyBorder="1" applyAlignment="1">
      <alignment/>
    </xf>
    <xf numFmtId="173" fontId="9" fillId="0" borderId="21" xfId="0" applyNumberFormat="1" applyFont="1" applyBorder="1" applyAlignment="1">
      <alignment/>
    </xf>
    <xf numFmtId="173" fontId="9" fillId="0" borderId="23" xfId="0" applyNumberFormat="1" applyFont="1" applyBorder="1" applyAlignment="1">
      <alignment/>
    </xf>
    <xf numFmtId="0" fontId="9" fillId="0" borderId="35" xfId="0" applyFont="1" applyBorder="1" applyAlignment="1">
      <alignment/>
    </xf>
    <xf numFmtId="0" fontId="9" fillId="0" borderId="21" xfId="0" applyFont="1" applyBorder="1" applyAlignment="1">
      <alignment/>
    </xf>
    <xf numFmtId="0" fontId="9" fillId="0" borderId="54" xfId="0" applyFont="1" applyBorder="1" applyAlignment="1">
      <alignment/>
    </xf>
    <xf numFmtId="0" fontId="9" fillId="0" borderId="59" xfId="0" applyFont="1" applyFill="1" applyBorder="1" applyAlignment="1">
      <alignment horizontal="left" vertical="center" wrapText="1"/>
    </xf>
    <xf numFmtId="173" fontId="9" fillId="0" borderId="29" xfId="0" applyNumberFormat="1" applyFont="1" applyFill="1" applyBorder="1" applyAlignment="1">
      <alignment horizontal="center" vertical="center" wrapText="1"/>
    </xf>
    <xf numFmtId="173" fontId="9" fillId="0" borderId="10" xfId="0" applyNumberFormat="1" applyFont="1" applyFill="1" applyBorder="1" applyAlignment="1">
      <alignment/>
    </xf>
    <xf numFmtId="173" fontId="9" fillId="0" borderId="30" xfId="0" applyNumberFormat="1" applyFont="1" applyFill="1" applyBorder="1" applyAlignment="1">
      <alignment/>
    </xf>
    <xf numFmtId="0" fontId="9" fillId="0" borderId="42" xfId="0" applyFont="1" applyFill="1" applyBorder="1" applyAlignment="1">
      <alignment/>
    </xf>
    <xf numFmtId="0" fontId="9" fillId="0" borderId="10" xfId="0" applyFont="1" applyFill="1" applyBorder="1" applyAlignment="1">
      <alignment/>
    </xf>
    <xf numFmtId="0" fontId="9" fillId="0" borderId="10" xfId="0" applyFont="1" applyFill="1" applyBorder="1" applyAlignment="1">
      <alignment horizontal="center" vertical="center"/>
    </xf>
    <xf numFmtId="0" fontId="9" fillId="0" borderId="34" xfId="0" applyFont="1" applyFill="1" applyBorder="1" applyAlignment="1">
      <alignment/>
    </xf>
    <xf numFmtId="173" fontId="9" fillId="0" borderId="56" xfId="0" applyNumberFormat="1" applyFont="1" applyFill="1" applyBorder="1" applyAlignment="1">
      <alignment horizontal="center" vertical="center" wrapText="1"/>
    </xf>
    <xf numFmtId="173" fontId="9" fillId="0" borderId="21" xfId="0" applyNumberFormat="1" applyFont="1" applyFill="1" applyBorder="1" applyAlignment="1">
      <alignment horizontal="center" vertical="center" wrapText="1"/>
    </xf>
    <xf numFmtId="173" fontId="9" fillId="0" borderId="21" xfId="0" applyNumberFormat="1" applyFont="1" applyFill="1" applyBorder="1" applyAlignment="1">
      <alignment/>
    </xf>
    <xf numFmtId="173" fontId="9" fillId="0" borderId="23" xfId="0" applyNumberFormat="1" applyFont="1" applyFill="1" applyBorder="1" applyAlignment="1">
      <alignment/>
    </xf>
    <xf numFmtId="0" fontId="9" fillId="0" borderId="35" xfId="0" applyFont="1" applyFill="1" applyBorder="1" applyAlignment="1">
      <alignment/>
    </xf>
    <xf numFmtId="0" fontId="9" fillId="0" borderId="21" xfId="0" applyFont="1" applyFill="1" applyBorder="1" applyAlignment="1">
      <alignment/>
    </xf>
    <xf numFmtId="0" fontId="9" fillId="0" borderId="21" xfId="0" applyFont="1" applyFill="1" applyBorder="1" applyAlignment="1">
      <alignment horizontal="center" vertical="center"/>
    </xf>
    <xf numFmtId="0" fontId="9" fillId="0" borderId="54" xfId="0" applyFont="1" applyFill="1" applyBorder="1" applyAlignment="1">
      <alignment/>
    </xf>
    <xf numFmtId="0" fontId="9" fillId="0" borderId="16" xfId="0" applyFont="1" applyFill="1" applyBorder="1" applyAlignment="1">
      <alignment horizontal="left" vertical="center" wrapText="1"/>
    </xf>
    <xf numFmtId="173" fontId="9" fillId="0" borderId="57" xfId="0" applyNumberFormat="1" applyFont="1" applyFill="1" applyBorder="1" applyAlignment="1">
      <alignment horizontal="center" vertical="center" wrapText="1"/>
    </xf>
    <xf numFmtId="173" fontId="9" fillId="0" borderId="31" xfId="0" applyNumberFormat="1" applyFont="1" applyFill="1" applyBorder="1" applyAlignment="1">
      <alignment horizontal="center" vertical="center" wrapText="1"/>
    </xf>
    <xf numFmtId="173" fontId="9" fillId="0" borderId="31" xfId="0" applyNumberFormat="1" applyFont="1" applyFill="1" applyBorder="1" applyAlignment="1">
      <alignment/>
    </xf>
    <xf numFmtId="173" fontId="9" fillId="0" borderId="32" xfId="0" applyNumberFormat="1" applyFont="1" applyFill="1" applyBorder="1" applyAlignment="1">
      <alignment/>
    </xf>
    <xf numFmtId="0" fontId="9" fillId="0" borderId="41" xfId="0" applyFont="1" applyFill="1" applyBorder="1" applyAlignment="1">
      <alignment/>
    </xf>
    <xf numFmtId="0" fontId="9" fillId="0" borderId="31" xfId="0" applyFont="1" applyFill="1" applyBorder="1" applyAlignment="1">
      <alignment/>
    </xf>
    <xf numFmtId="0" fontId="9" fillId="0" borderId="31" xfId="0" applyFont="1" applyFill="1" applyBorder="1" applyAlignment="1">
      <alignment horizontal="center" vertical="center"/>
    </xf>
    <xf numFmtId="0" fontId="9" fillId="0" borderId="45" xfId="0" applyFont="1" applyFill="1" applyBorder="1" applyAlignment="1">
      <alignment/>
    </xf>
    <xf numFmtId="0" fontId="4" fillId="0" borderId="0" xfId="0" applyFont="1" applyAlignment="1">
      <alignment/>
    </xf>
    <xf numFmtId="173" fontId="9" fillId="0" borderId="0" xfId="0" applyNumberFormat="1" applyFont="1" applyAlignment="1">
      <alignment/>
    </xf>
    <xf numFmtId="173" fontId="4" fillId="0" borderId="0" xfId="0" applyNumberFormat="1" applyFont="1" applyAlignment="1">
      <alignment/>
    </xf>
    <xf numFmtId="49" fontId="3"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173" fontId="5"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73" fontId="3" fillId="0" borderId="10" xfId="0" applyNumberFormat="1" applyFont="1" applyFill="1" applyBorder="1" applyAlignment="1">
      <alignment horizontal="center" vertical="center" wrapText="1"/>
    </xf>
    <xf numFmtId="49" fontId="5" fillId="0" borderId="10" xfId="0" applyNumberFormat="1" applyFont="1" applyFill="1" applyBorder="1" applyAlignment="1">
      <alignment vertical="center" wrapText="1"/>
    </xf>
    <xf numFmtId="49" fontId="3" fillId="0" borderId="10" xfId="0" applyNumberFormat="1" applyFont="1" applyFill="1" applyBorder="1" applyAlignment="1">
      <alignment vertical="center" wrapText="1"/>
    </xf>
    <xf numFmtId="173" fontId="3" fillId="0" borderId="10" xfId="0" applyNumberFormat="1" applyFont="1" applyFill="1" applyBorder="1" applyAlignment="1">
      <alignment vertical="center" wrapText="1"/>
    </xf>
    <xf numFmtId="0" fontId="3" fillId="0" borderId="2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21" xfId="0" applyFont="1" applyFill="1" applyBorder="1" applyAlignment="1">
      <alignment vertical="center" wrapText="1"/>
    </xf>
    <xf numFmtId="173" fontId="3" fillId="0" borderId="21" xfId="0" applyNumberFormat="1" applyFont="1" applyFill="1" applyBorder="1" applyAlignment="1">
      <alignment horizontal="center" vertical="center" wrapText="1"/>
    </xf>
    <xf numFmtId="173" fontId="3" fillId="0" borderId="21" xfId="0" applyNumberFormat="1" applyFont="1" applyFill="1" applyBorder="1" applyAlignment="1">
      <alignment vertical="center" wrapText="1"/>
    </xf>
    <xf numFmtId="0" fontId="3" fillId="0" borderId="10" xfId="0" applyFont="1" applyFill="1" applyBorder="1" applyAlignment="1">
      <alignment horizontal="left" vertical="center" wrapText="1"/>
    </xf>
    <xf numFmtId="173" fontId="3" fillId="0" borderId="22" xfId="0" applyNumberFormat="1" applyFont="1" applyFill="1" applyBorder="1" applyAlignment="1">
      <alignment vertical="center" wrapText="1"/>
    </xf>
    <xf numFmtId="173" fontId="3" fillId="0" borderId="22" xfId="0" applyNumberFormat="1" applyFont="1" applyFill="1" applyBorder="1" applyAlignment="1">
      <alignment horizontal="center" vertical="center" wrapText="1"/>
    </xf>
    <xf numFmtId="173" fontId="5" fillId="0" borderId="22" xfId="0" applyNumberFormat="1" applyFont="1" applyFill="1" applyBorder="1" applyAlignment="1">
      <alignment horizontal="center" vertical="center" wrapText="1"/>
    </xf>
    <xf numFmtId="0" fontId="6" fillId="0" borderId="21" xfId="0" applyFont="1" applyFill="1" applyBorder="1" applyAlignment="1">
      <alignment/>
    </xf>
    <xf numFmtId="0" fontId="6" fillId="0" borderId="44" xfId="0" applyFont="1" applyFill="1" applyBorder="1" applyAlignment="1">
      <alignment/>
    </xf>
    <xf numFmtId="49" fontId="3" fillId="0" borderId="0" xfId="0" applyNumberFormat="1" applyFont="1" applyFill="1" applyBorder="1" applyAlignment="1">
      <alignment vertical="center" wrapText="1"/>
    </xf>
    <xf numFmtId="49" fontId="5" fillId="0" borderId="0" xfId="0" applyNumberFormat="1" applyFont="1" applyFill="1" applyBorder="1" applyAlignment="1">
      <alignment horizontal="center" vertical="center" wrapText="1"/>
    </xf>
    <xf numFmtId="0" fontId="4" fillId="0" borderId="0" xfId="0" applyFont="1" applyFill="1" applyBorder="1" applyAlignment="1">
      <alignment/>
    </xf>
    <xf numFmtId="0" fontId="4" fillId="0" borderId="0" xfId="0" applyFont="1" applyFill="1" applyAlignment="1">
      <alignment horizontal="left" vertical="center"/>
    </xf>
    <xf numFmtId="0" fontId="4" fillId="0" borderId="0" xfId="0" applyFont="1" applyFill="1" applyAlignment="1">
      <alignment/>
    </xf>
    <xf numFmtId="0" fontId="4" fillId="0" borderId="0" xfId="0" applyNumberFormat="1" applyFont="1" applyFill="1" applyAlignment="1">
      <alignment/>
    </xf>
    <xf numFmtId="0" fontId="4" fillId="0" borderId="0" xfId="0" applyNumberFormat="1" applyFont="1" applyFill="1" applyAlignment="1">
      <alignment horizontal="center"/>
    </xf>
    <xf numFmtId="0" fontId="4" fillId="0" borderId="0" xfId="0" applyFont="1" applyFill="1" applyAlignment="1">
      <alignment horizontal="justify" vertical="center"/>
    </xf>
    <xf numFmtId="49" fontId="4" fillId="0" borderId="0" xfId="0" applyNumberFormat="1" applyFont="1" applyFill="1" applyAlignment="1">
      <alignment/>
    </xf>
    <xf numFmtId="0" fontId="15" fillId="0" borderId="0" xfId="0" applyFont="1" applyFill="1" applyAlignment="1">
      <alignment/>
    </xf>
    <xf numFmtId="0" fontId="9" fillId="0" borderId="10" xfId="0" applyFont="1" applyFill="1" applyBorder="1" applyAlignment="1">
      <alignment vertical="center" wrapText="1"/>
    </xf>
    <xf numFmtId="0" fontId="9" fillId="0" borderId="0" xfId="0" applyFont="1" applyFill="1" applyBorder="1" applyAlignment="1">
      <alignment vertical="center" wrapText="1"/>
    </xf>
    <xf numFmtId="0" fontId="9" fillId="0" borderId="0" xfId="0" applyFont="1" applyFill="1" applyBorder="1" applyAlignment="1">
      <alignment horizontal="center" vertical="center" wrapText="1"/>
    </xf>
    <xf numFmtId="0" fontId="20" fillId="0" borderId="0" xfId="0" applyFont="1" applyFill="1" applyBorder="1" applyAlignment="1">
      <alignment/>
    </xf>
    <xf numFmtId="0" fontId="9" fillId="0" borderId="0" xfId="0" applyFont="1" applyFill="1" applyAlignment="1">
      <alignment/>
    </xf>
    <xf numFmtId="0" fontId="20" fillId="0" borderId="0" xfId="0" applyFont="1" applyFill="1" applyAlignment="1">
      <alignment/>
    </xf>
    <xf numFmtId="0" fontId="9" fillId="0" borderId="22" xfId="0" applyFont="1" applyFill="1" applyBorder="1" applyAlignment="1">
      <alignment horizontal="center" vertical="center" wrapText="1"/>
    </xf>
    <xf numFmtId="0" fontId="10" fillId="0" borderId="21" xfId="0" applyFont="1" applyFill="1" applyBorder="1" applyAlignment="1">
      <alignment horizontal="center" vertical="center" wrapText="1"/>
    </xf>
    <xf numFmtId="173" fontId="10" fillId="0" borderId="21" xfId="0" applyNumberFormat="1" applyFont="1" applyFill="1" applyBorder="1" applyAlignment="1">
      <alignment horizontal="center" vertical="center" wrapText="1"/>
    </xf>
    <xf numFmtId="0" fontId="10" fillId="0" borderId="0" xfId="0" applyFont="1" applyFill="1" applyAlignment="1">
      <alignment/>
    </xf>
    <xf numFmtId="0" fontId="21" fillId="0" borderId="0" xfId="0" applyFont="1" applyFill="1" applyAlignment="1">
      <alignment/>
    </xf>
    <xf numFmtId="0" fontId="4" fillId="0" borderId="0" xfId="0" applyFont="1" applyFill="1" applyAlignment="1">
      <alignment/>
    </xf>
    <xf numFmtId="0" fontId="30" fillId="0" borderId="21" xfId="0" applyFont="1" applyBorder="1" applyAlignment="1">
      <alignment horizontal="center" vertical="center" wrapText="1"/>
    </xf>
    <xf numFmtId="0" fontId="30" fillId="0" borderId="10" xfId="0" applyFont="1" applyBorder="1" applyAlignment="1">
      <alignment horizontal="center" vertical="center" wrapText="1"/>
    </xf>
    <xf numFmtId="49" fontId="30" fillId="0" borderId="10" xfId="0" applyNumberFormat="1" applyFont="1" applyBorder="1" applyAlignment="1">
      <alignment horizontal="center" vertical="center" wrapText="1"/>
    </xf>
    <xf numFmtId="0" fontId="30" fillId="0" borderId="44" xfId="0" applyFont="1" applyFill="1" applyBorder="1" applyAlignment="1">
      <alignment horizontal="center" vertical="center" wrapText="1"/>
    </xf>
    <xf numFmtId="49" fontId="9" fillId="0" borderId="10" xfId="0" applyNumberFormat="1" applyFont="1" applyBorder="1" applyAlignment="1">
      <alignment vertical="center" wrapText="1"/>
    </xf>
    <xf numFmtId="49" fontId="9" fillId="0" borderId="21" xfId="0" applyNumberFormat="1" applyFont="1" applyBorder="1" applyAlignment="1">
      <alignment vertical="center" wrapText="1"/>
    </xf>
    <xf numFmtId="49" fontId="9" fillId="0" borderId="21" xfId="0" applyNumberFormat="1" applyFont="1" applyBorder="1" applyAlignment="1">
      <alignment horizontal="center" vertical="center" wrapText="1"/>
    </xf>
    <xf numFmtId="49" fontId="9" fillId="0" borderId="10" xfId="0" applyNumberFormat="1" applyFont="1" applyBorder="1" applyAlignment="1">
      <alignment horizontal="center" vertical="center" wrapText="1"/>
    </xf>
    <xf numFmtId="49" fontId="10" fillId="0" borderId="10" xfId="0" applyNumberFormat="1" applyFont="1" applyBorder="1" applyAlignment="1">
      <alignment horizontal="center" vertical="center" wrapText="1"/>
    </xf>
    <xf numFmtId="0" fontId="10" fillId="0" borderId="10" xfId="0" applyFont="1" applyFill="1" applyBorder="1" applyAlignment="1">
      <alignment horizontal="center" vertical="center" wrapText="1"/>
    </xf>
    <xf numFmtId="0" fontId="9" fillId="0" borderId="10" xfId="0" applyFont="1" applyFill="1" applyBorder="1" applyAlignment="1">
      <alignment horizontal="center"/>
    </xf>
    <xf numFmtId="0" fontId="31" fillId="0" borderId="10" xfId="0" applyFont="1" applyFill="1" applyBorder="1" applyAlignment="1">
      <alignment horizontal="center" vertical="center"/>
    </xf>
    <xf numFmtId="0" fontId="31" fillId="0" borderId="10" xfId="0" applyFont="1" applyFill="1" applyBorder="1" applyAlignment="1">
      <alignment horizontal="center"/>
    </xf>
    <xf numFmtId="49" fontId="4" fillId="0" borderId="0" xfId="0" applyNumberFormat="1" applyFont="1" applyAlignment="1">
      <alignment/>
    </xf>
    <xf numFmtId="49" fontId="4" fillId="0" borderId="0" xfId="0" applyNumberFormat="1" applyFont="1" applyAlignment="1">
      <alignment horizontal="center"/>
    </xf>
    <xf numFmtId="0" fontId="9" fillId="0" borderId="33" xfId="0" applyFont="1" applyBorder="1" applyAlignment="1">
      <alignment horizontal="center" vertical="center" wrapText="1"/>
    </xf>
    <xf numFmtId="0" fontId="9" fillId="0" borderId="35" xfId="0" applyFont="1" applyBorder="1" applyAlignment="1">
      <alignment horizontal="center" vertical="center" wrapText="1"/>
    </xf>
    <xf numFmtId="173" fontId="9" fillId="0" borderId="35" xfId="0" applyNumberFormat="1" applyFont="1" applyBorder="1" applyAlignment="1">
      <alignment horizontal="center" vertical="center" wrapText="1"/>
    </xf>
    <xf numFmtId="173" fontId="9" fillId="0" borderId="21" xfId="0" applyNumberFormat="1" applyFont="1" applyBorder="1" applyAlignment="1">
      <alignment horizontal="center" vertical="center" wrapText="1"/>
    </xf>
    <xf numFmtId="173" fontId="9" fillId="0" borderId="54" xfId="0" applyNumberFormat="1" applyFont="1" applyBorder="1" applyAlignment="1">
      <alignment horizontal="center" vertical="center" wrapText="1"/>
    </xf>
    <xf numFmtId="0" fontId="9" fillId="0" borderId="56"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36" xfId="0" applyFont="1" applyBorder="1" applyAlignment="1">
      <alignment vertical="center" wrapText="1"/>
    </xf>
    <xf numFmtId="0" fontId="9" fillId="0" borderId="37" xfId="0" applyFont="1" applyBorder="1" applyAlignment="1">
      <alignment vertical="center" wrapText="1"/>
    </xf>
    <xf numFmtId="1" fontId="9" fillId="0" borderId="36" xfId="0" applyNumberFormat="1" applyFont="1" applyBorder="1" applyAlignment="1">
      <alignment horizontal="center" vertical="center" wrapText="1"/>
    </xf>
    <xf numFmtId="1" fontId="9" fillId="0" borderId="38" xfId="0" applyNumberFormat="1" applyFont="1" applyBorder="1" applyAlignment="1">
      <alignment horizontal="center" vertical="center" wrapText="1"/>
    </xf>
    <xf numFmtId="1" fontId="9" fillId="0" borderId="39" xfId="0" applyNumberFormat="1" applyFont="1" applyBorder="1" applyAlignment="1">
      <alignment horizontal="center" vertical="center" wrapText="1"/>
    </xf>
    <xf numFmtId="0" fontId="9" fillId="0" borderId="40"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1" xfId="0" applyFont="1" applyBorder="1" applyAlignment="1">
      <alignment vertical="center" wrapText="1"/>
    </xf>
    <xf numFmtId="0" fontId="9" fillId="0" borderId="33" xfId="0" applyFont="1" applyBorder="1" applyAlignment="1">
      <alignment vertical="center" wrapText="1"/>
    </xf>
    <xf numFmtId="0" fontId="9" fillId="0" borderId="58" xfId="0" applyFont="1" applyBorder="1" applyAlignment="1">
      <alignment vertical="center" wrapText="1"/>
    </xf>
    <xf numFmtId="0" fontId="9" fillId="0" borderId="48" xfId="0" applyFont="1" applyBorder="1" applyAlignment="1">
      <alignment vertical="center" wrapText="1"/>
    </xf>
    <xf numFmtId="0" fontId="9" fillId="0" borderId="17" xfId="0" applyFont="1" applyBorder="1" applyAlignment="1">
      <alignment vertical="center" wrapText="1"/>
    </xf>
    <xf numFmtId="0" fontId="9" fillId="0" borderId="19" xfId="0" applyFont="1" applyBorder="1" applyAlignment="1">
      <alignment vertical="center" wrapText="1"/>
    </xf>
    <xf numFmtId="49" fontId="9" fillId="0" borderId="27" xfId="0" applyNumberFormat="1" applyFont="1" applyBorder="1" applyAlignment="1">
      <alignment horizontal="center" vertical="center" wrapText="1"/>
    </xf>
    <xf numFmtId="0" fontId="9" fillId="0" borderId="26" xfId="0" applyFont="1" applyFill="1" applyBorder="1" applyAlignment="1">
      <alignment vertical="center" wrapText="1"/>
    </xf>
    <xf numFmtId="173" fontId="9" fillId="0" borderId="43" xfId="0" applyNumberFormat="1" applyFont="1" applyBorder="1" applyAlignment="1">
      <alignment horizontal="center" vertical="center" wrapText="1"/>
    </xf>
    <xf numFmtId="173" fontId="9" fillId="0" borderId="22" xfId="0" applyNumberFormat="1" applyFont="1" applyBorder="1" applyAlignment="1">
      <alignment horizontal="center" vertical="center" wrapText="1"/>
    </xf>
    <xf numFmtId="173" fontId="9" fillId="0" borderId="46" xfId="0" applyNumberFormat="1" applyFont="1" applyBorder="1" applyAlignment="1">
      <alignment horizontal="center" vertical="center" wrapText="1"/>
    </xf>
    <xf numFmtId="173" fontId="9" fillId="0" borderId="47" xfId="0" applyNumberFormat="1" applyFont="1" applyBorder="1" applyAlignment="1">
      <alignment horizontal="center" vertical="center" wrapText="1"/>
    </xf>
    <xf numFmtId="173" fontId="9" fillId="0" borderId="42" xfId="0" applyNumberFormat="1" applyFont="1" applyBorder="1" applyAlignment="1">
      <alignment horizontal="center" vertical="center" wrapText="1"/>
    </xf>
    <xf numFmtId="173" fontId="9" fillId="0" borderId="34" xfId="0" applyNumberFormat="1" applyFont="1" applyBorder="1" applyAlignment="1">
      <alignment horizontal="center" vertical="center" wrapText="1"/>
    </xf>
    <xf numFmtId="0" fontId="9" fillId="0" borderId="59" xfId="0" applyFont="1" applyBorder="1" applyAlignment="1">
      <alignment horizontal="center" vertical="center" wrapText="1"/>
    </xf>
    <xf numFmtId="0" fontId="9" fillId="0" borderId="61" xfId="0" applyFont="1" applyFill="1" applyBorder="1" applyAlignment="1">
      <alignment vertical="center" wrapText="1"/>
    </xf>
    <xf numFmtId="0" fontId="9" fillId="0" borderId="29" xfId="0" applyFont="1" applyBorder="1" applyAlignment="1">
      <alignment horizontal="center" vertical="center" wrapText="1"/>
    </xf>
    <xf numFmtId="0" fontId="9" fillId="0" borderId="61" xfId="0" applyFont="1" applyBorder="1" applyAlignment="1">
      <alignment horizontal="center" vertical="center" wrapText="1"/>
    </xf>
    <xf numFmtId="173" fontId="9" fillId="32" borderId="42" xfId="0" applyNumberFormat="1" applyFont="1" applyFill="1" applyBorder="1" applyAlignment="1">
      <alignment horizontal="center" vertical="center" wrapText="1"/>
    </xf>
    <xf numFmtId="173" fontId="9" fillId="32" borderId="34" xfId="0" applyNumberFormat="1" applyFont="1" applyFill="1" applyBorder="1" applyAlignment="1">
      <alignment horizontal="center" vertical="center" wrapText="1"/>
    </xf>
    <xf numFmtId="0" fontId="9" fillId="0" borderId="62" xfId="0" applyFont="1" applyBorder="1" applyAlignment="1">
      <alignment horizontal="center" vertical="center" wrapText="1"/>
    </xf>
    <xf numFmtId="173" fontId="9" fillId="0" borderId="49" xfId="0" applyNumberFormat="1" applyFont="1" applyBorder="1" applyAlignment="1">
      <alignment horizontal="center" vertical="center" wrapText="1"/>
    </xf>
    <xf numFmtId="173" fontId="9" fillId="32" borderId="61" xfId="0" applyNumberFormat="1" applyFont="1" applyFill="1" applyBorder="1" applyAlignment="1">
      <alignment horizontal="center" vertical="center" wrapText="1"/>
    </xf>
    <xf numFmtId="173" fontId="9" fillId="32" borderId="63" xfId="0" applyNumberFormat="1" applyFont="1" applyFill="1" applyBorder="1" applyAlignment="1">
      <alignment horizontal="center" vertical="center" wrapText="1"/>
    </xf>
    <xf numFmtId="173" fontId="9" fillId="0" borderId="61" xfId="0" applyNumberFormat="1" applyFont="1" applyBorder="1" applyAlignment="1">
      <alignment horizontal="center" vertical="center" wrapText="1"/>
    </xf>
    <xf numFmtId="173" fontId="9" fillId="0" borderId="63" xfId="0" applyNumberFormat="1" applyFont="1" applyBorder="1" applyAlignment="1">
      <alignment horizontal="center" vertical="center" wrapText="1"/>
    </xf>
    <xf numFmtId="0" fontId="9" fillId="0" borderId="46"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30" xfId="0" applyFont="1" applyBorder="1" applyAlignment="1">
      <alignment horizontal="center" vertical="center" wrapText="1"/>
    </xf>
    <xf numFmtId="173" fontId="9" fillId="0" borderId="34" xfId="0" applyNumberFormat="1"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61"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16" xfId="0" applyFont="1" applyBorder="1" applyAlignment="1">
      <alignment horizontal="center" vertical="center" wrapText="1"/>
    </xf>
    <xf numFmtId="0" fontId="9" fillId="0" borderId="18" xfId="0" applyFont="1" applyFill="1" applyBorder="1" applyAlignment="1">
      <alignment vertical="center" wrapText="1"/>
    </xf>
    <xf numFmtId="173" fontId="9" fillId="0" borderId="41" xfId="0" applyNumberFormat="1" applyFont="1" applyBorder="1" applyAlignment="1">
      <alignment horizontal="center" vertical="center" wrapText="1"/>
    </xf>
    <xf numFmtId="173" fontId="9" fillId="0" borderId="31" xfId="0" applyNumberFormat="1" applyFont="1" applyBorder="1" applyAlignment="1">
      <alignment horizontal="center" vertical="center" wrapText="1"/>
    </xf>
    <xf numFmtId="173" fontId="9" fillId="0" borderId="45" xfId="0" applyNumberFormat="1"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0" borderId="31" xfId="0" applyFont="1" applyFill="1" applyBorder="1" applyAlignment="1">
      <alignment horizontal="center" vertical="center" wrapText="1"/>
    </xf>
    <xf numFmtId="173" fontId="9" fillId="0" borderId="45" xfId="0" applyNumberFormat="1" applyFont="1" applyBorder="1" applyAlignment="1">
      <alignment horizontal="center" vertical="center" wrapText="1"/>
    </xf>
    <xf numFmtId="173" fontId="31" fillId="0" borderId="0" xfId="0" applyNumberFormat="1" applyFont="1" applyAlignment="1">
      <alignment/>
    </xf>
    <xf numFmtId="49"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0" xfId="0" applyFont="1" applyBorder="1" applyAlignment="1">
      <alignment vertical="center" wrapText="1"/>
    </xf>
    <xf numFmtId="0" fontId="3" fillId="0" borderId="10" xfId="0" applyNumberFormat="1" applyFont="1" applyBorder="1" applyAlignment="1">
      <alignment vertical="center" wrapText="1"/>
    </xf>
    <xf numFmtId="49" fontId="3" fillId="0" borderId="10" xfId="0" applyNumberFormat="1" applyFont="1" applyBorder="1" applyAlignment="1">
      <alignment vertical="center" wrapText="1"/>
    </xf>
    <xf numFmtId="0" fontId="4" fillId="0" borderId="0" xfId="0" applyNumberFormat="1" applyFont="1" applyAlignment="1">
      <alignment/>
    </xf>
    <xf numFmtId="0" fontId="4" fillId="0" borderId="0" xfId="0" applyNumberFormat="1" applyFont="1" applyAlignment="1">
      <alignment horizontal="center"/>
    </xf>
    <xf numFmtId="0" fontId="4" fillId="0" borderId="0" xfId="0" applyFont="1" applyAlignment="1">
      <alignment horizontal="center"/>
    </xf>
    <xf numFmtId="0" fontId="4" fillId="0" borderId="0" xfId="0" applyFont="1" applyAlignment="1">
      <alignment horizontal="left" vertical="center"/>
    </xf>
    <xf numFmtId="0" fontId="4" fillId="0" borderId="0" xfId="0" applyFont="1" applyAlignment="1">
      <alignment horizontal="justify" vertical="center"/>
    </xf>
    <xf numFmtId="49" fontId="4" fillId="0" borderId="0" xfId="0" applyNumberFormat="1" applyFont="1" applyAlignment="1">
      <alignment vertical="center"/>
    </xf>
    <xf numFmtId="49" fontId="4" fillId="0" borderId="0" xfId="0" applyNumberFormat="1" applyFont="1" applyAlignment="1">
      <alignment vertical="center" wrapText="1"/>
    </xf>
    <xf numFmtId="0" fontId="5" fillId="0" borderId="10" xfId="0" applyFont="1" applyFill="1" applyBorder="1" applyAlignment="1">
      <alignment vertical="center" wrapText="1"/>
    </xf>
    <xf numFmtId="0" fontId="4" fillId="0" borderId="0" xfId="0" applyFont="1" applyFill="1" applyAlignment="1">
      <alignment horizontal="center"/>
    </xf>
    <xf numFmtId="0" fontId="9" fillId="0" borderId="10" xfId="0" applyFont="1" applyFill="1" applyBorder="1" applyAlignment="1">
      <alignment horizontal="justify" vertical="center" wrapText="1"/>
    </xf>
    <xf numFmtId="0" fontId="20" fillId="0" borderId="0" xfId="0" applyFont="1" applyFill="1" applyAlignment="1">
      <alignment/>
    </xf>
    <xf numFmtId="0" fontId="9" fillId="0" borderId="30" xfId="0" applyFont="1" applyFill="1" applyBorder="1" applyAlignment="1">
      <alignment horizontal="justify" vertical="center" wrapText="1"/>
    </xf>
    <xf numFmtId="0" fontId="9" fillId="0" borderId="62" xfId="0" applyFont="1" applyFill="1" applyBorder="1" applyAlignment="1">
      <alignment horizontal="center" vertical="center" wrapText="1"/>
    </xf>
    <xf numFmtId="0" fontId="9" fillId="0" borderId="30" xfId="0" applyFont="1" applyFill="1" applyBorder="1" applyAlignment="1">
      <alignment vertical="center" wrapText="1"/>
    </xf>
    <xf numFmtId="0" fontId="20" fillId="0" borderId="0" xfId="0" applyFont="1" applyFill="1" applyAlignment="1">
      <alignment wrapText="1"/>
    </xf>
    <xf numFmtId="0" fontId="3" fillId="0" borderId="0" xfId="0" applyFont="1" applyFill="1" applyAlignment="1">
      <alignment/>
    </xf>
    <xf numFmtId="0" fontId="33" fillId="0" borderId="0" xfId="0" applyFont="1" applyFill="1" applyAlignment="1">
      <alignment wrapText="1"/>
    </xf>
    <xf numFmtId="0" fontId="3"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3" fillId="0" borderId="30" xfId="0" applyFont="1" applyFill="1" applyBorder="1" applyAlignment="1">
      <alignment vertical="center" wrapText="1"/>
    </xf>
    <xf numFmtId="0" fontId="30" fillId="0" borderId="10" xfId="0" applyFont="1" applyFill="1" applyBorder="1" applyAlignment="1">
      <alignment horizontal="center" vertical="center" wrapText="1"/>
    </xf>
    <xf numFmtId="0" fontId="30" fillId="0" borderId="30" xfId="0"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20" fillId="0" borderId="10" xfId="0" applyFont="1" applyFill="1" applyBorder="1" applyAlignment="1">
      <alignment/>
    </xf>
    <xf numFmtId="0" fontId="3" fillId="0" borderId="0" xfId="0" applyFont="1" applyFill="1" applyBorder="1" applyAlignment="1">
      <alignment vertical="center" wrapText="1"/>
    </xf>
    <xf numFmtId="0" fontId="12" fillId="0" borderId="10" xfId="0" applyFont="1" applyFill="1" applyBorder="1" applyAlignment="1">
      <alignment horizontal="center" vertical="center" wrapText="1"/>
    </xf>
    <xf numFmtId="0" fontId="12" fillId="0" borderId="10" xfId="0" applyFont="1" applyFill="1" applyBorder="1" applyAlignment="1">
      <alignment vertical="center" wrapText="1"/>
    </xf>
    <xf numFmtId="189" fontId="3" fillId="0" borderId="10" xfId="0" applyNumberFormat="1" applyFont="1" applyFill="1" applyBorder="1" applyAlignment="1">
      <alignment horizontal="center" vertical="center" wrapText="1"/>
    </xf>
    <xf numFmtId="189" fontId="5"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9" fillId="0" borderId="44" xfId="0" applyFont="1" applyFill="1" applyBorder="1" applyAlignment="1">
      <alignment horizontal="center" vertical="center" wrapText="1"/>
    </xf>
    <xf numFmtId="49" fontId="9" fillId="0" borderId="10" xfId="0" applyNumberFormat="1" applyFont="1" applyFill="1" applyBorder="1" applyAlignment="1">
      <alignment vertical="center" wrapText="1"/>
    </xf>
    <xf numFmtId="0" fontId="9" fillId="0" borderId="10" xfId="0" applyNumberFormat="1" applyFont="1" applyFill="1" applyBorder="1" applyAlignment="1">
      <alignment horizontal="center" vertical="center"/>
    </xf>
    <xf numFmtId="173" fontId="9" fillId="0" borderId="10" xfId="0" applyNumberFormat="1" applyFont="1" applyFill="1" applyBorder="1" applyAlignment="1">
      <alignment horizontal="center" vertical="center"/>
    </xf>
    <xf numFmtId="0" fontId="4" fillId="0" borderId="0" xfId="0" applyFont="1" applyFill="1" applyAlignment="1">
      <alignment horizontal="left"/>
    </xf>
    <xf numFmtId="0" fontId="3" fillId="0" borderId="0" xfId="0" applyFont="1" applyFill="1" applyAlignment="1">
      <alignment/>
    </xf>
    <xf numFmtId="189" fontId="9" fillId="0" borderId="10" xfId="0" applyNumberFormat="1" applyFont="1" applyFill="1" applyBorder="1" applyAlignment="1">
      <alignment horizontal="center" vertical="center" wrapText="1"/>
    </xf>
    <xf numFmtId="189" fontId="10" fillId="0" borderId="10" xfId="0" applyNumberFormat="1" applyFont="1" applyFill="1" applyBorder="1" applyAlignment="1">
      <alignment horizontal="center" vertical="center" wrapText="1"/>
    </xf>
    <xf numFmtId="0" fontId="9" fillId="0" borderId="0" xfId="0" applyFont="1" applyAlignment="1">
      <alignment horizontal="center" vertical="center"/>
    </xf>
    <xf numFmtId="0" fontId="9" fillId="0" borderId="10" xfId="0" applyFont="1" applyBorder="1" applyAlignment="1">
      <alignment horizontal="center"/>
    </xf>
    <xf numFmtId="173" fontId="9" fillId="0" borderId="10" xfId="0" applyNumberFormat="1" applyFont="1" applyBorder="1" applyAlignment="1">
      <alignment horizontal="center" vertical="center"/>
    </xf>
    <xf numFmtId="0" fontId="9" fillId="0" borderId="10" xfId="0" applyFont="1" applyBorder="1" applyAlignment="1">
      <alignment horizontal="center" vertical="center"/>
    </xf>
    <xf numFmtId="2" fontId="9" fillId="0" borderId="10" xfId="0" applyNumberFormat="1" applyFont="1" applyFill="1" applyBorder="1" applyAlignment="1">
      <alignment horizontal="center" vertical="center" wrapText="1"/>
    </xf>
    <xf numFmtId="1" fontId="9" fillId="0" borderId="10" xfId="0" applyNumberFormat="1" applyFont="1" applyBorder="1" applyAlignment="1">
      <alignment horizontal="center" vertical="center" wrapText="1"/>
    </xf>
    <xf numFmtId="1" fontId="9" fillId="0" borderId="30" xfId="0" applyNumberFormat="1" applyFont="1" applyBorder="1" applyAlignment="1">
      <alignment horizontal="center" vertical="center" wrapText="1"/>
    </xf>
    <xf numFmtId="0" fontId="9" fillId="0" borderId="10" xfId="0" applyFont="1" applyBorder="1" applyAlignment="1">
      <alignment vertical="center" wrapText="1"/>
    </xf>
    <xf numFmtId="0" fontId="9" fillId="0" borderId="0" xfId="0" applyFont="1" applyAlignment="1">
      <alignment wrapText="1"/>
    </xf>
    <xf numFmtId="0" fontId="9" fillId="0" borderId="0" xfId="0" applyFont="1" applyAlignment="1">
      <alignment horizontal="center"/>
    </xf>
    <xf numFmtId="1" fontId="9" fillId="0" borderId="0" xfId="0" applyNumberFormat="1" applyFont="1" applyAlignment="1">
      <alignment horizontal="center"/>
    </xf>
    <xf numFmtId="173" fontId="4" fillId="0" borderId="10" xfId="0" applyNumberFormat="1" applyFont="1" applyFill="1" applyBorder="1" applyAlignment="1">
      <alignment horizontal="center" vertical="center" wrapText="1"/>
    </xf>
    <xf numFmtId="0" fontId="4" fillId="0" borderId="10" xfId="0" applyFont="1" applyBorder="1" applyAlignment="1">
      <alignment vertical="center" wrapText="1"/>
    </xf>
    <xf numFmtId="0" fontId="4"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173" fontId="6" fillId="0" borderId="10" xfId="0" applyNumberFormat="1" applyFont="1" applyFill="1" applyBorder="1" applyAlignment="1">
      <alignment horizontal="center" vertical="center" wrapText="1"/>
    </xf>
    <xf numFmtId="0" fontId="9" fillId="0" borderId="0" xfId="0" applyFont="1" applyFill="1" applyAlignment="1">
      <alignment/>
    </xf>
    <xf numFmtId="0" fontId="31" fillId="0" borderId="0" xfId="0" applyFont="1" applyFill="1" applyAlignment="1">
      <alignment/>
    </xf>
    <xf numFmtId="0" fontId="31" fillId="0" borderId="10" xfId="0" applyFont="1" applyFill="1" applyBorder="1" applyAlignment="1">
      <alignment/>
    </xf>
    <xf numFmtId="0" fontId="9" fillId="0" borderId="64" xfId="0" applyFont="1" applyFill="1" applyBorder="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horizontal="center" vertical="center"/>
    </xf>
    <xf numFmtId="0" fontId="9" fillId="0" borderId="0" xfId="0" applyFont="1" applyFill="1" applyAlignment="1">
      <alignment vertical="center"/>
    </xf>
    <xf numFmtId="0" fontId="31" fillId="0" borderId="0" xfId="0" applyFont="1" applyFill="1" applyAlignment="1">
      <alignment vertical="center"/>
    </xf>
    <xf numFmtId="0" fontId="20" fillId="0" borderId="0" xfId="0" applyFont="1" applyFill="1" applyAlignment="1">
      <alignment vertical="center"/>
    </xf>
    <xf numFmtId="173" fontId="10" fillId="0" borderId="10" xfId="0" applyNumberFormat="1" applyFont="1" applyFill="1" applyBorder="1" applyAlignment="1">
      <alignment horizontal="center" vertical="center" wrapText="1"/>
    </xf>
    <xf numFmtId="0" fontId="10" fillId="0" borderId="0" xfId="0" applyFont="1" applyFill="1" applyAlignment="1">
      <alignment/>
    </xf>
    <xf numFmtId="0" fontId="35" fillId="0" borderId="0" xfId="0" applyFont="1" applyFill="1" applyAlignment="1">
      <alignment/>
    </xf>
    <xf numFmtId="0" fontId="9" fillId="0" borderId="0" xfId="0" applyFont="1" applyFill="1" applyAlignment="1">
      <alignment vertical="center" wrapText="1"/>
    </xf>
    <xf numFmtId="0" fontId="4" fillId="0" borderId="0" xfId="0" applyFont="1" applyFill="1" applyAlignment="1">
      <alignment horizontal="justify"/>
    </xf>
    <xf numFmtId="0" fontId="20" fillId="0" borderId="0" xfId="0" applyFont="1" applyFill="1" applyAlignment="1">
      <alignment horizontal="justify"/>
    </xf>
    <xf numFmtId="0" fontId="9" fillId="0" borderId="34" xfId="0" applyFont="1" applyFill="1" applyBorder="1" applyAlignment="1">
      <alignment horizontal="center" vertical="center"/>
    </xf>
    <xf numFmtId="0" fontId="9" fillId="0" borderId="22" xfId="0" applyFont="1" applyFill="1" applyBorder="1" applyAlignment="1">
      <alignment vertical="center" wrapText="1"/>
    </xf>
    <xf numFmtId="49" fontId="9" fillId="0" borderId="22" xfId="0" applyNumberFormat="1" applyFont="1" applyFill="1" applyBorder="1" applyAlignment="1">
      <alignment vertical="center" wrapText="1"/>
    </xf>
    <xf numFmtId="1" fontId="9" fillId="0" borderId="10" xfId="0" applyNumberFormat="1" applyFont="1" applyFill="1" applyBorder="1" applyAlignment="1">
      <alignment horizontal="center" vertical="center"/>
    </xf>
    <xf numFmtId="49" fontId="9" fillId="34" borderId="10" xfId="0" applyNumberFormat="1" applyFont="1" applyFill="1" applyBorder="1" applyAlignment="1">
      <alignment vertical="center" wrapText="1"/>
    </xf>
    <xf numFmtId="49" fontId="9" fillId="34" borderId="10" xfId="0" applyNumberFormat="1" applyFont="1" applyFill="1" applyBorder="1" applyAlignment="1">
      <alignment horizontal="center" vertical="center" wrapText="1"/>
    </xf>
    <xf numFmtId="0" fontId="9" fillId="34" borderId="10" xfId="0" applyFont="1" applyFill="1" applyBorder="1" applyAlignment="1">
      <alignment horizontal="center" vertical="center"/>
    </xf>
    <xf numFmtId="0" fontId="9" fillId="0" borderId="34" xfId="0" applyFont="1" applyBorder="1" applyAlignment="1">
      <alignment horizontal="center" vertical="center"/>
    </xf>
    <xf numFmtId="0" fontId="9" fillId="34" borderId="10" xfId="0" applyFont="1" applyFill="1" applyBorder="1" applyAlignment="1">
      <alignment horizontal="center" vertical="center" wrapText="1"/>
    </xf>
    <xf numFmtId="0" fontId="25" fillId="0" borderId="0" xfId="0" applyFont="1" applyFill="1" applyAlignment="1">
      <alignment horizontal="center"/>
    </xf>
    <xf numFmtId="0" fontId="25" fillId="0" borderId="0" xfId="0" applyFont="1" applyAlignment="1">
      <alignment horizontal="center"/>
    </xf>
    <xf numFmtId="0" fontId="15" fillId="0" borderId="10" xfId="0" applyFont="1" applyBorder="1" applyAlignment="1">
      <alignment horizontal="left" vertical="top" wrapText="1"/>
    </xf>
    <xf numFmtId="0" fontId="4" fillId="0" borderId="10" xfId="42" applyFont="1" applyBorder="1" applyAlignment="1" applyProtection="1">
      <alignment horizontal="left" vertical="center" wrapText="1"/>
      <protection/>
    </xf>
    <xf numFmtId="0" fontId="15" fillId="0" borderId="10" xfId="0" applyFont="1" applyBorder="1" applyAlignment="1">
      <alignment horizontal="left" vertical="center" wrapText="1"/>
    </xf>
    <xf numFmtId="0" fontId="15" fillId="0" borderId="23" xfId="0" applyFont="1" applyBorder="1" applyAlignment="1">
      <alignment horizontal="left" vertical="top" wrapText="1"/>
    </xf>
    <xf numFmtId="0" fontId="15" fillId="0" borderId="56" xfId="0" applyFont="1" applyBorder="1" applyAlignment="1">
      <alignment horizontal="left" vertical="top" wrapText="1"/>
    </xf>
    <xf numFmtId="0" fontId="15" fillId="0" borderId="65" xfId="0" applyFont="1" applyBorder="1" applyAlignment="1">
      <alignment horizontal="left" vertical="top" wrapText="1"/>
    </xf>
    <xf numFmtId="0" fontId="15" fillId="0" borderId="46" xfId="0" applyFont="1" applyBorder="1" applyAlignment="1">
      <alignment horizontal="left" vertical="top" wrapText="1"/>
    </xf>
    <xf numFmtId="0" fontId="9" fillId="0" borderId="10" xfId="0" applyFont="1" applyFill="1" applyBorder="1" applyAlignment="1">
      <alignment horizontal="center" vertical="top" wrapText="1"/>
    </xf>
    <xf numFmtId="0" fontId="9" fillId="0" borderId="30" xfId="0" applyFont="1" applyFill="1" applyBorder="1" applyAlignment="1">
      <alignment horizontal="center" vertical="top" wrapText="1"/>
    </xf>
    <xf numFmtId="0" fontId="9" fillId="0" borderId="29" xfId="0" applyFont="1" applyFill="1" applyBorder="1" applyAlignment="1">
      <alignment horizontal="center" vertical="top" wrapText="1"/>
    </xf>
    <xf numFmtId="0" fontId="15" fillId="0" borderId="23" xfId="0" applyFont="1" applyBorder="1" applyAlignment="1">
      <alignment horizontal="left" vertical="center" wrapText="1"/>
    </xf>
    <xf numFmtId="0" fontId="15" fillId="0" borderId="56" xfId="0" applyFont="1" applyBorder="1" applyAlignment="1">
      <alignment horizontal="left" vertical="center" wrapText="1"/>
    </xf>
    <xf numFmtId="0" fontId="15" fillId="0" borderId="66" xfId="0" applyFont="1" applyBorder="1" applyAlignment="1">
      <alignment horizontal="left" vertical="center" wrapText="1"/>
    </xf>
    <xf numFmtId="0" fontId="15" fillId="0" borderId="67" xfId="0" applyFont="1" applyBorder="1" applyAlignment="1">
      <alignment horizontal="left" vertical="center" wrapText="1"/>
    </xf>
    <xf numFmtId="0" fontId="15" fillId="0" borderId="65" xfId="0" applyFont="1" applyBorder="1" applyAlignment="1">
      <alignment horizontal="left" vertical="center" wrapText="1"/>
    </xf>
    <xf numFmtId="0" fontId="15" fillId="0" borderId="46" xfId="0" applyFont="1" applyBorder="1" applyAlignment="1">
      <alignment horizontal="left" vertical="center" wrapText="1"/>
    </xf>
    <xf numFmtId="0" fontId="9" fillId="0" borderId="23"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61"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62" xfId="0" applyFont="1" applyFill="1" applyBorder="1" applyAlignment="1">
      <alignment horizontal="center" vertical="center" wrapText="1"/>
    </xf>
    <xf numFmtId="0" fontId="9" fillId="0" borderId="66"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10" xfId="0" applyFont="1" applyFill="1" applyBorder="1" applyAlignment="1">
      <alignment horizontal="left"/>
    </xf>
    <xf numFmtId="0" fontId="9" fillId="0" borderId="21"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left" vertical="center"/>
    </xf>
    <xf numFmtId="0" fontId="9" fillId="0" borderId="10" xfId="0" applyNumberFormat="1" applyFont="1" applyFill="1" applyBorder="1" applyAlignment="1">
      <alignment horizontal="left" wrapText="1"/>
    </xf>
    <xf numFmtId="0" fontId="9" fillId="0" borderId="30" xfId="0" applyFont="1" applyFill="1" applyBorder="1" applyAlignment="1">
      <alignment horizontal="left"/>
    </xf>
    <xf numFmtId="0" fontId="9" fillId="0" borderId="61" xfId="0" applyFont="1" applyFill="1" applyBorder="1" applyAlignment="1">
      <alignment horizontal="left"/>
    </xf>
    <xf numFmtId="0" fontId="9" fillId="0" borderId="29" xfId="0" applyFont="1" applyFill="1" applyBorder="1" applyAlignment="1">
      <alignment horizontal="left"/>
    </xf>
    <xf numFmtId="0" fontId="4" fillId="0" borderId="0" xfId="42" applyFont="1" applyAlignment="1" applyProtection="1">
      <alignment horizontal="justify" vertical="center" wrapText="1"/>
      <protection/>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4" fillId="0" borderId="10" xfId="0" applyFont="1" applyFill="1" applyBorder="1" applyAlignment="1">
      <alignment horizontal="left" vertical="center" wrapText="1"/>
    </xf>
    <xf numFmtId="0" fontId="4" fillId="0" borderId="10" xfId="42" applyFont="1" applyFill="1" applyBorder="1" applyAlignment="1" applyProtection="1">
      <alignment horizontal="left" vertical="center" wrapText="1"/>
      <protection/>
    </xf>
    <xf numFmtId="0" fontId="3"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4" fillId="0" borderId="0" xfId="0" applyFont="1" applyAlignment="1">
      <alignment horizontal="justify" vertical="center" wrapText="1"/>
    </xf>
    <xf numFmtId="0" fontId="4" fillId="0" borderId="0" xfId="0" applyFont="1" applyAlignment="1">
      <alignment horizontal="justify" wrapText="1"/>
    </xf>
    <xf numFmtId="0" fontId="6" fillId="0" borderId="0" xfId="0" applyFont="1" applyAlignment="1">
      <alignment horizontal="center"/>
    </xf>
    <xf numFmtId="0" fontId="4" fillId="0" borderId="0" xfId="0" applyFont="1" applyFill="1" applyAlignment="1">
      <alignment horizontal="justify" vertical="center" wrapText="1"/>
    </xf>
    <xf numFmtId="0" fontId="3" fillId="0" borderId="10" xfId="0" applyFont="1" applyBorder="1" applyAlignment="1">
      <alignment horizontal="center" vertical="center" wrapText="1"/>
    </xf>
    <xf numFmtId="0" fontId="4" fillId="0" borderId="68" xfId="0" applyFont="1" applyBorder="1" applyAlignment="1">
      <alignment horizontal="left" vertical="center" wrapText="1"/>
    </xf>
    <xf numFmtId="0" fontId="4" fillId="0" borderId="14" xfId="0" applyFont="1" applyBorder="1" applyAlignment="1">
      <alignment horizontal="left" vertical="center" wrapText="1"/>
    </xf>
    <xf numFmtId="0" fontId="4" fillId="0" borderId="68" xfId="0" applyFont="1" applyBorder="1" applyAlignment="1">
      <alignment horizontal="center" vertical="center" wrapText="1"/>
    </xf>
    <xf numFmtId="0" fontId="4" fillId="0" borderId="14" xfId="0" applyFont="1" applyBorder="1" applyAlignment="1">
      <alignment horizontal="center" vertical="center" wrapText="1"/>
    </xf>
    <xf numFmtId="0" fontId="16" fillId="33" borderId="12" xfId="0" applyFont="1" applyFill="1" applyBorder="1" applyAlignment="1">
      <alignment horizontal="left" vertical="center" wrapText="1"/>
    </xf>
    <xf numFmtId="0" fontId="16" fillId="33" borderId="64" xfId="0" applyFont="1" applyFill="1" applyBorder="1" applyAlignment="1">
      <alignment horizontal="left" vertical="center" wrapText="1"/>
    </xf>
    <xf numFmtId="0" fontId="16" fillId="0" borderId="15" xfId="0" applyFont="1" applyBorder="1" applyAlignment="1">
      <alignment horizontal="center" vertical="center" wrapText="1"/>
    </xf>
    <xf numFmtId="0" fontId="16" fillId="0" borderId="59" xfId="0" applyFont="1" applyBorder="1" applyAlignment="1">
      <alignment horizontal="center" vertical="center" wrapText="1"/>
    </xf>
    <xf numFmtId="0" fontId="16" fillId="0" borderId="16" xfId="0" applyFont="1" applyBorder="1" applyAlignment="1">
      <alignment horizontal="center" vertical="center" wrapText="1"/>
    </xf>
    <xf numFmtId="0" fontId="16" fillId="33" borderId="26" xfId="0" applyFont="1" applyFill="1" applyBorder="1" applyAlignment="1">
      <alignment horizontal="left" vertical="center" wrapText="1"/>
    </xf>
    <xf numFmtId="0" fontId="16" fillId="33" borderId="18" xfId="0" applyFont="1" applyFill="1" applyBorder="1" applyAlignment="1">
      <alignment horizontal="left" vertical="center" wrapText="1"/>
    </xf>
    <xf numFmtId="0" fontId="16" fillId="0" borderId="12" xfId="0" applyFont="1" applyBorder="1" applyAlignment="1">
      <alignment horizontal="center" vertical="center" wrapText="1"/>
    </xf>
    <xf numFmtId="0" fontId="16" fillId="0" borderId="64" xfId="0" applyFont="1" applyBorder="1" applyAlignment="1">
      <alignment horizontal="center" vertical="center" wrapText="1"/>
    </xf>
    <xf numFmtId="0" fontId="16" fillId="0" borderId="13" xfId="0" applyFont="1" applyBorder="1" applyAlignment="1">
      <alignment horizontal="center" vertical="center" wrapText="1"/>
    </xf>
    <xf numFmtId="0" fontId="16" fillId="33" borderId="13" xfId="0" applyFont="1" applyFill="1" applyBorder="1" applyAlignment="1">
      <alignment horizontal="left" vertical="center" wrapText="1"/>
    </xf>
    <xf numFmtId="49" fontId="15" fillId="0" borderId="0" xfId="0" applyNumberFormat="1" applyFont="1" applyAlignment="1">
      <alignment horizontal="justify" vertical="center" wrapText="1"/>
    </xf>
    <xf numFmtId="0" fontId="25" fillId="0" borderId="0" xfId="0" applyFont="1" applyAlignment="1">
      <alignment horizontal="justify" vertical="center" wrapText="1"/>
    </xf>
    <xf numFmtId="0" fontId="15" fillId="0" borderId="0" xfId="0" applyFont="1" applyAlignment="1">
      <alignment horizontal="justify" vertical="center" wrapText="1"/>
    </xf>
    <xf numFmtId="0" fontId="15" fillId="0" borderId="0" xfId="0" applyFont="1" applyAlignment="1">
      <alignment horizontal="justify" wrapText="1"/>
    </xf>
    <xf numFmtId="0" fontId="15" fillId="0" borderId="0" xfId="0" applyFont="1" applyAlignment="1">
      <alignment horizontal="justify" vertical="top" wrapText="1"/>
    </xf>
    <xf numFmtId="0" fontId="16" fillId="0" borderId="12" xfId="0" applyFont="1" applyBorder="1" applyAlignment="1">
      <alignment vertical="center" wrapText="1"/>
    </xf>
    <xf numFmtId="0" fontId="16" fillId="0" borderId="13" xfId="0" applyFont="1" applyBorder="1" applyAlignment="1">
      <alignment vertical="center" wrapText="1"/>
    </xf>
    <xf numFmtId="1" fontId="16" fillId="33" borderId="12" xfId="0" applyNumberFormat="1" applyFont="1" applyFill="1" applyBorder="1" applyAlignment="1">
      <alignment horizontal="center" vertical="center" wrapText="1"/>
    </xf>
    <xf numFmtId="1" fontId="16" fillId="33" borderId="13" xfId="0" applyNumberFormat="1" applyFont="1" applyFill="1" applyBorder="1" applyAlignment="1">
      <alignment horizontal="center" vertical="center" wrapText="1"/>
    </xf>
    <xf numFmtId="0" fontId="16" fillId="33" borderId="12" xfId="0" applyFont="1" applyFill="1" applyBorder="1" applyAlignment="1">
      <alignment horizontal="center" vertical="center" wrapText="1"/>
    </xf>
    <xf numFmtId="0" fontId="16" fillId="33" borderId="13" xfId="0" applyFont="1" applyFill="1" applyBorder="1" applyAlignment="1">
      <alignment horizontal="center" vertical="center" wrapText="1"/>
    </xf>
    <xf numFmtId="0" fontId="25" fillId="0" borderId="69" xfId="0" applyFont="1" applyBorder="1" applyAlignment="1">
      <alignment horizontal="center" vertical="center"/>
    </xf>
    <xf numFmtId="0" fontId="16" fillId="0" borderId="68" xfId="0" applyFont="1" applyBorder="1" applyAlignment="1">
      <alignment horizontal="center" vertical="center" wrapText="1"/>
    </xf>
    <xf numFmtId="0" fontId="16" fillId="0" borderId="70"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48" xfId="0" applyFont="1" applyBorder="1" applyAlignment="1">
      <alignment vertical="center" wrapText="1"/>
    </xf>
    <xf numFmtId="0" fontId="16" fillId="0" borderId="51" xfId="0" applyFont="1" applyBorder="1" applyAlignment="1">
      <alignment vertical="center" wrapText="1"/>
    </xf>
    <xf numFmtId="49" fontId="15" fillId="0" borderId="0" xfId="0" applyNumberFormat="1" applyFont="1" applyAlignment="1">
      <alignment horizontal="left" vertical="center" wrapText="1"/>
    </xf>
    <xf numFmtId="0" fontId="15" fillId="0" borderId="0" xfId="0" applyNumberFormat="1" applyFont="1" applyAlignment="1">
      <alignment horizontal="justify" vertical="center" wrapText="1"/>
    </xf>
    <xf numFmtId="0" fontId="16" fillId="0" borderId="10" xfId="0" applyFont="1" applyBorder="1" applyAlignment="1">
      <alignment horizontal="center" vertical="center"/>
    </xf>
    <xf numFmtId="0" fontId="30" fillId="0" borderId="10" xfId="0" applyFont="1" applyFill="1" applyBorder="1" applyAlignment="1">
      <alignment horizontal="center" vertical="center" wrapText="1"/>
    </xf>
    <xf numFmtId="0" fontId="6" fillId="0" borderId="0" xfId="0" applyFont="1" applyFill="1" applyAlignment="1">
      <alignment horizontal="justify" vertical="center"/>
    </xf>
    <xf numFmtId="0" fontId="15" fillId="0" borderId="10" xfId="0" applyFont="1" applyBorder="1" applyAlignment="1">
      <alignment horizontal="left" vertical="center"/>
    </xf>
    <xf numFmtId="0" fontId="30" fillId="0" borderId="10" xfId="0" applyFont="1" applyFill="1" applyBorder="1" applyAlignment="1">
      <alignment horizontal="center" vertical="center"/>
    </xf>
    <xf numFmtId="0" fontId="9" fillId="0" borderId="61" xfId="0" applyFont="1" applyFill="1" applyBorder="1" applyAlignment="1">
      <alignment horizontal="left" vertical="center" wrapText="1"/>
    </xf>
    <xf numFmtId="0" fontId="15" fillId="0" borderId="21" xfId="0" applyFont="1" applyBorder="1" applyAlignment="1">
      <alignment horizontal="left" vertical="center" wrapText="1"/>
    </xf>
    <xf numFmtId="0" fontId="15" fillId="0" borderId="44" xfId="0" applyFont="1" applyBorder="1" applyAlignment="1">
      <alignment horizontal="left" vertical="center" wrapText="1"/>
    </xf>
    <xf numFmtId="0" fontId="15" fillId="0" borderId="22" xfId="0" applyFont="1" applyBorder="1" applyAlignment="1">
      <alignment horizontal="left" vertical="center" wrapText="1"/>
    </xf>
    <xf numFmtId="0" fontId="25" fillId="0" borderId="0" xfId="0" applyFont="1" applyBorder="1" applyAlignment="1">
      <alignment horizontal="center" vertical="center" wrapText="1"/>
    </xf>
    <xf numFmtId="0" fontId="15" fillId="0" borderId="10" xfId="0" applyFont="1" applyBorder="1" applyAlignment="1">
      <alignment horizontal="left"/>
    </xf>
    <xf numFmtId="0" fontId="4" fillId="0" borderId="0" xfId="0" applyFont="1" applyFill="1" applyAlignment="1">
      <alignment horizontal="left" vertical="center" wrapText="1"/>
    </xf>
    <xf numFmtId="0" fontId="15" fillId="0" borderId="10" xfId="0" applyFont="1" applyBorder="1" applyAlignment="1">
      <alignment horizontal="left" wrapText="1"/>
    </xf>
    <xf numFmtId="0" fontId="16" fillId="0" borderId="10" xfId="0" applyFont="1" applyBorder="1" applyAlignment="1">
      <alignment horizontal="center" vertical="center" wrapText="1"/>
    </xf>
    <xf numFmtId="0" fontId="4" fillId="0" borderId="0" xfId="0" applyFont="1" applyFill="1" applyAlignment="1">
      <alignment horizontal="justify" wrapText="1"/>
    </xf>
    <xf numFmtId="0" fontId="15" fillId="0" borderId="10" xfId="0" applyFont="1" applyBorder="1" applyAlignment="1">
      <alignment horizontal="left" vertical="top"/>
    </xf>
    <xf numFmtId="0" fontId="15" fillId="0" borderId="10" xfId="0" applyFont="1" applyBorder="1" applyAlignment="1">
      <alignment horizontal="center" vertical="center" wrapText="1"/>
    </xf>
    <xf numFmtId="0" fontId="15" fillId="0" borderId="10" xfId="0" applyFont="1" applyBorder="1" applyAlignment="1">
      <alignment horizontal="center" vertical="top" wrapText="1"/>
    </xf>
    <xf numFmtId="0" fontId="15" fillId="0" borderId="0" xfId="0" applyFont="1" applyAlignment="1">
      <alignment horizontal="left" vertical="center"/>
    </xf>
    <xf numFmtId="49" fontId="16" fillId="0" borderId="53" xfId="0" applyNumberFormat="1" applyFont="1" applyBorder="1" applyAlignment="1">
      <alignment horizontal="center" vertical="center" wrapText="1"/>
    </xf>
    <xf numFmtId="49" fontId="16" fillId="0" borderId="10" xfId="0" applyNumberFormat="1" applyFont="1" applyBorder="1" applyAlignment="1">
      <alignment horizontal="center" vertical="center" wrapText="1"/>
    </xf>
    <xf numFmtId="0" fontId="25" fillId="0" borderId="0" xfId="0" applyFont="1" applyAlignment="1">
      <alignment horizontal="center" vertical="center"/>
    </xf>
    <xf numFmtId="49" fontId="16" fillId="0" borderId="71" xfId="0" applyNumberFormat="1" applyFont="1" applyBorder="1" applyAlignment="1">
      <alignment horizontal="center" vertical="center" wrapText="1"/>
    </xf>
    <xf numFmtId="49" fontId="16" fillId="0" borderId="44" xfId="0" applyNumberFormat="1" applyFont="1" applyBorder="1" applyAlignment="1">
      <alignment horizontal="center" vertical="center" wrapText="1"/>
    </xf>
    <xf numFmtId="49" fontId="16" fillId="0" borderId="22" xfId="0" applyNumberFormat="1" applyFont="1" applyBorder="1" applyAlignment="1">
      <alignment horizontal="center" vertical="center" wrapText="1"/>
    </xf>
    <xf numFmtId="0" fontId="16" fillId="0" borderId="10" xfId="0" applyFont="1" applyFill="1" applyBorder="1" applyAlignment="1">
      <alignment horizontal="center" vertical="center" wrapText="1"/>
    </xf>
    <xf numFmtId="0" fontId="16" fillId="0" borderId="10" xfId="0" applyFont="1" applyFill="1" applyBorder="1" applyAlignment="1">
      <alignment horizontal="center" vertical="center"/>
    </xf>
    <xf numFmtId="0" fontId="16" fillId="0" borderId="34" xfId="0" applyFont="1" applyFill="1" applyBorder="1" applyAlignment="1">
      <alignment horizontal="center" vertical="center"/>
    </xf>
    <xf numFmtId="0" fontId="16" fillId="0" borderId="53" xfId="0" applyFont="1" applyFill="1" applyBorder="1" applyAlignment="1">
      <alignment horizontal="center"/>
    </xf>
    <xf numFmtId="0" fontId="16" fillId="0" borderId="52" xfId="0" applyFont="1" applyFill="1" applyBorder="1" applyAlignment="1">
      <alignment horizontal="center"/>
    </xf>
    <xf numFmtId="49" fontId="16" fillId="0" borderId="33" xfId="0" applyNumberFormat="1" applyFont="1" applyBorder="1" applyAlignment="1">
      <alignment horizontal="center" vertical="center" wrapText="1"/>
    </xf>
    <xf numFmtId="49" fontId="16" fillId="0" borderId="42" xfId="0" applyNumberFormat="1" applyFont="1" applyBorder="1" applyAlignment="1">
      <alignment horizontal="center" vertical="center" wrapText="1"/>
    </xf>
    <xf numFmtId="0" fontId="16" fillId="0" borderId="53" xfId="0" applyFont="1" applyFill="1" applyBorder="1" applyAlignment="1">
      <alignment horizontal="center" vertical="center" wrapText="1"/>
    </xf>
    <xf numFmtId="0" fontId="4" fillId="0" borderId="0" xfId="0" applyNumberFormat="1" applyFont="1" applyAlignment="1">
      <alignment horizontal="justify" wrapText="1"/>
    </xf>
    <xf numFmtId="0" fontId="9" fillId="0" borderId="10" xfId="0" applyNumberFormat="1" applyFont="1" applyBorder="1" applyAlignment="1">
      <alignment vertical="center" wrapText="1"/>
    </xf>
    <xf numFmtId="0" fontId="9" fillId="0" borderId="10" xfId="0" applyFont="1" applyBorder="1" applyAlignment="1">
      <alignment vertical="center" wrapText="1"/>
    </xf>
    <xf numFmtId="0" fontId="9" fillId="34" borderId="10" xfId="0" applyFont="1" applyFill="1" applyBorder="1" applyAlignment="1">
      <alignment horizontal="center" vertical="center" wrapText="1"/>
    </xf>
    <xf numFmtId="49" fontId="16" fillId="0" borderId="35" xfId="0" applyNumberFormat="1" applyFont="1" applyBorder="1" applyAlignment="1">
      <alignment horizontal="center" vertical="center" wrapText="1"/>
    </xf>
    <xf numFmtId="49" fontId="16" fillId="0" borderId="72" xfId="0" applyNumberFormat="1" applyFont="1" applyBorder="1" applyAlignment="1">
      <alignment horizontal="center" vertical="center" wrapText="1"/>
    </xf>
    <xf numFmtId="49" fontId="16" fillId="0" borderId="43" xfId="0" applyNumberFormat="1" applyFont="1" applyBorder="1" applyAlignment="1">
      <alignment horizontal="center" vertical="center" wrapText="1"/>
    </xf>
    <xf numFmtId="0" fontId="9" fillId="0" borderId="21" xfId="0" applyNumberFormat="1" applyFont="1" applyBorder="1" applyAlignment="1">
      <alignment horizontal="center" vertical="center" wrapText="1"/>
    </xf>
    <xf numFmtId="0" fontId="9" fillId="0" borderId="44" xfId="0" applyNumberFormat="1" applyFont="1" applyBorder="1" applyAlignment="1">
      <alignment horizontal="center" vertical="center" wrapText="1"/>
    </xf>
    <xf numFmtId="0" fontId="9" fillId="0" borderId="22" xfId="0" applyNumberFormat="1" applyFont="1" applyBorder="1" applyAlignment="1">
      <alignment horizontal="center" vertical="center" wrapText="1"/>
    </xf>
    <xf numFmtId="0" fontId="25" fillId="0" borderId="0" xfId="0" applyFont="1" applyAlignment="1">
      <alignment horizontal="center" wrapText="1"/>
    </xf>
    <xf numFmtId="0" fontId="13" fillId="0" borderId="10" xfId="0" applyFont="1" applyBorder="1" applyAlignment="1">
      <alignment horizontal="center" vertical="center" wrapText="1"/>
    </xf>
    <xf numFmtId="0" fontId="15" fillId="0" borderId="0" xfId="0" applyFont="1" applyAlignment="1">
      <alignment horizontal="justify" vertical="center"/>
    </xf>
    <xf numFmtId="0" fontId="16" fillId="0" borderId="21" xfId="0" applyFont="1" applyBorder="1" applyAlignment="1">
      <alignment horizontal="center" vertical="center" wrapText="1"/>
    </xf>
    <xf numFmtId="0" fontId="4" fillId="34" borderId="0" xfId="0" applyFont="1" applyFill="1" applyAlignment="1">
      <alignment horizontal="justify" vertical="center" wrapText="1"/>
    </xf>
    <xf numFmtId="0" fontId="4" fillId="0" borderId="0" xfId="0" applyNumberFormat="1" applyFont="1" applyAlignment="1">
      <alignment horizontal="justify" vertical="center" wrapText="1"/>
    </xf>
    <xf numFmtId="0" fontId="16" fillId="0" borderId="22"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23" xfId="0" applyFont="1" applyBorder="1" applyAlignment="1">
      <alignment horizontal="center" vertical="center" wrapText="1"/>
    </xf>
    <xf numFmtId="173" fontId="16" fillId="0" borderId="33" xfId="0" applyNumberFormat="1" applyFont="1" applyBorder="1" applyAlignment="1">
      <alignment horizontal="center" vertical="center" wrapText="1"/>
    </xf>
    <xf numFmtId="173" fontId="16" fillId="0" borderId="53" xfId="0" applyNumberFormat="1" applyFont="1" applyBorder="1" applyAlignment="1">
      <alignment horizontal="center" vertical="center" wrapText="1"/>
    </xf>
    <xf numFmtId="173" fontId="16" fillId="0" borderId="52" xfId="0" applyNumberFormat="1" applyFont="1" applyBorder="1" applyAlignment="1">
      <alignment horizontal="center" vertical="center" wrapText="1"/>
    </xf>
    <xf numFmtId="173" fontId="16" fillId="0" borderId="35" xfId="0" applyNumberFormat="1" applyFont="1" applyBorder="1" applyAlignment="1">
      <alignment horizontal="center" vertical="center" wrapText="1"/>
    </xf>
    <xf numFmtId="173" fontId="16" fillId="0" borderId="21" xfId="0" applyNumberFormat="1" applyFont="1" applyBorder="1" applyAlignment="1">
      <alignment horizontal="center" vertical="center" wrapText="1"/>
    </xf>
    <xf numFmtId="173" fontId="16" fillId="0" borderId="54" xfId="0" applyNumberFormat="1" applyFont="1" applyBorder="1" applyAlignment="1">
      <alignment horizontal="center" vertical="center" wrapText="1"/>
    </xf>
    <xf numFmtId="0" fontId="16" fillId="0" borderId="55" xfId="0" applyFont="1" applyBorder="1" applyAlignment="1">
      <alignment horizontal="center" vertical="center" wrapText="1"/>
    </xf>
    <xf numFmtId="0" fontId="16" fillId="0" borderId="53" xfId="0" applyFont="1" applyBorder="1" applyAlignment="1">
      <alignment horizontal="center" vertical="center" wrapText="1"/>
    </xf>
    <xf numFmtId="0" fontId="16" fillId="0" borderId="56" xfId="0" applyFont="1" applyBorder="1" applyAlignment="1">
      <alignment horizontal="center" vertical="center" wrapText="1"/>
    </xf>
    <xf numFmtId="1" fontId="16" fillId="0" borderId="22" xfId="0" applyNumberFormat="1" applyFont="1" applyBorder="1" applyAlignment="1">
      <alignment horizontal="center" vertical="center" wrapText="1"/>
    </xf>
    <xf numFmtId="0" fontId="16" fillId="0" borderId="33" xfId="0" applyFont="1" applyBorder="1" applyAlignment="1">
      <alignment horizontal="center" vertical="center" wrapText="1"/>
    </xf>
    <xf numFmtId="0" fontId="16" fillId="0" borderId="52"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54" xfId="0" applyFont="1" applyBorder="1" applyAlignment="1">
      <alignment horizontal="center" vertical="center" wrapText="1"/>
    </xf>
    <xf numFmtId="0" fontId="25" fillId="0" borderId="0" xfId="0" applyFont="1" applyBorder="1" applyAlignment="1">
      <alignment horizontal="center" vertical="center"/>
    </xf>
    <xf numFmtId="49" fontId="3" fillId="0" borderId="21" xfId="0" applyNumberFormat="1" applyFont="1" applyFill="1" applyBorder="1" applyAlignment="1">
      <alignment horizontal="center" vertical="center" wrapText="1"/>
    </xf>
    <xf numFmtId="49" fontId="3" fillId="0" borderId="44" xfId="0" applyNumberFormat="1" applyFont="1" applyFill="1" applyBorder="1" applyAlignment="1">
      <alignment horizontal="center" vertical="center" wrapText="1"/>
    </xf>
    <xf numFmtId="49" fontId="5" fillId="0" borderId="21" xfId="0" applyNumberFormat="1" applyFont="1" applyFill="1" applyBorder="1" applyAlignment="1">
      <alignment horizontal="center" vertical="center" wrapText="1"/>
    </xf>
    <xf numFmtId="49" fontId="5" fillId="0" borderId="44"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6" fillId="0" borderId="10" xfId="0" applyFont="1" applyFill="1" applyBorder="1" applyAlignment="1">
      <alignment horizontal="center"/>
    </xf>
    <xf numFmtId="49" fontId="3" fillId="0" borderId="22" xfId="0" applyNumberFormat="1" applyFont="1" applyFill="1" applyBorder="1" applyAlignment="1">
      <alignment horizontal="center" vertical="center" wrapText="1"/>
    </xf>
    <xf numFmtId="0" fontId="6" fillId="0" borderId="21" xfId="0" applyFont="1" applyFill="1" applyBorder="1" applyAlignment="1">
      <alignment horizontal="center"/>
    </xf>
    <xf numFmtId="0" fontId="6" fillId="0" borderId="44" xfId="0" applyFont="1" applyFill="1" applyBorder="1" applyAlignment="1">
      <alignment horizontal="center"/>
    </xf>
    <xf numFmtId="49" fontId="23" fillId="0" borderId="0" xfId="0" applyNumberFormat="1" applyFont="1" applyBorder="1" applyAlignment="1">
      <alignment horizontal="center" vertical="center"/>
    </xf>
    <xf numFmtId="0" fontId="6" fillId="0" borderId="0" xfId="0" applyFont="1" applyFill="1" applyAlignment="1">
      <alignment horizontal="center" vertical="center"/>
    </xf>
    <xf numFmtId="49" fontId="13" fillId="0" borderId="10" xfId="0" applyNumberFormat="1" applyFont="1" applyBorder="1" applyAlignment="1">
      <alignment vertical="center" wrapText="1"/>
    </xf>
    <xf numFmtId="49" fontId="13" fillId="0" borderId="10" xfId="0" applyNumberFormat="1" applyFont="1" applyBorder="1" applyAlignment="1">
      <alignment horizontal="center" vertical="center" wrapText="1"/>
    </xf>
    <xf numFmtId="0" fontId="13" fillId="0" borderId="10" xfId="0" applyFont="1" applyBorder="1" applyAlignment="1">
      <alignment horizontal="center" vertical="center" wrapText="1"/>
    </xf>
    <xf numFmtId="49" fontId="13" fillId="0" borderId="30" xfId="0" applyNumberFormat="1" applyFont="1" applyBorder="1" applyAlignment="1">
      <alignment horizontal="left" vertical="center" wrapText="1"/>
    </xf>
    <xf numFmtId="49" fontId="13" fillId="0" borderId="61" xfId="0" applyNumberFormat="1" applyFont="1" applyBorder="1" applyAlignment="1">
      <alignment horizontal="left" vertical="center" wrapText="1"/>
    </xf>
    <xf numFmtId="49" fontId="13" fillId="0" borderId="29" xfId="0" applyNumberFormat="1" applyFont="1" applyBorder="1" applyAlignment="1">
      <alignment horizontal="left" vertical="center" wrapText="1"/>
    </xf>
    <xf numFmtId="49" fontId="3" fillId="0" borderId="30" xfId="0" applyNumberFormat="1" applyFont="1" applyFill="1" applyBorder="1" applyAlignment="1">
      <alignment horizontal="left" vertical="center" wrapText="1"/>
    </xf>
    <xf numFmtId="49" fontId="3" fillId="0" borderId="61" xfId="0" applyNumberFormat="1" applyFont="1" applyFill="1" applyBorder="1" applyAlignment="1">
      <alignment horizontal="left" vertical="center" wrapText="1"/>
    </xf>
    <xf numFmtId="49" fontId="3" fillId="0" borderId="29" xfId="0" applyNumberFormat="1" applyFont="1" applyFill="1" applyBorder="1" applyAlignment="1">
      <alignment horizontal="left" vertical="center" wrapText="1"/>
    </xf>
    <xf numFmtId="0" fontId="4" fillId="0" borderId="0" xfId="0" applyNumberFormat="1" applyFont="1" applyFill="1" applyAlignment="1">
      <alignment horizontal="justify" vertical="center" wrapText="1"/>
    </xf>
    <xf numFmtId="0" fontId="3" fillId="0" borderId="30" xfId="0" applyFont="1" applyFill="1" applyBorder="1" applyAlignment="1">
      <alignment horizontal="left" vertical="center" wrapText="1"/>
    </xf>
    <xf numFmtId="0" fontId="3" fillId="0" borderId="61" xfId="0" applyFont="1" applyFill="1" applyBorder="1" applyAlignment="1">
      <alignment horizontal="left" vertical="center" wrapText="1"/>
    </xf>
    <xf numFmtId="0" fontId="3" fillId="0" borderId="29" xfId="0" applyFont="1" applyFill="1" applyBorder="1" applyAlignment="1">
      <alignment horizontal="left" vertical="center" wrapText="1"/>
    </xf>
    <xf numFmtId="49" fontId="3" fillId="0" borderId="10" xfId="0" applyNumberFormat="1" applyFont="1" applyFill="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30" xfId="0" applyFont="1" applyBorder="1" applyAlignment="1">
      <alignment horizontal="left" vertical="center" wrapText="1"/>
    </xf>
    <xf numFmtId="0" fontId="13" fillId="0" borderId="61" xfId="0" applyFont="1" applyBorder="1" applyAlignment="1">
      <alignment horizontal="left" vertical="center" wrapText="1"/>
    </xf>
    <xf numFmtId="0" fontId="13" fillId="0" borderId="29" xfId="0" applyFont="1" applyBorder="1" applyAlignment="1">
      <alignment horizontal="left" vertical="center" wrapText="1"/>
    </xf>
    <xf numFmtId="49" fontId="3" fillId="0" borderId="23"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6" xfId="0" applyFont="1" applyFill="1" applyBorder="1" applyAlignment="1">
      <alignment horizontal="center" vertical="center" wrapText="1"/>
    </xf>
    <xf numFmtId="49" fontId="5" fillId="0" borderId="22" xfId="0" applyNumberFormat="1" applyFont="1" applyFill="1" applyBorder="1" applyAlignment="1">
      <alignment horizontal="center" vertical="center" wrapText="1"/>
    </xf>
    <xf numFmtId="0" fontId="3" fillId="0" borderId="21" xfId="0" applyNumberFormat="1" applyFont="1" applyFill="1" applyBorder="1" applyAlignment="1">
      <alignment horizontal="center" vertical="center" wrapText="1"/>
    </xf>
    <xf numFmtId="0" fontId="3" fillId="0" borderId="44" xfId="0" applyNumberFormat="1" applyFont="1" applyFill="1" applyBorder="1" applyAlignment="1">
      <alignment horizontal="center" vertical="center" wrapText="1"/>
    </xf>
    <xf numFmtId="0" fontId="3" fillId="0" borderId="22" xfId="0" applyNumberFormat="1" applyFont="1" applyFill="1" applyBorder="1" applyAlignment="1">
      <alignment horizontal="center" vertical="center" wrapText="1"/>
    </xf>
    <xf numFmtId="49" fontId="4" fillId="0" borderId="0" xfId="0" applyNumberFormat="1" applyFont="1" applyFill="1" applyAlignment="1">
      <alignment horizontal="justify" vertical="center" wrapText="1"/>
    </xf>
    <xf numFmtId="0" fontId="3" fillId="0" borderId="44"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0" xfId="0" applyFont="1" applyFill="1" applyBorder="1" applyAlignment="1">
      <alignment horizontal="center"/>
    </xf>
    <xf numFmtId="0" fontId="15" fillId="0" borderId="0" xfId="0" applyNumberFormat="1" applyFont="1" applyFill="1" applyAlignment="1">
      <alignment horizontal="left"/>
    </xf>
    <xf numFmtId="0" fontId="4" fillId="0" borderId="0" xfId="0" applyNumberFormat="1"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30" xfId="0" applyFont="1" applyFill="1" applyBorder="1" applyAlignment="1">
      <alignment horizontal="left" wrapText="1"/>
    </xf>
    <xf numFmtId="0" fontId="4" fillId="0" borderId="61" xfId="0" applyFont="1" applyFill="1" applyBorder="1" applyAlignment="1">
      <alignment horizontal="left" wrapText="1"/>
    </xf>
    <xf numFmtId="0" fontId="4" fillId="0" borderId="29" xfId="0" applyFont="1" applyFill="1" applyBorder="1" applyAlignment="1">
      <alignment horizontal="left" wrapText="1"/>
    </xf>
    <xf numFmtId="0" fontId="15" fillId="0" borderId="10" xfId="0" applyFont="1" applyBorder="1" applyAlignment="1">
      <alignment vertical="center" wrapText="1"/>
    </xf>
    <xf numFmtId="0" fontId="9" fillId="0" borderId="23" xfId="0" applyFont="1" applyFill="1" applyBorder="1" applyAlignment="1">
      <alignment horizontal="left" vertical="center" wrapText="1"/>
    </xf>
    <xf numFmtId="0" fontId="9" fillId="0" borderId="62" xfId="0" applyFont="1" applyFill="1" applyBorder="1" applyAlignment="1">
      <alignment horizontal="left" vertical="center" wrapText="1"/>
    </xf>
    <xf numFmtId="0" fontId="9" fillId="0" borderId="10" xfId="0" applyFont="1" applyFill="1" applyBorder="1" applyAlignment="1">
      <alignment vertical="center" wrapText="1"/>
    </xf>
    <xf numFmtId="0" fontId="9" fillId="0" borderId="21" xfId="0" applyFont="1" applyFill="1" applyBorder="1" applyAlignment="1">
      <alignment vertical="center" wrapText="1"/>
    </xf>
    <xf numFmtId="0" fontId="9" fillId="0" borderId="66" xfId="0" applyFont="1" applyFill="1" applyBorder="1" applyAlignment="1">
      <alignment horizontal="left" vertical="center" wrapText="1"/>
    </xf>
    <xf numFmtId="0" fontId="9" fillId="0" borderId="0" xfId="0" applyFont="1" applyFill="1" applyBorder="1" applyAlignment="1">
      <alignment horizontal="left" vertical="center" wrapText="1"/>
    </xf>
    <xf numFmtId="0" fontId="16" fillId="0" borderId="10" xfId="0" applyFont="1" applyFill="1" applyBorder="1" applyAlignment="1">
      <alignment vertical="center" wrapText="1"/>
    </xf>
    <xf numFmtId="0" fontId="16" fillId="0" borderId="23" xfId="0" applyFont="1" applyFill="1" applyBorder="1" applyAlignment="1">
      <alignment horizontal="left" vertical="center" wrapText="1"/>
    </xf>
    <xf numFmtId="0" fontId="16" fillId="0" borderId="62" xfId="0" applyFont="1" applyFill="1" applyBorder="1" applyAlignment="1">
      <alignment horizontal="left" vertical="center" wrapText="1"/>
    </xf>
    <xf numFmtId="0" fontId="25" fillId="0" borderId="0" xfId="0" applyFont="1" applyBorder="1" applyAlignment="1">
      <alignment horizontal="center"/>
    </xf>
    <xf numFmtId="0" fontId="15" fillId="0" borderId="0" xfId="0" applyFont="1" applyFill="1" applyAlignment="1">
      <alignment horizontal="justify" wrapText="1"/>
    </xf>
    <xf numFmtId="0" fontId="9" fillId="0" borderId="50" xfId="0" applyFont="1" applyFill="1" applyBorder="1" applyAlignment="1">
      <alignment horizontal="left" vertical="center" wrapText="1"/>
    </xf>
    <xf numFmtId="0" fontId="9" fillId="0" borderId="65"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61"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15" fillId="0" borderId="0" xfId="0" applyNumberFormat="1" applyFont="1" applyFill="1" applyAlignment="1">
      <alignment horizontal="justify" vertical="center" wrapText="1"/>
    </xf>
    <xf numFmtId="0" fontId="4" fillId="0" borderId="23" xfId="0" applyFont="1" applyFill="1" applyBorder="1" applyAlignment="1">
      <alignment horizontal="left" vertical="center" wrapText="1"/>
    </xf>
    <xf numFmtId="0" fontId="4" fillId="0" borderId="62" xfId="0" applyFont="1" applyFill="1" applyBorder="1" applyAlignment="1">
      <alignment horizontal="left" vertical="center" wrapText="1"/>
    </xf>
    <xf numFmtId="0" fontId="4" fillId="0" borderId="56" xfId="0" applyFont="1" applyFill="1" applyBorder="1" applyAlignment="1">
      <alignment horizontal="left" vertical="center" wrapText="1"/>
    </xf>
    <xf numFmtId="0" fontId="4" fillId="0" borderId="66" xfId="0" applyFont="1" applyFill="1" applyBorder="1" applyAlignment="1">
      <alignment horizontal="left" vertical="center" wrapText="1"/>
    </xf>
    <xf numFmtId="0" fontId="4" fillId="0" borderId="67" xfId="0" applyFont="1" applyFill="1" applyBorder="1" applyAlignment="1">
      <alignment horizontal="left" vertical="center" wrapText="1"/>
    </xf>
    <xf numFmtId="0" fontId="4" fillId="0" borderId="6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16" fillId="0" borderId="21"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5" fillId="0" borderId="0" xfId="0" applyFont="1" applyFill="1" applyAlignment="1">
      <alignment horizontal="left" vertical="center"/>
    </xf>
    <xf numFmtId="0" fontId="15" fillId="0" borderId="10" xfId="0" applyFont="1" applyFill="1" applyBorder="1" applyAlignment="1">
      <alignment horizontal="left" vertical="center" wrapText="1"/>
    </xf>
    <xf numFmtId="0" fontId="15" fillId="0" borderId="10" xfId="0" applyFont="1" applyFill="1" applyBorder="1" applyAlignment="1">
      <alignment horizontal="center" vertical="top" wrapText="1"/>
    </xf>
    <xf numFmtId="0" fontId="15" fillId="0" borderId="10" xfId="0" applyFont="1" applyFill="1" applyBorder="1" applyAlignment="1">
      <alignment horizontal="left" vertical="top" wrapText="1"/>
    </xf>
    <xf numFmtId="0" fontId="30" fillId="0" borderId="30" xfId="0" applyFont="1" applyBorder="1" applyAlignment="1">
      <alignment horizontal="center" vertical="center" wrapText="1"/>
    </xf>
    <xf numFmtId="0" fontId="30" fillId="0" borderId="29" xfId="0" applyFont="1" applyBorder="1" applyAlignment="1">
      <alignment horizontal="center" vertical="center" wrapText="1"/>
    </xf>
    <xf numFmtId="0" fontId="15" fillId="0" borderId="30" xfId="0" applyFont="1" applyBorder="1" applyAlignment="1">
      <alignment horizontal="left" vertical="center" wrapText="1"/>
    </xf>
    <xf numFmtId="0" fontId="15" fillId="0" borderId="61" xfId="0" applyFont="1" applyBorder="1" applyAlignment="1">
      <alignment horizontal="left" vertical="center" wrapText="1"/>
    </xf>
    <xf numFmtId="0" fontId="15" fillId="0" borderId="29" xfId="0" applyFont="1" applyBorder="1" applyAlignment="1">
      <alignment horizontal="left" vertical="center" wrapText="1"/>
    </xf>
    <xf numFmtId="0" fontId="4" fillId="0" borderId="30" xfId="0" applyFont="1" applyBorder="1" applyAlignment="1">
      <alignment horizontal="left" vertical="center" wrapText="1"/>
    </xf>
    <xf numFmtId="0" fontId="4" fillId="0" borderId="61" xfId="0" applyFont="1" applyBorder="1" applyAlignment="1">
      <alignment horizontal="left" vertical="center" wrapText="1"/>
    </xf>
    <xf numFmtId="0" fontId="4" fillId="0" borderId="29" xfId="0" applyFont="1" applyBorder="1" applyAlignment="1">
      <alignment horizontal="left" vertical="center" wrapText="1"/>
    </xf>
    <xf numFmtId="49" fontId="16" fillId="0" borderId="21" xfId="0" applyNumberFormat="1" applyFont="1" applyBorder="1" applyAlignment="1">
      <alignment horizontal="center" vertical="center" wrapText="1"/>
    </xf>
    <xf numFmtId="49" fontId="9" fillId="0" borderId="21" xfId="0" applyNumberFormat="1" applyFont="1" applyBorder="1" applyAlignment="1">
      <alignment horizontal="left" vertical="center" wrapText="1"/>
    </xf>
    <xf numFmtId="49" fontId="9" fillId="0" borderId="44" xfId="0" applyNumberFormat="1" applyFont="1" applyBorder="1" applyAlignment="1">
      <alignment horizontal="left" vertical="center" wrapText="1"/>
    </xf>
    <xf numFmtId="49" fontId="9" fillId="0" borderId="22" xfId="0" applyNumberFormat="1" applyFont="1" applyBorder="1" applyAlignment="1">
      <alignment horizontal="left" vertical="center" wrapText="1"/>
    </xf>
    <xf numFmtId="49" fontId="9" fillId="0" borderId="21" xfId="0" applyNumberFormat="1" applyFont="1" applyBorder="1" applyAlignment="1">
      <alignment horizontal="center" vertical="center" wrapText="1"/>
    </xf>
    <xf numFmtId="49" fontId="9" fillId="0" borderId="44" xfId="0" applyNumberFormat="1" applyFont="1" applyBorder="1" applyAlignment="1">
      <alignment horizontal="center" vertical="center" wrapText="1"/>
    </xf>
    <xf numFmtId="49" fontId="9" fillId="0" borderId="22" xfId="0" applyNumberFormat="1" applyFont="1" applyBorder="1" applyAlignment="1">
      <alignment horizontal="center" vertical="center" wrapText="1"/>
    </xf>
    <xf numFmtId="49" fontId="30" fillId="0" borderId="21" xfId="0" applyNumberFormat="1" applyFont="1" applyBorder="1" applyAlignment="1">
      <alignment horizontal="center" vertical="center" wrapText="1"/>
    </xf>
    <xf numFmtId="49" fontId="30" fillId="0" borderId="44" xfId="0" applyNumberFormat="1" applyFont="1" applyBorder="1" applyAlignment="1">
      <alignment horizontal="center" vertical="center" wrapText="1"/>
    </xf>
    <xf numFmtId="49" fontId="30" fillId="0" borderId="22" xfId="0" applyNumberFormat="1" applyFont="1" applyBorder="1" applyAlignment="1">
      <alignment horizontal="center" vertical="center" wrapText="1"/>
    </xf>
    <xf numFmtId="0" fontId="30" fillId="0" borderId="21" xfId="0" applyFont="1" applyBorder="1" applyAlignment="1">
      <alignment horizontal="center" vertical="center" wrapText="1"/>
    </xf>
    <xf numFmtId="0" fontId="30" fillId="0" borderId="44" xfId="0" applyFont="1" applyBorder="1" applyAlignment="1">
      <alignment horizontal="center" vertical="center" wrapText="1"/>
    </xf>
    <xf numFmtId="0" fontId="30" fillId="0" borderId="22" xfId="0" applyFont="1" applyBorder="1" applyAlignment="1">
      <alignment horizontal="center" vertical="center" wrapText="1"/>
    </xf>
    <xf numFmtId="49" fontId="28" fillId="0" borderId="21" xfId="0" applyNumberFormat="1" applyFont="1" applyBorder="1" applyAlignment="1">
      <alignment horizontal="center" vertical="center" wrapText="1"/>
    </xf>
    <xf numFmtId="49" fontId="28" fillId="0" borderId="44" xfId="0" applyNumberFormat="1" applyFont="1" applyBorder="1" applyAlignment="1">
      <alignment horizontal="center" vertical="center" wrapText="1"/>
    </xf>
    <xf numFmtId="49" fontId="28" fillId="0" borderId="22" xfId="0" applyNumberFormat="1" applyFont="1" applyBorder="1" applyAlignment="1">
      <alignment horizontal="center" vertical="center" wrapText="1"/>
    </xf>
    <xf numFmtId="49" fontId="25" fillId="0" borderId="0" xfId="0" applyNumberFormat="1" applyFont="1" applyBorder="1" applyAlignment="1">
      <alignment horizontal="center"/>
    </xf>
    <xf numFmtId="49" fontId="25" fillId="0" borderId="0" xfId="0" applyNumberFormat="1" applyFont="1" applyAlignment="1">
      <alignment horizontal="center"/>
    </xf>
    <xf numFmtId="0" fontId="30" fillId="0" borderId="10" xfId="0" applyFont="1" applyBorder="1" applyAlignment="1">
      <alignment horizontal="center" vertical="center" wrapText="1"/>
    </xf>
    <xf numFmtId="0" fontId="9" fillId="0" borderId="21" xfId="0" applyFont="1" applyBorder="1" applyAlignment="1">
      <alignment horizontal="center" vertical="center" wrapText="1"/>
    </xf>
    <xf numFmtId="0" fontId="15" fillId="0" borderId="0" xfId="0" applyFont="1" applyAlignment="1">
      <alignment horizontal="right"/>
    </xf>
    <xf numFmtId="0" fontId="9" fillId="0" borderId="58" xfId="0" applyFont="1" applyBorder="1" applyAlignment="1">
      <alignment horizontal="center" vertical="center" wrapText="1"/>
    </xf>
    <xf numFmtId="0" fontId="9" fillId="0" borderId="23" xfId="0" applyFont="1" applyBorder="1" applyAlignment="1">
      <alignment horizontal="center" vertical="center" wrapText="1"/>
    </xf>
    <xf numFmtId="173" fontId="9" fillId="0" borderId="33" xfId="0" applyNumberFormat="1" applyFont="1" applyBorder="1" applyAlignment="1">
      <alignment horizontal="center" vertical="center" wrapText="1"/>
    </xf>
    <xf numFmtId="173" fontId="9" fillId="0" borderId="53" xfId="0" applyNumberFormat="1" applyFont="1" applyBorder="1" applyAlignment="1">
      <alignment horizontal="center" vertical="center" wrapText="1"/>
    </xf>
    <xf numFmtId="173" fontId="9" fillId="0" borderId="52" xfId="0" applyNumberFormat="1" applyFont="1" applyBorder="1" applyAlignment="1">
      <alignment horizontal="center" vertical="center" wrapText="1"/>
    </xf>
    <xf numFmtId="173" fontId="9" fillId="0" borderId="35" xfId="0" applyNumberFormat="1" applyFont="1" applyBorder="1" applyAlignment="1">
      <alignment horizontal="center" vertical="center" wrapText="1"/>
    </xf>
    <xf numFmtId="173" fontId="9" fillId="0" borderId="21" xfId="0" applyNumberFormat="1" applyFont="1" applyBorder="1" applyAlignment="1">
      <alignment horizontal="center" vertical="center" wrapText="1"/>
    </xf>
    <xf numFmtId="173" fontId="9" fillId="0" borderId="54" xfId="0" applyNumberFormat="1" applyFont="1" applyBorder="1" applyAlignment="1">
      <alignment horizontal="center" vertical="center" wrapText="1"/>
    </xf>
    <xf numFmtId="0" fontId="9" fillId="0" borderId="55"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54" xfId="0" applyFont="1" applyBorder="1" applyAlignment="1">
      <alignment horizontal="center" vertical="center" wrapText="1"/>
    </xf>
    <xf numFmtId="1" fontId="9" fillId="0" borderId="22" xfId="0" applyNumberFormat="1" applyFont="1" applyBorder="1" applyAlignment="1">
      <alignment horizontal="center" vertical="center" wrapText="1"/>
    </xf>
    <xf numFmtId="0" fontId="9" fillId="0" borderId="22" xfId="0" applyFont="1" applyBorder="1" applyAlignment="1">
      <alignment horizontal="center" vertical="center" wrapText="1"/>
    </xf>
    <xf numFmtId="0" fontId="6" fillId="0" borderId="0" xfId="0" applyFont="1" applyBorder="1" applyAlignment="1">
      <alignment horizontal="center" vertical="center"/>
    </xf>
    <xf numFmtId="49" fontId="4" fillId="0" borderId="0" xfId="0" applyNumberFormat="1" applyFont="1" applyAlignment="1">
      <alignment horizontal="justify" vertical="center" wrapText="1"/>
    </xf>
    <xf numFmtId="0" fontId="3" fillId="0" borderId="10" xfId="0" applyFont="1" applyFill="1" applyBorder="1" applyAlignment="1">
      <alignment horizontal="left" vertical="center" wrapText="1"/>
    </xf>
    <xf numFmtId="0" fontId="3" fillId="0" borderId="10" xfId="0" applyFont="1" applyBorder="1" applyAlignment="1">
      <alignment horizontal="left" vertical="center" wrapText="1"/>
    </xf>
    <xf numFmtId="0" fontId="6" fillId="0" borderId="0" xfId="0" applyFont="1" applyAlignment="1">
      <alignment horizontal="center" vertical="center"/>
    </xf>
    <xf numFmtId="0" fontId="3" fillId="0" borderId="23"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46" xfId="0" applyFont="1" applyFill="1" applyBorder="1" applyAlignment="1">
      <alignment horizontal="center" vertical="center" wrapText="1"/>
    </xf>
    <xf numFmtId="49" fontId="3" fillId="0" borderId="10" xfId="0" applyNumberFormat="1" applyFont="1" applyBorder="1" applyAlignment="1">
      <alignment horizontal="center" vertical="center" wrapText="1"/>
    </xf>
    <xf numFmtId="49" fontId="3" fillId="0" borderId="21" xfId="0" applyNumberFormat="1" applyFont="1" applyBorder="1" applyAlignment="1">
      <alignment horizontal="center" vertical="center" wrapText="1"/>
    </xf>
    <xf numFmtId="49" fontId="3" fillId="0" borderId="44" xfId="0" applyNumberFormat="1" applyFont="1" applyBorder="1" applyAlignment="1">
      <alignment horizontal="center" vertical="center" wrapText="1"/>
    </xf>
    <xf numFmtId="49" fontId="3" fillId="0" borderId="22" xfId="0" applyNumberFormat="1" applyFont="1" applyBorder="1" applyAlignment="1">
      <alignment horizontal="center" vertical="center" wrapText="1"/>
    </xf>
    <xf numFmtId="0" fontId="3" fillId="0" borderId="10" xfId="0" applyFont="1" applyFill="1" applyBorder="1" applyAlignment="1">
      <alignment vertical="center" wrapText="1"/>
    </xf>
    <xf numFmtId="49" fontId="4" fillId="0" borderId="10" xfId="0" applyNumberFormat="1" applyFont="1" applyBorder="1" applyAlignment="1">
      <alignment horizontal="center" vertical="center"/>
    </xf>
    <xf numFmtId="0" fontId="3" fillId="0" borderId="10" xfId="0" applyNumberFormat="1"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49" fontId="32" fillId="0" borderId="26" xfId="0" applyNumberFormat="1" applyFont="1" applyBorder="1" applyAlignment="1">
      <alignment horizontal="center" vertical="center"/>
    </xf>
    <xf numFmtId="0" fontId="3" fillId="0" borderId="44"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xf>
    <xf numFmtId="0" fontId="5" fillId="0" borderId="26" xfId="0" applyFont="1" applyFill="1" applyBorder="1" applyAlignment="1">
      <alignment horizontal="center" vertical="center"/>
    </xf>
    <xf numFmtId="0" fontId="13" fillId="0" borderId="0" xfId="0" applyFont="1" applyAlignment="1">
      <alignment horizontal="left"/>
    </xf>
    <xf numFmtId="0" fontId="13" fillId="0" borderId="0" xfId="0" applyFont="1" applyAlignment="1">
      <alignment horizontal="justify" wrapText="1"/>
    </xf>
    <xf numFmtId="0" fontId="3" fillId="0" borderId="0" xfId="0" applyFont="1" applyFill="1" applyAlignment="1">
      <alignment horizontal="left"/>
    </xf>
    <xf numFmtId="0" fontId="15" fillId="0" borderId="0" xfId="0" applyNumberFormat="1" applyFont="1" applyAlignment="1">
      <alignment horizontal="justify" wrapText="1"/>
    </xf>
    <xf numFmtId="0" fontId="23" fillId="0" borderId="0" xfId="0" applyFont="1" applyAlignment="1">
      <alignment horizontal="center" vertical="center"/>
    </xf>
    <xf numFmtId="0" fontId="5" fillId="0" borderId="0" xfId="0" applyFont="1" applyFill="1" applyBorder="1" applyAlignment="1">
      <alignment horizontal="center" vertical="center"/>
    </xf>
    <xf numFmtId="0" fontId="3" fillId="0" borderId="30" xfId="0" applyFont="1" applyFill="1" applyBorder="1" applyAlignment="1">
      <alignment vertical="center" wrapText="1"/>
    </xf>
    <xf numFmtId="0" fontId="30" fillId="0" borderId="22" xfId="0" applyFont="1" applyFill="1" applyBorder="1" applyAlignment="1">
      <alignment horizontal="center" vertical="center" wrapText="1"/>
    </xf>
    <xf numFmtId="0" fontId="3" fillId="0" borderId="6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30" fillId="0" borderId="65" xfId="0" applyFont="1" applyFill="1" applyBorder="1" applyAlignment="1">
      <alignment horizontal="center" vertical="center" wrapText="1"/>
    </xf>
    <xf numFmtId="0" fontId="30" fillId="0" borderId="46"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3" xfId="0" applyFont="1" applyFill="1" applyBorder="1" applyAlignment="1">
      <alignment horizontal="left" vertical="center" wrapText="1"/>
    </xf>
    <xf numFmtId="0" fontId="3" fillId="0" borderId="62" xfId="0" applyFont="1" applyFill="1" applyBorder="1" applyAlignment="1">
      <alignment horizontal="left" vertical="center" wrapText="1"/>
    </xf>
    <xf numFmtId="0" fontId="25" fillId="0" borderId="26" xfId="0" applyFont="1" applyBorder="1" applyAlignment="1">
      <alignment horizontal="center" vertical="center" wrapText="1"/>
    </xf>
    <xf numFmtId="0" fontId="15" fillId="32" borderId="0" xfId="0" applyFont="1" applyFill="1" applyAlignment="1">
      <alignment horizontal="justify" vertical="center" wrapText="1"/>
    </xf>
    <xf numFmtId="0" fontId="25" fillId="0" borderId="0" xfId="0" applyFont="1" applyAlignment="1">
      <alignment horizontal="left" vertical="center" wrapText="1"/>
    </xf>
    <xf numFmtId="0" fontId="15" fillId="0" borderId="0" xfId="0" applyFont="1" applyBorder="1" applyAlignment="1">
      <alignment horizontal="center" vertical="center" wrapText="1"/>
    </xf>
    <xf numFmtId="0" fontId="15" fillId="32" borderId="30" xfId="0" applyFont="1" applyFill="1" applyBorder="1" applyAlignment="1">
      <alignment horizontal="center" vertical="center" wrapText="1"/>
    </xf>
    <xf numFmtId="0" fontId="15" fillId="32" borderId="29" xfId="0" applyFont="1" applyFill="1" applyBorder="1" applyAlignment="1">
      <alignment horizontal="center" vertical="center" wrapText="1"/>
    </xf>
    <xf numFmtId="0" fontId="15" fillId="32" borderId="10" xfId="0" applyFont="1" applyFill="1" applyBorder="1" applyAlignment="1">
      <alignment horizontal="center" vertical="center" wrapText="1"/>
    </xf>
    <xf numFmtId="0" fontId="15" fillId="0" borderId="0" xfId="0" applyNumberFormat="1" applyFont="1" applyBorder="1" applyAlignment="1">
      <alignment horizontal="justify" vertical="center" wrapText="1"/>
    </xf>
    <xf numFmtId="0" fontId="15" fillId="32" borderId="21" xfId="0" applyFont="1" applyFill="1" applyBorder="1" applyAlignment="1">
      <alignment horizontal="center" vertical="center" wrapText="1"/>
    </xf>
    <xf numFmtId="0" fontId="15" fillId="32" borderId="22" xfId="0" applyFont="1" applyFill="1" applyBorder="1" applyAlignment="1">
      <alignment horizontal="center" vertical="center" wrapText="1"/>
    </xf>
    <xf numFmtId="0" fontId="15" fillId="32" borderId="0" xfId="0" applyFont="1" applyFill="1" applyBorder="1" applyAlignment="1">
      <alignment horizontal="justify" vertical="center" wrapText="1"/>
    </xf>
    <xf numFmtId="0" fontId="15" fillId="32" borderId="61" xfId="0" applyFont="1" applyFill="1" applyBorder="1" applyAlignment="1">
      <alignment horizontal="center" vertical="center" wrapText="1"/>
    </xf>
    <xf numFmtId="0" fontId="15" fillId="33" borderId="10" xfId="0" applyFont="1" applyFill="1" applyBorder="1" applyAlignment="1">
      <alignment horizontal="center" vertical="center" wrapText="1"/>
    </xf>
    <xf numFmtId="0" fontId="15" fillId="0" borderId="62" xfId="0" applyFont="1" applyBorder="1" applyAlignment="1">
      <alignment horizontal="left" vertical="top" wrapText="1"/>
    </xf>
    <xf numFmtId="0" fontId="15" fillId="0" borderId="26" xfId="0" applyFont="1" applyBorder="1" applyAlignment="1">
      <alignment horizontal="left" vertical="top" wrapText="1"/>
    </xf>
    <xf numFmtId="0" fontId="15" fillId="0" borderId="30" xfId="0" applyFont="1" applyBorder="1" applyAlignment="1">
      <alignment horizontal="center" vertical="top" wrapText="1"/>
    </xf>
    <xf numFmtId="0" fontId="15" fillId="0" borderId="61" xfId="0" applyFont="1" applyBorder="1" applyAlignment="1">
      <alignment horizontal="center" vertical="top" wrapText="1"/>
    </xf>
    <xf numFmtId="0" fontId="15" fillId="0" borderId="62" xfId="0" applyFont="1" applyBorder="1" applyAlignment="1">
      <alignment horizontal="left" vertical="center" wrapText="1"/>
    </xf>
    <xf numFmtId="0" fontId="15" fillId="0" borderId="26" xfId="0" applyFont="1" applyBorder="1" applyAlignment="1">
      <alignment horizontal="left" vertical="center" wrapText="1"/>
    </xf>
    <xf numFmtId="0" fontId="15" fillId="0" borderId="29" xfId="0" applyFont="1" applyBorder="1" applyAlignment="1">
      <alignment horizontal="center" vertical="top" wrapText="1"/>
    </xf>
    <xf numFmtId="0" fontId="15" fillId="0" borderId="30" xfId="0" applyFont="1" applyBorder="1" applyAlignment="1">
      <alignment horizontal="left" vertical="top" wrapText="1"/>
    </xf>
    <xf numFmtId="0" fontId="15" fillId="0" borderId="61" xfId="0" applyFont="1" applyBorder="1" applyAlignment="1">
      <alignment horizontal="left" vertical="top" wrapText="1"/>
    </xf>
    <xf numFmtId="0" fontId="15" fillId="0" borderId="29" xfId="0" applyFont="1" applyBorder="1" applyAlignment="1">
      <alignment horizontal="left" vertical="top" wrapText="1"/>
    </xf>
    <xf numFmtId="49" fontId="9" fillId="0" borderId="10" xfId="0" applyNumberFormat="1" applyFont="1" applyFill="1" applyBorder="1" applyAlignment="1">
      <alignment horizontal="center" vertical="center" wrapText="1"/>
    </xf>
    <xf numFmtId="49" fontId="9" fillId="0" borderId="21" xfId="0" applyNumberFormat="1" applyFont="1" applyFill="1" applyBorder="1" applyAlignment="1">
      <alignment horizontal="center" vertical="center" wrapText="1"/>
    </xf>
    <xf numFmtId="49" fontId="9" fillId="0" borderId="22" xfId="0" applyNumberFormat="1" applyFont="1" applyFill="1" applyBorder="1" applyAlignment="1">
      <alignment horizontal="center" vertical="center" wrapText="1"/>
    </xf>
    <xf numFmtId="0" fontId="9" fillId="0" borderId="21" xfId="0" applyFont="1" applyFill="1" applyBorder="1" applyAlignment="1">
      <alignment horizontal="left" vertical="center" wrapText="1"/>
    </xf>
    <xf numFmtId="0" fontId="9" fillId="0" borderId="22" xfId="0" applyFont="1" applyFill="1" applyBorder="1" applyAlignment="1">
      <alignment horizontal="left" vertical="center" wrapText="1"/>
    </xf>
    <xf numFmtId="49" fontId="9" fillId="0" borderId="44" xfId="0" applyNumberFormat="1"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4" xfId="0" applyFont="1" applyFill="1" applyBorder="1" applyAlignment="1">
      <alignment horizontal="left" vertical="center" wrapText="1"/>
    </xf>
    <xf numFmtId="49" fontId="5" fillId="0" borderId="0" xfId="0" applyNumberFormat="1" applyFont="1" applyFill="1" applyBorder="1" applyAlignment="1">
      <alignment horizontal="center" vertical="center"/>
    </xf>
    <xf numFmtId="0" fontId="25" fillId="0" borderId="0" xfId="0" applyFont="1" applyFill="1" applyAlignment="1">
      <alignment horizontal="center" vertical="center"/>
    </xf>
    <xf numFmtId="0" fontId="9" fillId="0" borderId="34" xfId="0" applyFont="1" applyFill="1" applyBorder="1" applyAlignment="1">
      <alignment horizontal="center" vertical="center" wrapText="1"/>
    </xf>
    <xf numFmtId="49" fontId="9" fillId="0" borderId="42" xfId="0" applyNumberFormat="1" applyFont="1" applyFill="1" applyBorder="1" applyAlignment="1">
      <alignment horizontal="center" vertical="center" wrapText="1"/>
    </xf>
    <xf numFmtId="0" fontId="9" fillId="0" borderId="45" xfId="0" applyFont="1" applyFill="1" applyBorder="1" applyAlignment="1">
      <alignment horizontal="center" vertical="center" wrapText="1"/>
    </xf>
    <xf numFmtId="0" fontId="10" fillId="0" borderId="10" xfId="0" applyFont="1" applyFill="1" applyBorder="1" applyAlignment="1">
      <alignment vertical="center" wrapText="1"/>
    </xf>
    <xf numFmtId="0" fontId="3" fillId="0" borderId="0" xfId="0" applyFont="1" applyFill="1" applyAlignment="1">
      <alignment horizontal="justify" wrapText="1"/>
    </xf>
    <xf numFmtId="49" fontId="5" fillId="0" borderId="0" xfId="0" applyNumberFormat="1" applyFont="1" applyFill="1" applyBorder="1" applyAlignment="1">
      <alignment horizontal="center" vertical="center" wrapText="1"/>
    </xf>
    <xf numFmtId="49" fontId="9" fillId="0" borderId="33" xfId="0" applyNumberFormat="1" applyFont="1" applyFill="1" applyBorder="1" applyAlignment="1">
      <alignment horizontal="center" vertical="center" wrapText="1"/>
    </xf>
    <xf numFmtId="0" fontId="9" fillId="0" borderId="53" xfId="0" applyFont="1" applyFill="1" applyBorder="1" applyAlignment="1">
      <alignment horizontal="center" vertical="center" wrapText="1"/>
    </xf>
    <xf numFmtId="0" fontId="9" fillId="0" borderId="52" xfId="0" applyFont="1" applyFill="1" applyBorder="1" applyAlignment="1">
      <alignment horizontal="center" vertical="center" wrapText="1"/>
    </xf>
    <xf numFmtId="49" fontId="3" fillId="0" borderId="0" xfId="0" applyNumberFormat="1" applyFont="1" applyFill="1" applyAlignment="1">
      <alignment horizontal="justify" vertical="center" wrapText="1"/>
    </xf>
    <xf numFmtId="0" fontId="3" fillId="0" borderId="0" xfId="0" applyNumberFormat="1" applyFont="1" applyFill="1" applyAlignment="1">
      <alignment horizontal="justify" vertical="center" wrapText="1"/>
    </xf>
    <xf numFmtId="49" fontId="5" fillId="0" borderId="0" xfId="0" applyNumberFormat="1" applyFont="1" applyFill="1" applyAlignment="1">
      <alignment horizontal="center" vertical="center"/>
    </xf>
    <xf numFmtId="49" fontId="10" fillId="0" borderId="10" xfId="0" applyNumberFormat="1" applyFont="1" applyFill="1" applyBorder="1" applyAlignment="1">
      <alignment horizontal="left" vertical="center" wrapText="1"/>
    </xf>
    <xf numFmtId="49" fontId="9" fillId="0" borderId="41" xfId="0" applyNumberFormat="1" applyFont="1" applyFill="1" applyBorder="1" applyAlignment="1">
      <alignment horizontal="center" vertical="center" wrapText="1"/>
    </xf>
    <xf numFmtId="0" fontId="9" fillId="0" borderId="31" xfId="0" applyFont="1" applyFill="1" applyBorder="1" applyAlignment="1">
      <alignment horizontal="center" vertical="center" wrapText="1"/>
    </xf>
    <xf numFmtId="0" fontId="4" fillId="0" borderId="0" xfId="40" applyNumberFormat="1" applyFont="1" applyFill="1" applyBorder="1" applyAlignment="1" applyProtection="1">
      <alignment horizontal="justify" vertical="center" wrapText="1"/>
      <protection/>
    </xf>
    <xf numFmtId="0" fontId="4" fillId="0" borderId="0" xfId="40" applyFont="1" applyFill="1" applyBorder="1" applyAlignment="1" applyProtection="1">
      <alignment horizontal="justify" vertical="center" wrapText="1"/>
      <protection/>
    </xf>
    <xf numFmtId="0" fontId="4" fillId="0" borderId="0" xfId="40" applyFont="1" applyFill="1" applyBorder="1" applyAlignment="1" applyProtection="1">
      <alignment horizontal="justify" wrapText="1"/>
      <protection/>
    </xf>
    <xf numFmtId="0" fontId="9" fillId="0" borderId="42" xfId="0" applyFont="1" applyFill="1" applyBorder="1" applyAlignment="1">
      <alignment horizontal="center" vertical="center" wrapText="1"/>
    </xf>
    <xf numFmtId="49" fontId="9" fillId="0" borderId="10" xfId="42" applyNumberFormat="1" applyFont="1" applyFill="1" applyBorder="1" applyAlignment="1" applyProtection="1">
      <alignment horizontal="center" vertical="center" wrapText="1"/>
      <protection/>
    </xf>
    <xf numFmtId="0" fontId="23" fillId="0" borderId="26"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30" xfId="0" applyFont="1" applyFill="1" applyBorder="1" applyAlignment="1">
      <alignment horizontal="center" vertical="center" wrapText="1"/>
    </xf>
    <xf numFmtId="0" fontId="16" fillId="0" borderId="61" xfId="0" applyFont="1" applyFill="1" applyBorder="1" applyAlignment="1">
      <alignment horizontal="center" vertical="center" wrapText="1"/>
    </xf>
    <xf numFmtId="0" fontId="16" fillId="0" borderId="29"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13" fillId="0" borderId="21" xfId="53" applyFont="1" applyFill="1" applyBorder="1" applyAlignment="1">
      <alignment horizontal="center" vertical="center" wrapText="1"/>
      <protection/>
    </xf>
    <xf numFmtId="0" fontId="13" fillId="0" borderId="22" xfId="53" applyFont="1" applyFill="1" applyBorder="1" applyAlignment="1">
      <alignment horizontal="center" vertical="center" wrapText="1"/>
      <protection/>
    </xf>
    <xf numFmtId="0" fontId="13" fillId="0" borderId="21" xfId="53" applyFont="1" applyFill="1" applyBorder="1" applyAlignment="1">
      <alignment horizontal="left" vertical="center" wrapText="1"/>
      <protection/>
    </xf>
    <xf numFmtId="0" fontId="13" fillId="0" borderId="22" xfId="53" applyFont="1" applyFill="1" applyBorder="1" applyAlignment="1">
      <alignment horizontal="left" vertical="center" wrapText="1"/>
      <protection/>
    </xf>
    <xf numFmtId="0" fontId="13" fillId="0" borderId="10" xfId="53" applyFont="1" applyFill="1" applyBorder="1" applyAlignment="1">
      <alignment horizontal="center" vertical="center" wrapText="1"/>
      <protection/>
    </xf>
    <xf numFmtId="0" fontId="13" fillId="0" borderId="44" xfId="53" applyFont="1" applyFill="1" applyBorder="1" applyAlignment="1">
      <alignment horizontal="center" vertical="center" wrapText="1"/>
      <protection/>
    </xf>
    <xf numFmtId="0" fontId="13" fillId="0" borderId="22" xfId="53" applyFont="1" applyFill="1" applyBorder="1" applyAlignment="1">
      <alignment vertical="center"/>
      <protection/>
    </xf>
    <xf numFmtId="4" fontId="13" fillId="0" borderId="21" xfId="53" applyNumberFormat="1" applyFont="1" applyFill="1" applyBorder="1" applyAlignment="1">
      <alignment horizontal="center" vertical="center" wrapText="1"/>
      <protection/>
    </xf>
    <xf numFmtId="4" fontId="13" fillId="0" borderId="22" xfId="53" applyNumberFormat="1" applyFont="1" applyFill="1" applyBorder="1" applyAlignment="1">
      <alignment horizontal="center" vertical="center" wrapText="1"/>
      <protection/>
    </xf>
    <xf numFmtId="0" fontId="9" fillId="0" borderId="10" xfId="0" applyFont="1" applyBorder="1" applyAlignment="1">
      <alignment horizontal="center" vertical="center" wrapText="1"/>
    </xf>
    <xf numFmtId="0" fontId="9" fillId="0" borderId="30" xfId="0" applyFont="1" applyBorder="1" applyAlignment="1">
      <alignment horizontal="left" vertical="center" wrapText="1"/>
    </xf>
    <xf numFmtId="0" fontId="9" fillId="0" borderId="29" xfId="0" applyFont="1" applyBorder="1" applyAlignment="1">
      <alignment horizontal="left" vertical="center" wrapText="1"/>
    </xf>
    <xf numFmtId="49" fontId="15" fillId="0" borderId="0" xfId="0" applyNumberFormat="1" applyFont="1" applyAlignment="1">
      <alignment horizontal="right" vertical="center" wrapText="1"/>
    </xf>
    <xf numFmtId="0" fontId="10" fillId="0" borderId="30" xfId="0" applyFont="1" applyBorder="1" applyAlignment="1">
      <alignment horizontal="left"/>
    </xf>
    <xf numFmtId="0" fontId="10" fillId="0" borderId="61" xfId="0" applyFont="1" applyBorder="1" applyAlignment="1">
      <alignment horizontal="left"/>
    </xf>
    <xf numFmtId="0" fontId="10" fillId="0" borderId="29" xfId="0" applyFont="1" applyBorder="1" applyAlignment="1">
      <alignment horizontal="left"/>
    </xf>
    <xf numFmtId="0" fontId="9" fillId="0" borderId="30"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62" xfId="0" applyFont="1" applyBorder="1" applyAlignment="1">
      <alignment horizontal="center" vertical="center" wrapText="1"/>
    </xf>
    <xf numFmtId="0" fontId="9" fillId="0" borderId="66" xfId="0" applyFont="1" applyBorder="1" applyAlignment="1">
      <alignment horizontal="center" vertical="center" wrapText="1"/>
    </xf>
    <xf numFmtId="0" fontId="9" fillId="0" borderId="0" xfId="0" applyFont="1" applyBorder="1" applyAlignment="1">
      <alignment horizontal="center" vertical="center" wrapText="1"/>
    </xf>
    <xf numFmtId="0" fontId="9" fillId="0" borderId="65" xfId="0" applyFont="1" applyBorder="1" applyAlignment="1">
      <alignment horizontal="center" vertical="center" wrapText="1"/>
    </xf>
    <xf numFmtId="0" fontId="9" fillId="0" borderId="26" xfId="0" applyFont="1" applyBorder="1" applyAlignment="1">
      <alignment horizontal="center" vertical="center" wrapText="1"/>
    </xf>
    <xf numFmtId="49" fontId="25" fillId="0" borderId="0" xfId="0" applyNumberFormat="1" applyFont="1" applyBorder="1" applyAlignment="1">
      <alignment horizontal="center" vertical="center"/>
    </xf>
    <xf numFmtId="0" fontId="9" fillId="0" borderId="62" xfId="0" applyFont="1" applyBorder="1" applyAlignment="1">
      <alignment horizontal="center" wrapText="1"/>
    </xf>
    <xf numFmtId="0" fontId="9" fillId="0" borderId="0" xfId="0" applyFont="1" applyAlignment="1">
      <alignment horizontal="center"/>
    </xf>
    <xf numFmtId="0" fontId="10" fillId="0" borderId="23" xfId="0" applyFont="1" applyBorder="1" applyAlignment="1">
      <alignment horizontal="left"/>
    </xf>
    <xf numFmtId="0" fontId="10" fillId="0" borderId="62" xfId="0" applyFont="1" applyBorder="1" applyAlignment="1">
      <alignment horizontal="left"/>
    </xf>
    <xf numFmtId="0" fontId="9" fillId="0" borderId="21" xfId="0" applyFont="1" applyBorder="1" applyAlignment="1">
      <alignment horizontal="left" vertical="center" wrapText="1"/>
    </xf>
    <xf numFmtId="0" fontId="9" fillId="0" borderId="44" xfId="0" applyFont="1" applyBorder="1" applyAlignment="1">
      <alignment horizontal="left" vertical="center" wrapText="1"/>
    </xf>
    <xf numFmtId="0" fontId="9" fillId="0" borderId="22" xfId="0" applyFont="1" applyBorder="1" applyAlignment="1">
      <alignment horizontal="left" vertical="center" wrapText="1"/>
    </xf>
    <xf numFmtId="0" fontId="9" fillId="0" borderId="10" xfId="0" applyFont="1" applyBorder="1" applyAlignment="1">
      <alignment horizontal="left" vertical="center" wrapText="1"/>
    </xf>
    <xf numFmtId="0" fontId="13" fillId="0" borderId="10" xfId="0" applyFont="1" applyBorder="1" applyAlignment="1">
      <alignment horizontal="center" vertical="top" wrapText="1"/>
    </xf>
    <xf numFmtId="0" fontId="13" fillId="0" borderId="10" xfId="0" applyFont="1" applyBorder="1" applyAlignment="1">
      <alignment horizontal="center" vertical="top" wrapText="1"/>
    </xf>
    <xf numFmtId="0" fontId="13" fillId="0" borderId="10" xfId="0" applyFont="1" applyBorder="1" applyAlignment="1">
      <alignment horizontal="center" vertical="top"/>
    </xf>
    <xf numFmtId="0" fontId="13" fillId="0" borderId="10" xfId="0" applyFont="1" applyBorder="1" applyAlignment="1">
      <alignment horizontal="left" vertical="top" wrapText="1"/>
    </xf>
    <xf numFmtId="0" fontId="13" fillId="0" borderId="30" xfId="0" applyFont="1" applyBorder="1" applyAlignment="1">
      <alignment horizontal="center" vertical="center" wrapText="1"/>
    </xf>
    <xf numFmtId="0" fontId="13" fillId="0" borderId="61" xfId="0" applyFont="1" applyBorder="1" applyAlignment="1">
      <alignment horizontal="center" vertical="center" wrapText="1"/>
    </xf>
    <xf numFmtId="0" fontId="13" fillId="0" borderId="21" xfId="0" applyFont="1" applyBorder="1" applyAlignment="1">
      <alignment horizontal="left" vertical="top" wrapText="1"/>
    </xf>
    <xf numFmtId="0" fontId="13" fillId="0" borderId="44" xfId="0" applyFont="1" applyBorder="1" applyAlignment="1">
      <alignment horizontal="left" vertical="top" wrapText="1"/>
    </xf>
    <xf numFmtId="0" fontId="13" fillId="0" borderId="22" xfId="0" applyFont="1" applyBorder="1" applyAlignment="1">
      <alignment horizontal="left" vertical="top" wrapText="1"/>
    </xf>
    <xf numFmtId="0" fontId="13" fillId="0" borderId="10" xfId="0" applyFont="1" applyFill="1" applyBorder="1" applyAlignment="1">
      <alignment horizontal="center" vertical="top" wrapText="1"/>
    </xf>
    <xf numFmtId="0" fontId="13" fillId="0" borderId="21" xfId="0" applyFont="1" applyBorder="1" applyAlignment="1">
      <alignment horizontal="center" vertical="top" wrapText="1"/>
    </xf>
    <xf numFmtId="0" fontId="13" fillId="0" borderId="44" xfId="0" applyFont="1" applyBorder="1" applyAlignment="1">
      <alignment horizontal="center" vertical="top" wrapText="1"/>
    </xf>
    <xf numFmtId="0" fontId="13" fillId="0" borderId="22" xfId="0" applyFont="1" applyBorder="1" applyAlignment="1">
      <alignment horizontal="center" vertical="top" wrapText="1"/>
    </xf>
    <xf numFmtId="0" fontId="13" fillId="0" borderId="21" xfId="0" applyFont="1" applyBorder="1" applyAlignment="1">
      <alignment horizontal="left" vertical="top" wrapText="1"/>
    </xf>
    <xf numFmtId="0" fontId="13" fillId="0" borderId="22" xfId="0" applyFont="1" applyBorder="1" applyAlignment="1">
      <alignment horizontal="left" vertical="top" wrapText="1"/>
    </xf>
    <xf numFmtId="0" fontId="4" fillId="0" borderId="23" xfId="0" applyFont="1" applyBorder="1" applyAlignment="1">
      <alignment horizontal="left" vertical="center" wrapText="1"/>
    </xf>
    <xf numFmtId="0" fontId="4" fillId="0" borderId="62" xfId="0" applyFont="1" applyBorder="1" applyAlignment="1">
      <alignment horizontal="left" vertical="center" wrapText="1"/>
    </xf>
    <xf numFmtId="0" fontId="4" fillId="0" borderId="56" xfId="0" applyFont="1" applyBorder="1" applyAlignment="1">
      <alignment horizontal="left" vertical="center" wrapText="1"/>
    </xf>
    <xf numFmtId="49" fontId="4" fillId="0" borderId="21" xfId="0" applyNumberFormat="1" applyFont="1" applyBorder="1" applyAlignment="1">
      <alignment horizontal="center" vertical="center" wrapText="1"/>
    </xf>
    <xf numFmtId="49" fontId="4" fillId="0" borderId="44"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4" fillId="0" borderId="21"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22" xfId="0" applyFont="1" applyBorder="1" applyAlignment="1">
      <alignment horizontal="center" vertical="center" wrapText="1"/>
    </xf>
    <xf numFmtId="49" fontId="25" fillId="0" borderId="0" xfId="0" applyNumberFormat="1" applyFont="1" applyBorder="1" applyAlignment="1">
      <alignment horizontal="center" vertical="center" wrapText="1"/>
    </xf>
    <xf numFmtId="0" fontId="12" fillId="0" borderId="10" xfId="0" applyFont="1" applyBorder="1" applyAlignment="1">
      <alignment horizontal="center" vertical="center" wrapText="1"/>
    </xf>
    <xf numFmtId="49" fontId="15" fillId="0" borderId="21" xfId="0" applyNumberFormat="1" applyFont="1" applyBorder="1" applyAlignment="1">
      <alignment horizontal="center" vertical="center" wrapText="1"/>
    </xf>
    <xf numFmtId="49" fontId="15" fillId="0" borderId="44" xfId="0" applyNumberFormat="1" applyFont="1" applyBorder="1" applyAlignment="1">
      <alignment horizontal="center" vertical="center" wrapText="1"/>
    </xf>
    <xf numFmtId="49" fontId="15" fillId="0" borderId="22"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0" fontId="12" fillId="0" borderId="21"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22" xfId="0" applyFont="1" applyBorder="1" applyAlignment="1">
      <alignment horizontal="center" vertical="center" wrapText="1"/>
    </xf>
    <xf numFmtId="0" fontId="4" fillId="0" borderId="30" xfId="42" applyFont="1" applyBorder="1" applyAlignment="1" applyProtection="1">
      <alignment horizontal="left" vertical="center" wrapText="1"/>
      <protection/>
    </xf>
    <xf numFmtId="0" fontId="4" fillId="0" borderId="61" xfId="42" applyFont="1" applyBorder="1" applyAlignment="1" applyProtection="1">
      <alignment horizontal="left" vertical="center" wrapText="1"/>
      <protection/>
    </xf>
    <xf numFmtId="0" fontId="4" fillId="0" borderId="29" xfId="42" applyFont="1" applyBorder="1" applyAlignment="1" applyProtection="1">
      <alignment horizontal="left" vertical="center" wrapText="1"/>
      <protection/>
    </xf>
    <xf numFmtId="0" fontId="4" fillId="0" borderId="23"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9"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44"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56" xfId="0" applyFont="1" applyBorder="1" applyAlignment="1">
      <alignment horizontal="center" vertical="center" wrapText="1"/>
    </xf>
    <xf numFmtId="0" fontId="15" fillId="0" borderId="66" xfId="0" applyFont="1" applyBorder="1" applyAlignment="1">
      <alignment horizontal="center" vertical="center" wrapText="1"/>
    </xf>
    <xf numFmtId="0" fontId="15" fillId="0" borderId="67" xfId="0" applyFont="1" applyBorder="1" applyAlignment="1">
      <alignment horizontal="center" vertical="center" wrapText="1"/>
    </xf>
    <xf numFmtId="0" fontId="15" fillId="0" borderId="65" xfId="0" applyFont="1" applyBorder="1" applyAlignment="1">
      <alignment horizontal="center" vertical="center" wrapText="1"/>
    </xf>
    <xf numFmtId="0" fontId="15" fillId="0" borderId="46"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Novikov\Desktop\&#1055;&#1088;&#1080;&#1083;&#1086;&#1078;&#1077;&#1085;&#1080;&#107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аспорт"/>
      <sheetName val="Финансы"/>
      <sheetName val="ОХ"/>
      <sheetName val="ОХ2"/>
      <sheetName val="РФКиС_пасп"/>
      <sheetName val="РФКиС_пасп2"/>
      <sheetName val="РФКиС_п"/>
      <sheetName val="РФКиС_об"/>
      <sheetName val="РФКиС_пер"/>
      <sheetName val="ЗОЖ_пасп"/>
      <sheetName val="ЗОЖ_п"/>
      <sheetName val="ЗОЖ_пер"/>
      <sheetName val="УФКиС_п"/>
      <sheetName val="УФКиС"/>
      <sheetName val="Стр_пасп"/>
      <sheetName val="Стр_ан"/>
      <sheetName val="Стр_п"/>
      <sheetName val="Стр_пер"/>
      <sheetName val="Стр_прил"/>
      <sheetName val="Прил1"/>
      <sheetName val="Прил2"/>
    </sheetNames>
    <sheetDataSet>
      <sheetData sheetId="11">
        <row r="26">
          <cell r="H26">
            <v>20</v>
          </cell>
        </row>
        <row r="75">
          <cell r="H75">
            <v>20</v>
          </cell>
        </row>
        <row r="164">
          <cell r="H164">
            <v>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FF5A1FC84BEE13BA3A9255F67F67DD110193B66669FDC1F3B32C22A411E92D0325k1z9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2.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consultantplus://offline/ref=FF5A1FC84BEE13BA3A924BFB690B8315019FEA6B68FACAA6EA7F24F34EB92B566559331A2DA2B624kCz3E"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consultantplus://offline/ref=BC413C3DF102AA126D20C9F8612486DED6A8F64CF7762AD7ACAD69A494C37EAD0738FE2B449DC84B6583DFq8z7E" TargetMode="External" /><Relationship Id="rId2" Type="http://schemas.openxmlformats.org/officeDocument/2006/relationships/hyperlink" Target="consultantplus://offline/ref=BC413C3DF102AA126D20C9F8612486DED6A8F64CF17128D7ACAF34AE9C9A72AF0037A13C43D4C44A6583DD80q5z9E" TargetMode="Externa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3.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consultantplus://offline/ref=7ADBFA94B6B28E541DE1B7C08B58C6BCC4BFD9062D3A5B9B6656D8A53B6ADC7171258DBA03F5B75B7CB0586252961A4E07E325A72B720E76O3h7J" TargetMode="External" /><Relationship Id="rId2" Type="http://schemas.openxmlformats.org/officeDocument/2006/relationships/hyperlink" Target="consultantplus://offline/ref=7ADBFA94B6B28E541DE1B7C08B58C6BCC7B8DC002B355B9B6656D8A53B6ADC716325D5B603FDA95A7DA50E3317OChAJ" TargetMode="Externa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Y62"/>
  <sheetViews>
    <sheetView tabSelected="1" view="pageBreakPreview" zoomScale="93" zoomScaleSheetLayoutView="93" zoomScalePageLayoutView="0" workbookViewId="0" topLeftCell="K1">
      <selection activeCell="X3" sqref="X3"/>
    </sheetView>
  </sheetViews>
  <sheetFormatPr defaultColWidth="9.140625" defaultRowHeight="15"/>
  <cols>
    <col min="1" max="1" width="16.140625" style="15" customWidth="1"/>
    <col min="2" max="2" width="15.00390625" style="15" customWidth="1"/>
    <col min="3" max="15" width="7.28125" style="15" customWidth="1"/>
    <col min="16" max="25" width="7.28125" style="0" customWidth="1"/>
  </cols>
  <sheetData>
    <row r="1" spans="15:25" ht="14.25">
      <c r="O1" s="21"/>
      <c r="Y1" s="21" t="s">
        <v>589</v>
      </c>
    </row>
    <row r="2" spans="15:25" ht="14.25">
      <c r="O2" s="21"/>
      <c r="Y2" s="21" t="s">
        <v>371</v>
      </c>
    </row>
    <row r="3" spans="15:25" ht="14.25">
      <c r="O3" s="21"/>
      <c r="T3" t="s">
        <v>1100</v>
      </c>
      <c r="Y3" s="21" t="s">
        <v>590</v>
      </c>
    </row>
    <row r="4" spans="15:25" ht="14.25">
      <c r="O4" s="21"/>
      <c r="Y4" s="21" t="s">
        <v>589</v>
      </c>
    </row>
    <row r="5" spans="15:25" ht="14.25">
      <c r="O5" s="21"/>
      <c r="Y5" s="21" t="s">
        <v>371</v>
      </c>
    </row>
    <row r="6" spans="15:25" ht="14.25">
      <c r="O6" s="21"/>
      <c r="Y6" s="21" t="s">
        <v>372</v>
      </c>
    </row>
    <row r="7" spans="1:25" ht="14.25">
      <c r="A7" s="581" t="s">
        <v>373</v>
      </c>
      <c r="B7" s="581"/>
      <c r="C7" s="581"/>
      <c r="D7" s="581"/>
      <c r="E7" s="581"/>
      <c r="F7" s="581"/>
      <c r="G7" s="581"/>
      <c r="H7" s="581"/>
      <c r="I7" s="581"/>
      <c r="J7" s="581"/>
      <c r="K7" s="581"/>
      <c r="L7" s="581"/>
      <c r="M7" s="581"/>
      <c r="N7" s="581"/>
      <c r="O7" s="581"/>
      <c r="P7" s="581"/>
      <c r="Q7" s="581"/>
      <c r="R7" s="581"/>
      <c r="S7" s="581"/>
      <c r="T7" s="581"/>
      <c r="U7" s="581"/>
      <c r="V7" s="581"/>
      <c r="W7" s="581"/>
      <c r="X7" s="581"/>
      <c r="Y7" s="581"/>
    </row>
    <row r="8" spans="1:25" s="100" customFormat="1" ht="14.25">
      <c r="A8" s="580" t="s">
        <v>592</v>
      </c>
      <c r="B8" s="580"/>
      <c r="C8" s="580"/>
      <c r="D8" s="580"/>
      <c r="E8" s="580"/>
      <c r="F8" s="580"/>
      <c r="G8" s="580"/>
      <c r="H8" s="580"/>
      <c r="I8" s="580"/>
      <c r="J8" s="580"/>
      <c r="K8" s="580"/>
      <c r="L8" s="580"/>
      <c r="M8" s="580"/>
      <c r="N8" s="580"/>
      <c r="O8" s="580"/>
      <c r="P8" s="580"/>
      <c r="Q8" s="580"/>
      <c r="R8" s="580"/>
      <c r="S8" s="580"/>
      <c r="T8" s="580"/>
      <c r="U8" s="580"/>
      <c r="V8" s="580"/>
      <c r="W8" s="580"/>
      <c r="X8" s="580"/>
      <c r="Y8" s="580"/>
    </row>
    <row r="9" ht="5.25" customHeight="1"/>
    <row r="10" spans="1:25" ht="14.25" customHeight="1">
      <c r="A10" s="581" t="s">
        <v>28</v>
      </c>
      <c r="B10" s="581"/>
      <c r="C10" s="581"/>
      <c r="D10" s="581"/>
      <c r="E10" s="581"/>
      <c r="F10" s="581"/>
      <c r="G10" s="581"/>
      <c r="H10" s="581"/>
      <c r="I10" s="581"/>
      <c r="J10" s="581"/>
      <c r="K10" s="581"/>
      <c r="L10" s="581"/>
      <c r="M10" s="581"/>
      <c r="N10" s="581"/>
      <c r="O10" s="581"/>
      <c r="P10" s="581"/>
      <c r="Q10" s="581"/>
      <c r="R10" s="581"/>
      <c r="S10" s="581"/>
      <c r="T10" s="581"/>
      <c r="U10" s="581"/>
      <c r="V10" s="581"/>
      <c r="W10" s="581"/>
      <c r="X10" s="581"/>
      <c r="Y10" s="581"/>
    </row>
    <row r="11" ht="9" customHeight="1"/>
    <row r="12" spans="1:25" ht="46.5" customHeight="1">
      <c r="A12" s="582" t="s">
        <v>29</v>
      </c>
      <c r="B12" s="582"/>
      <c r="C12" s="583" t="s">
        <v>30</v>
      </c>
      <c r="D12" s="583"/>
      <c r="E12" s="583"/>
      <c r="F12" s="583"/>
      <c r="G12" s="583"/>
      <c r="H12" s="583"/>
      <c r="I12" s="583"/>
      <c r="J12" s="583"/>
      <c r="K12" s="583"/>
      <c r="L12" s="583"/>
      <c r="M12" s="583"/>
      <c r="N12" s="583"/>
      <c r="O12" s="583"/>
      <c r="P12" s="583"/>
      <c r="Q12" s="583"/>
      <c r="R12" s="583"/>
      <c r="S12" s="583"/>
      <c r="T12" s="583"/>
      <c r="U12" s="583"/>
      <c r="V12" s="583"/>
      <c r="W12" s="583"/>
      <c r="X12" s="583"/>
      <c r="Y12" s="583"/>
    </row>
    <row r="13" spans="1:25" ht="31.5" customHeight="1">
      <c r="A13" s="584" t="s">
        <v>31</v>
      </c>
      <c r="B13" s="584"/>
      <c r="C13" s="584" t="s">
        <v>264</v>
      </c>
      <c r="D13" s="584"/>
      <c r="E13" s="584"/>
      <c r="F13" s="584"/>
      <c r="G13" s="584"/>
      <c r="H13" s="584"/>
      <c r="I13" s="584"/>
      <c r="J13" s="584"/>
      <c r="K13" s="584"/>
      <c r="L13" s="584"/>
      <c r="M13" s="584"/>
      <c r="N13" s="584"/>
      <c r="O13" s="584"/>
      <c r="P13" s="584"/>
      <c r="Q13" s="584"/>
      <c r="R13" s="584"/>
      <c r="S13" s="584"/>
      <c r="T13" s="584"/>
      <c r="U13" s="584"/>
      <c r="V13" s="584"/>
      <c r="W13" s="584"/>
      <c r="X13" s="584"/>
      <c r="Y13" s="584"/>
    </row>
    <row r="14" spans="1:25" ht="31.5" customHeight="1">
      <c r="A14" s="582" t="s">
        <v>32</v>
      </c>
      <c r="B14" s="582"/>
      <c r="C14" s="584" t="s">
        <v>266</v>
      </c>
      <c r="D14" s="584"/>
      <c r="E14" s="584"/>
      <c r="F14" s="584"/>
      <c r="G14" s="584"/>
      <c r="H14" s="584"/>
      <c r="I14" s="584"/>
      <c r="J14" s="584"/>
      <c r="K14" s="584"/>
      <c r="L14" s="584"/>
      <c r="M14" s="584"/>
      <c r="N14" s="584"/>
      <c r="O14" s="584"/>
      <c r="P14" s="584"/>
      <c r="Q14" s="584"/>
      <c r="R14" s="584"/>
      <c r="S14" s="584"/>
      <c r="T14" s="584"/>
      <c r="U14" s="584"/>
      <c r="V14" s="584"/>
      <c r="W14" s="584"/>
      <c r="X14" s="584"/>
      <c r="Y14" s="584"/>
    </row>
    <row r="15" spans="1:25" ht="15" customHeight="1">
      <c r="A15" s="592" t="s">
        <v>267</v>
      </c>
      <c r="B15" s="593"/>
      <c r="C15" s="582" t="s">
        <v>33</v>
      </c>
      <c r="D15" s="582"/>
      <c r="E15" s="582"/>
      <c r="F15" s="582"/>
      <c r="G15" s="582"/>
      <c r="H15" s="582"/>
      <c r="I15" s="582"/>
      <c r="J15" s="582"/>
      <c r="K15" s="582"/>
      <c r="L15" s="582"/>
      <c r="M15" s="582"/>
      <c r="N15" s="582"/>
      <c r="O15" s="582"/>
      <c r="P15" s="582"/>
      <c r="Q15" s="582"/>
      <c r="R15" s="582"/>
      <c r="S15" s="582"/>
      <c r="T15" s="582"/>
      <c r="U15" s="582"/>
      <c r="V15" s="582"/>
      <c r="W15" s="582"/>
      <c r="X15" s="582"/>
      <c r="Y15" s="582"/>
    </row>
    <row r="16" spans="1:25" ht="15" customHeight="1">
      <c r="A16" s="594"/>
      <c r="B16" s="595"/>
      <c r="C16" s="582" t="s">
        <v>34</v>
      </c>
      <c r="D16" s="582"/>
      <c r="E16" s="582"/>
      <c r="F16" s="582"/>
      <c r="G16" s="582"/>
      <c r="H16" s="582"/>
      <c r="I16" s="582"/>
      <c r="J16" s="582"/>
      <c r="K16" s="582"/>
      <c r="L16" s="582"/>
      <c r="M16" s="582"/>
      <c r="N16" s="582"/>
      <c r="O16" s="582"/>
      <c r="P16" s="582"/>
      <c r="Q16" s="582"/>
      <c r="R16" s="582"/>
      <c r="S16" s="582"/>
      <c r="T16" s="582"/>
      <c r="U16" s="582"/>
      <c r="V16" s="582"/>
      <c r="W16" s="582"/>
      <c r="X16" s="582"/>
      <c r="Y16" s="582"/>
    </row>
    <row r="17" spans="1:25" ht="15" customHeight="1">
      <c r="A17" s="594"/>
      <c r="B17" s="595"/>
      <c r="C17" s="582" t="s">
        <v>35</v>
      </c>
      <c r="D17" s="582"/>
      <c r="E17" s="582"/>
      <c r="F17" s="582"/>
      <c r="G17" s="582"/>
      <c r="H17" s="582"/>
      <c r="I17" s="582"/>
      <c r="J17" s="582"/>
      <c r="K17" s="582"/>
      <c r="L17" s="582"/>
      <c r="M17" s="582"/>
      <c r="N17" s="582"/>
      <c r="O17" s="582"/>
      <c r="P17" s="582"/>
      <c r="Q17" s="582"/>
      <c r="R17" s="582"/>
      <c r="S17" s="582"/>
      <c r="T17" s="582"/>
      <c r="U17" s="582"/>
      <c r="V17" s="582"/>
      <c r="W17" s="582"/>
      <c r="X17" s="582"/>
      <c r="Y17" s="582"/>
    </row>
    <row r="18" spans="1:25" ht="15" customHeight="1">
      <c r="A18" s="594"/>
      <c r="B18" s="595"/>
      <c r="C18" s="582" t="s">
        <v>36</v>
      </c>
      <c r="D18" s="582"/>
      <c r="E18" s="582"/>
      <c r="F18" s="582"/>
      <c r="G18" s="582"/>
      <c r="H18" s="582"/>
      <c r="I18" s="582"/>
      <c r="J18" s="582"/>
      <c r="K18" s="582"/>
      <c r="L18" s="582"/>
      <c r="M18" s="582"/>
      <c r="N18" s="582"/>
      <c r="O18" s="582"/>
      <c r="P18" s="582"/>
      <c r="Q18" s="582"/>
      <c r="R18" s="582"/>
      <c r="S18" s="582"/>
      <c r="T18" s="582"/>
      <c r="U18" s="582"/>
      <c r="V18" s="582"/>
      <c r="W18" s="582"/>
      <c r="X18" s="582"/>
      <c r="Y18" s="582"/>
    </row>
    <row r="19" spans="1:25" ht="15" customHeight="1">
      <c r="A19" s="594"/>
      <c r="B19" s="595"/>
      <c r="C19" s="582" t="s">
        <v>37</v>
      </c>
      <c r="D19" s="582"/>
      <c r="E19" s="582"/>
      <c r="F19" s="582"/>
      <c r="G19" s="582"/>
      <c r="H19" s="582"/>
      <c r="I19" s="582"/>
      <c r="J19" s="582"/>
      <c r="K19" s="582"/>
      <c r="L19" s="582"/>
      <c r="M19" s="582"/>
      <c r="N19" s="582"/>
      <c r="O19" s="582"/>
      <c r="P19" s="582"/>
      <c r="Q19" s="582"/>
      <c r="R19" s="582"/>
      <c r="S19" s="582"/>
      <c r="T19" s="582"/>
      <c r="U19" s="582"/>
      <c r="V19" s="582"/>
      <c r="W19" s="582"/>
      <c r="X19" s="582"/>
      <c r="Y19" s="582"/>
    </row>
    <row r="20" spans="1:25" ht="15" customHeight="1">
      <c r="A20" s="594"/>
      <c r="B20" s="595"/>
      <c r="C20" s="582" t="s">
        <v>38</v>
      </c>
      <c r="D20" s="582"/>
      <c r="E20" s="582"/>
      <c r="F20" s="582"/>
      <c r="G20" s="582"/>
      <c r="H20" s="582"/>
      <c r="I20" s="582"/>
      <c r="J20" s="582"/>
      <c r="K20" s="582"/>
      <c r="L20" s="582"/>
      <c r="M20" s="582"/>
      <c r="N20" s="582"/>
      <c r="O20" s="582"/>
      <c r="P20" s="582"/>
      <c r="Q20" s="582"/>
      <c r="R20" s="582"/>
      <c r="S20" s="582"/>
      <c r="T20" s="582"/>
      <c r="U20" s="582"/>
      <c r="V20" s="582"/>
      <c r="W20" s="582"/>
      <c r="X20" s="582"/>
      <c r="Y20" s="582"/>
    </row>
    <row r="21" spans="1:25" ht="15" customHeight="1">
      <c r="A21" s="594"/>
      <c r="B21" s="595"/>
      <c r="C21" s="582" t="s">
        <v>39</v>
      </c>
      <c r="D21" s="582"/>
      <c r="E21" s="582"/>
      <c r="F21" s="582"/>
      <c r="G21" s="582"/>
      <c r="H21" s="582"/>
      <c r="I21" s="582"/>
      <c r="J21" s="582"/>
      <c r="K21" s="582"/>
      <c r="L21" s="582"/>
      <c r="M21" s="582"/>
      <c r="N21" s="582"/>
      <c r="O21" s="582"/>
      <c r="P21" s="582"/>
      <c r="Q21" s="582"/>
      <c r="R21" s="582"/>
      <c r="S21" s="582"/>
      <c r="T21" s="582"/>
      <c r="U21" s="582"/>
      <c r="V21" s="582"/>
      <c r="W21" s="582"/>
      <c r="X21" s="582"/>
      <c r="Y21" s="582"/>
    </row>
    <row r="22" spans="1:25" ht="15" customHeight="1">
      <c r="A22" s="594"/>
      <c r="B22" s="595"/>
      <c r="C22" s="582" t="s">
        <v>40</v>
      </c>
      <c r="D22" s="582"/>
      <c r="E22" s="582"/>
      <c r="F22" s="582"/>
      <c r="G22" s="582"/>
      <c r="H22" s="582"/>
      <c r="I22" s="582"/>
      <c r="J22" s="582"/>
      <c r="K22" s="582"/>
      <c r="L22" s="582"/>
      <c r="M22" s="582"/>
      <c r="N22" s="582"/>
      <c r="O22" s="582"/>
      <c r="P22" s="582"/>
      <c r="Q22" s="582"/>
      <c r="R22" s="582"/>
      <c r="S22" s="582"/>
      <c r="T22" s="582"/>
      <c r="U22" s="582"/>
      <c r="V22" s="582"/>
      <c r="W22" s="582"/>
      <c r="X22" s="582"/>
      <c r="Y22" s="582"/>
    </row>
    <row r="23" spans="1:25" ht="15" customHeight="1">
      <c r="A23" s="596"/>
      <c r="B23" s="597"/>
      <c r="C23" s="582" t="s">
        <v>522</v>
      </c>
      <c r="D23" s="582"/>
      <c r="E23" s="582"/>
      <c r="F23" s="582"/>
      <c r="G23" s="582"/>
      <c r="H23" s="582"/>
      <c r="I23" s="582"/>
      <c r="J23" s="582"/>
      <c r="K23" s="582"/>
      <c r="L23" s="582"/>
      <c r="M23" s="582"/>
      <c r="N23" s="582"/>
      <c r="O23" s="582"/>
      <c r="P23" s="582"/>
      <c r="Q23" s="582"/>
      <c r="R23" s="582"/>
      <c r="S23" s="582"/>
      <c r="T23" s="582"/>
      <c r="U23" s="582"/>
      <c r="V23" s="582"/>
      <c r="W23" s="582"/>
      <c r="X23" s="582"/>
      <c r="Y23" s="582"/>
    </row>
    <row r="24" spans="1:25" ht="15" customHeight="1">
      <c r="A24" s="582" t="s">
        <v>268</v>
      </c>
      <c r="B24" s="582"/>
      <c r="C24" s="582" t="s">
        <v>1095</v>
      </c>
      <c r="D24" s="582"/>
      <c r="E24" s="582"/>
      <c r="F24" s="582"/>
      <c r="G24" s="582"/>
      <c r="H24" s="582"/>
      <c r="I24" s="582"/>
      <c r="J24" s="582"/>
      <c r="K24" s="582"/>
      <c r="L24" s="582"/>
      <c r="M24" s="582"/>
      <c r="N24" s="582"/>
      <c r="O24" s="582"/>
      <c r="P24" s="582"/>
      <c r="Q24" s="582"/>
      <c r="R24" s="582"/>
      <c r="S24" s="582"/>
      <c r="T24" s="582"/>
      <c r="U24" s="582"/>
      <c r="V24" s="582"/>
      <c r="W24" s="582"/>
      <c r="X24" s="582"/>
      <c r="Y24" s="582"/>
    </row>
    <row r="25" spans="1:25" ht="48" customHeight="1">
      <c r="A25" s="582" t="s">
        <v>41</v>
      </c>
      <c r="B25" s="582"/>
      <c r="C25" s="584" t="s">
        <v>42</v>
      </c>
      <c r="D25" s="584"/>
      <c r="E25" s="584"/>
      <c r="F25" s="584"/>
      <c r="G25" s="584"/>
      <c r="H25" s="584"/>
      <c r="I25" s="584"/>
      <c r="J25" s="584"/>
      <c r="K25" s="584"/>
      <c r="L25" s="584"/>
      <c r="M25" s="584"/>
      <c r="N25" s="584"/>
      <c r="O25" s="584"/>
      <c r="P25" s="584"/>
      <c r="Q25" s="584"/>
      <c r="R25" s="584"/>
      <c r="S25" s="584"/>
      <c r="T25" s="584"/>
      <c r="U25" s="584"/>
      <c r="V25" s="584"/>
      <c r="W25" s="584"/>
      <c r="X25" s="584"/>
      <c r="Y25" s="584"/>
    </row>
    <row r="26" spans="1:25" ht="15" customHeight="1">
      <c r="A26" s="585" t="s">
        <v>43</v>
      </c>
      <c r="B26" s="586"/>
      <c r="C26" s="582" t="s">
        <v>44</v>
      </c>
      <c r="D26" s="582"/>
      <c r="E26" s="582"/>
      <c r="F26" s="582"/>
      <c r="G26" s="582"/>
      <c r="H26" s="582"/>
      <c r="I26" s="582"/>
      <c r="J26" s="582"/>
      <c r="K26" s="582"/>
      <c r="L26" s="582"/>
      <c r="M26" s="582"/>
      <c r="N26" s="582"/>
      <c r="O26" s="582"/>
      <c r="P26" s="582"/>
      <c r="Q26" s="582"/>
      <c r="R26" s="582"/>
      <c r="S26" s="582"/>
      <c r="T26" s="582"/>
      <c r="U26" s="582"/>
      <c r="V26" s="582"/>
      <c r="W26" s="582"/>
      <c r="X26" s="582"/>
      <c r="Y26" s="582"/>
    </row>
    <row r="27" spans="1:25" ht="15" customHeight="1">
      <c r="A27" s="587"/>
      <c r="B27" s="588"/>
      <c r="C27" s="582" t="s">
        <v>45</v>
      </c>
      <c r="D27" s="582"/>
      <c r="E27" s="582"/>
      <c r="F27" s="582"/>
      <c r="G27" s="582"/>
      <c r="H27" s="582"/>
      <c r="I27" s="582"/>
      <c r="J27" s="582"/>
      <c r="K27" s="582"/>
      <c r="L27" s="582"/>
      <c r="M27" s="582"/>
      <c r="N27" s="582"/>
      <c r="O27" s="582"/>
      <c r="P27" s="582"/>
      <c r="Q27" s="582"/>
      <c r="R27" s="582"/>
      <c r="S27" s="582"/>
      <c r="T27" s="582"/>
      <c r="U27" s="582"/>
      <c r="V27" s="582"/>
      <c r="W27" s="582"/>
      <c r="X27" s="582"/>
      <c r="Y27" s="582"/>
    </row>
    <row r="28" spans="1:25" ht="33.75" customHeight="1">
      <c r="A28" s="592" t="s">
        <v>46</v>
      </c>
      <c r="B28" s="593"/>
      <c r="C28" s="582" t="s">
        <v>47</v>
      </c>
      <c r="D28" s="582"/>
      <c r="E28" s="582"/>
      <c r="F28" s="582"/>
      <c r="G28" s="582"/>
      <c r="H28" s="582"/>
      <c r="I28" s="582"/>
      <c r="J28" s="582"/>
      <c r="K28" s="582"/>
      <c r="L28" s="582"/>
      <c r="M28" s="582"/>
      <c r="N28" s="582"/>
      <c r="O28" s="582"/>
      <c r="P28" s="582"/>
      <c r="Q28" s="582"/>
      <c r="R28" s="582"/>
      <c r="S28" s="582"/>
      <c r="T28" s="582"/>
      <c r="U28" s="582"/>
      <c r="V28" s="582"/>
      <c r="W28" s="582"/>
      <c r="X28" s="582"/>
      <c r="Y28" s="582"/>
    </row>
    <row r="29" spans="1:25" ht="16.5" customHeight="1">
      <c r="A29" s="594"/>
      <c r="B29" s="595"/>
      <c r="C29" s="582" t="s">
        <v>48</v>
      </c>
      <c r="D29" s="582"/>
      <c r="E29" s="582"/>
      <c r="F29" s="582"/>
      <c r="G29" s="582"/>
      <c r="H29" s="582"/>
      <c r="I29" s="582"/>
      <c r="J29" s="582"/>
      <c r="K29" s="582"/>
      <c r="L29" s="582"/>
      <c r="M29" s="582"/>
      <c r="N29" s="582"/>
      <c r="O29" s="582"/>
      <c r="P29" s="582"/>
      <c r="Q29" s="582"/>
      <c r="R29" s="582"/>
      <c r="S29" s="582"/>
      <c r="T29" s="582"/>
      <c r="U29" s="582"/>
      <c r="V29" s="582"/>
      <c r="W29" s="582"/>
      <c r="X29" s="582"/>
      <c r="Y29" s="582"/>
    </row>
    <row r="30" spans="1:25" ht="15" customHeight="1">
      <c r="A30" s="594"/>
      <c r="B30" s="595"/>
      <c r="C30" s="582" t="s">
        <v>49</v>
      </c>
      <c r="D30" s="582"/>
      <c r="E30" s="582"/>
      <c r="F30" s="582"/>
      <c r="G30" s="582"/>
      <c r="H30" s="582"/>
      <c r="I30" s="582"/>
      <c r="J30" s="582"/>
      <c r="K30" s="582"/>
      <c r="L30" s="582"/>
      <c r="M30" s="582"/>
      <c r="N30" s="582"/>
      <c r="O30" s="582"/>
      <c r="P30" s="582"/>
      <c r="Q30" s="582"/>
      <c r="R30" s="582"/>
      <c r="S30" s="582"/>
      <c r="T30" s="582"/>
      <c r="U30" s="582"/>
      <c r="V30" s="582"/>
      <c r="W30" s="582"/>
      <c r="X30" s="582"/>
      <c r="Y30" s="582"/>
    </row>
    <row r="31" spans="1:25" ht="31.5" customHeight="1">
      <c r="A31" s="594"/>
      <c r="B31" s="595"/>
      <c r="C31" s="582" t="s">
        <v>50</v>
      </c>
      <c r="D31" s="582"/>
      <c r="E31" s="582"/>
      <c r="F31" s="582"/>
      <c r="G31" s="582"/>
      <c r="H31" s="582"/>
      <c r="I31" s="582"/>
      <c r="J31" s="582"/>
      <c r="K31" s="582"/>
      <c r="L31" s="582"/>
      <c r="M31" s="582"/>
      <c r="N31" s="582"/>
      <c r="O31" s="582"/>
      <c r="P31" s="582"/>
      <c r="Q31" s="582"/>
      <c r="R31" s="582"/>
      <c r="S31" s="582"/>
      <c r="T31" s="582"/>
      <c r="U31" s="582"/>
      <c r="V31" s="582"/>
      <c r="W31" s="582"/>
      <c r="X31" s="582"/>
      <c r="Y31" s="582"/>
    </row>
    <row r="32" spans="1:25" ht="15" customHeight="1">
      <c r="A32" s="596"/>
      <c r="B32" s="597"/>
      <c r="C32" s="582" t="s">
        <v>250</v>
      </c>
      <c r="D32" s="582"/>
      <c r="E32" s="582"/>
      <c r="F32" s="582"/>
      <c r="G32" s="582"/>
      <c r="H32" s="582"/>
      <c r="I32" s="582"/>
      <c r="J32" s="582"/>
      <c r="K32" s="582"/>
      <c r="L32" s="582"/>
      <c r="M32" s="582"/>
      <c r="N32" s="582"/>
      <c r="O32" s="582"/>
      <c r="P32" s="582"/>
      <c r="Q32" s="582"/>
      <c r="R32" s="582"/>
      <c r="S32" s="582"/>
      <c r="T32" s="582"/>
      <c r="U32" s="582"/>
      <c r="V32" s="582"/>
      <c r="W32" s="582"/>
      <c r="X32" s="582"/>
      <c r="Y32" s="582"/>
    </row>
    <row r="33" ht="8.25" customHeight="1"/>
    <row r="34" spans="1:25" ht="14.25">
      <c r="A34" s="598" t="s">
        <v>239</v>
      </c>
      <c r="B34" s="599"/>
      <c r="C34" s="611" t="s">
        <v>240</v>
      </c>
      <c r="D34" s="590" t="s">
        <v>210</v>
      </c>
      <c r="E34" s="591"/>
      <c r="F34" s="590" t="s">
        <v>211</v>
      </c>
      <c r="G34" s="591"/>
      <c r="H34" s="590" t="s">
        <v>212</v>
      </c>
      <c r="I34" s="591"/>
      <c r="J34" s="589" t="s">
        <v>223</v>
      </c>
      <c r="K34" s="589"/>
      <c r="L34" s="589" t="s">
        <v>232</v>
      </c>
      <c r="M34" s="589"/>
      <c r="N34" s="589" t="s">
        <v>233</v>
      </c>
      <c r="O34" s="589"/>
      <c r="P34" s="590" t="s">
        <v>593</v>
      </c>
      <c r="Q34" s="591"/>
      <c r="R34" s="590" t="s">
        <v>594</v>
      </c>
      <c r="S34" s="591"/>
      <c r="T34" s="589" t="s">
        <v>595</v>
      </c>
      <c r="U34" s="589"/>
      <c r="V34" s="589" t="s">
        <v>596</v>
      </c>
      <c r="W34" s="589"/>
      <c r="X34" s="589" t="s">
        <v>610</v>
      </c>
      <c r="Y34" s="589"/>
    </row>
    <row r="35" spans="1:25" ht="90" customHeight="1">
      <c r="A35" s="600"/>
      <c r="B35" s="601"/>
      <c r="C35" s="612"/>
      <c r="D35" s="328" t="s">
        <v>241</v>
      </c>
      <c r="E35" s="328" t="s">
        <v>242</v>
      </c>
      <c r="F35" s="328" t="s">
        <v>241</v>
      </c>
      <c r="G35" s="328" t="s">
        <v>242</v>
      </c>
      <c r="H35" s="328" t="s">
        <v>241</v>
      </c>
      <c r="I35" s="328" t="s">
        <v>242</v>
      </c>
      <c r="J35" s="328" t="s">
        <v>241</v>
      </c>
      <c r="K35" s="328" t="s">
        <v>242</v>
      </c>
      <c r="L35" s="328" t="s">
        <v>241</v>
      </c>
      <c r="M35" s="328" t="s">
        <v>242</v>
      </c>
      <c r="N35" s="328" t="s">
        <v>241</v>
      </c>
      <c r="O35" s="328" t="s">
        <v>242</v>
      </c>
      <c r="P35" s="328" t="s">
        <v>241</v>
      </c>
      <c r="Q35" s="328" t="s">
        <v>242</v>
      </c>
      <c r="R35" s="328" t="s">
        <v>241</v>
      </c>
      <c r="S35" s="328" t="s">
        <v>242</v>
      </c>
      <c r="T35" s="328" t="s">
        <v>241</v>
      </c>
      <c r="U35" s="328" t="s">
        <v>242</v>
      </c>
      <c r="V35" s="328" t="s">
        <v>241</v>
      </c>
      <c r="W35" s="328" t="s">
        <v>242</v>
      </c>
      <c r="X35" s="328" t="s">
        <v>241</v>
      </c>
      <c r="Y35" s="328" t="s">
        <v>242</v>
      </c>
    </row>
    <row r="36" spans="1:25" ht="14.25">
      <c r="A36" s="610" t="s">
        <v>243</v>
      </c>
      <c r="B36" s="610"/>
      <c r="C36" s="610"/>
      <c r="D36" s="610"/>
      <c r="E36" s="610"/>
      <c r="F36" s="610"/>
      <c r="G36" s="610"/>
      <c r="H36" s="610"/>
      <c r="I36" s="610"/>
      <c r="J36" s="610"/>
      <c r="K36" s="610"/>
      <c r="L36" s="610"/>
      <c r="M36" s="610"/>
      <c r="N36" s="610"/>
      <c r="O36" s="610"/>
      <c r="P36" s="610"/>
      <c r="Q36" s="610"/>
      <c r="R36" s="610"/>
      <c r="S36" s="610"/>
      <c r="T36" s="610"/>
      <c r="U36" s="610"/>
      <c r="V36" s="610"/>
      <c r="W36" s="610"/>
      <c r="X36" s="610"/>
      <c r="Y36" s="610"/>
    </row>
    <row r="37" spans="1:25" ht="14.25">
      <c r="A37" s="619" t="s">
        <v>899</v>
      </c>
      <c r="B37" s="620"/>
      <c r="C37" s="620"/>
      <c r="D37" s="620"/>
      <c r="E37" s="620"/>
      <c r="F37" s="620"/>
      <c r="G37" s="620"/>
      <c r="H37" s="620"/>
      <c r="I37" s="620"/>
      <c r="J37" s="620"/>
      <c r="K37" s="620"/>
      <c r="L37" s="620"/>
      <c r="M37" s="620"/>
      <c r="N37" s="620"/>
      <c r="O37" s="620"/>
      <c r="P37" s="620"/>
      <c r="Q37" s="620"/>
      <c r="R37" s="620"/>
      <c r="S37" s="620"/>
      <c r="T37" s="620"/>
      <c r="U37" s="620"/>
      <c r="V37" s="620"/>
      <c r="W37" s="620"/>
      <c r="X37" s="620"/>
      <c r="Y37" s="621"/>
    </row>
    <row r="38" spans="1:25" ht="36" customHeight="1">
      <c r="A38" s="614" t="s">
        <v>813</v>
      </c>
      <c r="B38" s="615"/>
      <c r="C38" s="330">
        <f>Прил1!G7</f>
        <v>18</v>
      </c>
      <c r="D38" s="330">
        <f>Прил1!H7</f>
        <v>18.5</v>
      </c>
      <c r="E38" s="330">
        <f>Прил1!I7</f>
        <v>18.1</v>
      </c>
      <c r="F38" s="330">
        <f>Прил1!J7</f>
        <v>21.2</v>
      </c>
      <c r="G38" s="330">
        <f>Прил1!K7</f>
        <v>19.7</v>
      </c>
      <c r="H38" s="330">
        <f>Прил1!L7</f>
        <v>30</v>
      </c>
      <c r="I38" s="330">
        <f>Прил1!M7</f>
        <v>24.7</v>
      </c>
      <c r="J38" s="330">
        <f>Прил1!N7</f>
        <v>35</v>
      </c>
      <c r="K38" s="330">
        <f>Прил1!O7</f>
        <v>25.9</v>
      </c>
      <c r="L38" s="330">
        <f>Прил1!P7</f>
        <v>40</v>
      </c>
      <c r="M38" s="330">
        <f>Прил1!Q7</f>
        <v>37.56260434056761</v>
      </c>
      <c r="N38" s="330">
        <f>Прил1!R7</f>
        <v>43</v>
      </c>
      <c r="O38" s="330">
        <f>Прил1!S7</f>
        <v>38.24861265629963</v>
      </c>
      <c r="P38" s="330">
        <f>Прил1!T7</f>
        <v>46</v>
      </c>
      <c r="Q38" s="330">
        <f>Прил1!U7</f>
        <v>38.92629678402531</v>
      </c>
      <c r="R38" s="330">
        <f>Прил1!V7</f>
        <v>49</v>
      </c>
      <c r="S38" s="330">
        <f>Прил1!W7</f>
        <v>39.59468243414909</v>
      </c>
      <c r="T38" s="330">
        <f>Прил1!X7</f>
        <v>52</v>
      </c>
      <c r="U38" s="330">
        <f>Прил1!Y7</f>
        <v>0</v>
      </c>
      <c r="V38" s="330">
        <f>Прил1!Z7</f>
        <v>55</v>
      </c>
      <c r="W38" s="330">
        <f>Прил1!AA7</f>
        <v>0</v>
      </c>
      <c r="X38" s="330">
        <f>Прил1!AB7</f>
        <v>55</v>
      </c>
      <c r="Y38" s="330">
        <f>Прил1!AC7</f>
        <v>0</v>
      </c>
    </row>
    <row r="39" spans="1:25" ht="38.25" customHeight="1">
      <c r="A39" s="614" t="s">
        <v>941</v>
      </c>
      <c r="B39" s="615"/>
      <c r="C39" s="602" t="s">
        <v>1079</v>
      </c>
      <c r="D39" s="603"/>
      <c r="E39" s="603"/>
      <c r="F39" s="603"/>
      <c r="G39" s="603"/>
      <c r="H39" s="603"/>
      <c r="I39" s="603"/>
      <c r="J39" s="603"/>
      <c r="K39" s="604"/>
      <c r="L39" s="330">
        <f>Прил1!P8</f>
        <v>76</v>
      </c>
      <c r="M39" s="330">
        <f>Прил1!Q8</f>
        <v>76</v>
      </c>
      <c r="N39" s="330">
        <f>Прил1!R8</f>
        <v>78</v>
      </c>
      <c r="O39" s="330">
        <f>Прил1!S8</f>
        <v>78</v>
      </c>
      <c r="P39" s="330">
        <f>Прил1!T8</f>
        <v>80</v>
      </c>
      <c r="Q39" s="330">
        <f>Прил1!U8</f>
        <v>80</v>
      </c>
      <c r="R39" s="330">
        <f>Прил1!V8</f>
        <v>81.8</v>
      </c>
      <c r="S39" s="330">
        <f>Прил1!W8</f>
        <v>81.8</v>
      </c>
      <c r="T39" s="330">
        <f>Прил1!X8</f>
        <v>83.8</v>
      </c>
      <c r="U39" s="330">
        <f>Прил1!Y8</f>
        <v>0</v>
      </c>
      <c r="V39" s="330">
        <f>Прил1!Z8</f>
        <v>86</v>
      </c>
      <c r="W39" s="330">
        <f>Прил1!AA8</f>
        <v>0</v>
      </c>
      <c r="X39" s="330">
        <f>Прил1!AB8</f>
        <v>86</v>
      </c>
      <c r="Y39" s="330">
        <f>Прил1!AC8</f>
        <v>0</v>
      </c>
    </row>
    <row r="40" spans="1:25" ht="53.25" customHeight="1">
      <c r="A40" s="614" t="s">
        <v>942</v>
      </c>
      <c r="B40" s="615"/>
      <c r="C40" s="602" t="s">
        <v>1079</v>
      </c>
      <c r="D40" s="603"/>
      <c r="E40" s="603"/>
      <c r="F40" s="603"/>
      <c r="G40" s="603"/>
      <c r="H40" s="603"/>
      <c r="I40" s="603"/>
      <c r="J40" s="603"/>
      <c r="K40" s="604"/>
      <c r="L40" s="330">
        <f>Прил1!P9</f>
        <v>29.2</v>
      </c>
      <c r="M40" s="330">
        <f>Прил1!Q9</f>
        <v>29.2</v>
      </c>
      <c r="N40" s="330">
        <f>Прил1!R9</f>
        <v>34.2</v>
      </c>
      <c r="O40" s="330">
        <f>Прил1!S9</f>
        <v>34.2</v>
      </c>
      <c r="P40" s="330">
        <f>Прил1!T9</f>
        <v>39.1</v>
      </c>
      <c r="Q40" s="330">
        <f>Прил1!U9</f>
        <v>39.1</v>
      </c>
      <c r="R40" s="330">
        <f>Прил1!V9</f>
        <v>44.2</v>
      </c>
      <c r="S40" s="330">
        <f>Прил1!W9</f>
        <v>44.2</v>
      </c>
      <c r="T40" s="330">
        <f>Прил1!X9</f>
        <v>48.8</v>
      </c>
      <c r="U40" s="330">
        <f>Прил1!Y9</f>
        <v>0</v>
      </c>
      <c r="V40" s="330">
        <f>Прил1!Z9</f>
        <v>52.2</v>
      </c>
      <c r="W40" s="330">
        <f>Прил1!AA9</f>
        <v>0</v>
      </c>
      <c r="X40" s="330">
        <f>Прил1!AB9</f>
        <v>52.2</v>
      </c>
      <c r="Y40" s="330">
        <f>Прил1!AC9</f>
        <v>0</v>
      </c>
    </row>
    <row r="41" spans="1:25" ht="47.25" customHeight="1">
      <c r="A41" s="614" t="s">
        <v>943</v>
      </c>
      <c r="B41" s="615"/>
      <c r="C41" s="602" t="s">
        <v>1079</v>
      </c>
      <c r="D41" s="603"/>
      <c r="E41" s="603"/>
      <c r="F41" s="603"/>
      <c r="G41" s="603"/>
      <c r="H41" s="603"/>
      <c r="I41" s="603"/>
      <c r="J41" s="603"/>
      <c r="K41" s="604"/>
      <c r="L41" s="330">
        <f>Прил1!P10</f>
        <v>3.85</v>
      </c>
      <c r="M41" s="330">
        <f>Прил1!Q10</f>
        <v>3.85</v>
      </c>
      <c r="N41" s="330">
        <f>Прил1!R10</f>
        <v>6</v>
      </c>
      <c r="O41" s="330">
        <f>Прил1!S10</f>
        <v>6</v>
      </c>
      <c r="P41" s="330">
        <f>Прил1!T10</f>
        <v>9.5</v>
      </c>
      <c r="Q41" s="330">
        <f>Прил1!U10</f>
        <v>9.5</v>
      </c>
      <c r="R41" s="330">
        <f>Прил1!V10</f>
        <v>14.2</v>
      </c>
      <c r="S41" s="330">
        <f>Прил1!W10</f>
        <v>14.2</v>
      </c>
      <c r="T41" s="330">
        <f>Прил1!X10</f>
        <v>18</v>
      </c>
      <c r="U41" s="330">
        <f>Прил1!Y10</f>
        <v>0</v>
      </c>
      <c r="V41" s="330">
        <f>Прил1!Z10</f>
        <v>20</v>
      </c>
      <c r="W41" s="330">
        <f>Прил1!AA10</f>
        <v>0</v>
      </c>
      <c r="X41" s="330">
        <f>Прил1!AB10</f>
        <v>20</v>
      </c>
      <c r="Y41" s="330">
        <f>Прил1!AC10</f>
        <v>0</v>
      </c>
    </row>
    <row r="42" spans="1:25" ht="14.25">
      <c r="A42" s="617" t="s">
        <v>244</v>
      </c>
      <c r="B42" s="617"/>
      <c r="C42" s="617"/>
      <c r="D42" s="617"/>
      <c r="E42" s="617"/>
      <c r="F42" s="617"/>
      <c r="G42" s="617"/>
      <c r="H42" s="617"/>
      <c r="I42" s="617"/>
      <c r="J42" s="617"/>
      <c r="K42" s="617"/>
      <c r="L42" s="617"/>
      <c r="M42" s="617"/>
      <c r="N42" s="617"/>
      <c r="O42" s="617"/>
      <c r="P42" s="617"/>
      <c r="Q42" s="617"/>
      <c r="R42" s="617"/>
      <c r="S42" s="617"/>
      <c r="T42" s="617"/>
      <c r="U42" s="617"/>
      <c r="V42" s="617"/>
      <c r="W42" s="617"/>
      <c r="X42" s="617"/>
      <c r="Y42" s="617"/>
    </row>
    <row r="43" spans="1:25" ht="42.75" customHeight="1">
      <c r="A43" s="616" t="s">
        <v>245</v>
      </c>
      <c r="B43" s="616"/>
      <c r="C43" s="328">
        <f>РФКиС_п!F7</f>
        <v>102245</v>
      </c>
      <c r="D43" s="328">
        <f>РФКиС_п!G7</f>
        <v>103000</v>
      </c>
      <c r="E43" s="328">
        <f>РФКиС_п!H7</f>
        <v>102476.8</v>
      </c>
      <c r="F43" s="328">
        <f>РФКиС_п!I7</f>
        <v>120000</v>
      </c>
      <c r="G43" s="328">
        <f>РФКиС_п!J7</f>
        <v>117000</v>
      </c>
      <c r="H43" s="328">
        <f>РФКиС_п!K7</f>
        <v>179670</v>
      </c>
      <c r="I43" s="328">
        <f>РФКиС_п!L7</f>
        <v>150000</v>
      </c>
      <c r="J43" s="328">
        <f>РФКиС_п!M7</f>
        <v>209674</v>
      </c>
      <c r="K43" s="328">
        <f>РФКиС_п!N7</f>
        <v>155000</v>
      </c>
      <c r="L43" s="328">
        <f>РФКиС_п!O7</f>
        <v>239600</v>
      </c>
      <c r="M43" s="328">
        <f>РФКиС_п!P7</f>
        <v>225000</v>
      </c>
      <c r="N43" s="333">
        <f>РФКиС_п!Q7</f>
        <v>258571.47</v>
      </c>
      <c r="O43" s="333">
        <f>РФКиС_п!R7</f>
        <v>230000</v>
      </c>
      <c r="P43" s="333">
        <f>РФКиС_п!S7</f>
        <v>277704.3</v>
      </c>
      <c r="Q43" s="333">
        <f>РФКиС_п!T7</f>
        <v>235000</v>
      </c>
      <c r="R43" s="333">
        <f>РФКиС_п!U7</f>
        <v>297009.58</v>
      </c>
      <c r="S43" s="333">
        <f>РФКиС_п!V7</f>
        <v>240000</v>
      </c>
      <c r="T43" s="333">
        <f>РФКиС_п!W7</f>
        <v>316504.76</v>
      </c>
      <c r="U43" s="333">
        <f>РФКиС_п!X7</f>
        <v>0</v>
      </c>
      <c r="V43" s="333">
        <f>РФКиС_п!Y7</f>
        <v>336213.35000000003</v>
      </c>
      <c r="W43" s="333">
        <f>РФКиС_п!Z7</f>
        <v>0</v>
      </c>
      <c r="X43" s="333">
        <f>РФКиС_п!AA7</f>
        <v>337742.9</v>
      </c>
      <c r="Y43" s="333">
        <f>РФКиС_п!AB7</f>
        <v>0</v>
      </c>
    </row>
    <row r="44" spans="1:25" ht="14.25">
      <c r="A44" s="610" t="s">
        <v>246</v>
      </c>
      <c r="B44" s="610"/>
      <c r="C44" s="610"/>
      <c r="D44" s="610"/>
      <c r="E44" s="610"/>
      <c r="F44" s="610"/>
      <c r="G44" s="610"/>
      <c r="H44" s="610"/>
      <c r="I44" s="610"/>
      <c r="J44" s="610"/>
      <c r="K44" s="610"/>
      <c r="L44" s="610"/>
      <c r="M44" s="610"/>
      <c r="N44" s="610"/>
      <c r="O44" s="610"/>
      <c r="P44" s="610"/>
      <c r="Q44" s="610"/>
      <c r="R44" s="610"/>
      <c r="S44" s="610"/>
      <c r="T44" s="610"/>
      <c r="U44" s="610"/>
      <c r="V44" s="610"/>
      <c r="W44" s="610"/>
      <c r="X44" s="610"/>
      <c r="Y44" s="610"/>
    </row>
    <row r="45" spans="1:25" ht="40.5" customHeight="1">
      <c r="A45" s="616" t="s">
        <v>247</v>
      </c>
      <c r="B45" s="616"/>
      <c r="C45" s="328">
        <f>ЗОЖ_п!F7</f>
        <v>0</v>
      </c>
      <c r="D45" s="328">
        <f>ЗОЖ_п!G7</f>
        <v>4240</v>
      </c>
      <c r="E45" s="328">
        <f>ЗОЖ_п!H7</f>
        <v>3214</v>
      </c>
      <c r="F45" s="328">
        <f>ЗОЖ_п!I7</f>
        <v>5000</v>
      </c>
      <c r="G45" s="328">
        <f>ЗОЖ_п!J7</f>
        <v>3743</v>
      </c>
      <c r="H45" s="328">
        <f>ЗОЖ_п!K7</f>
        <v>6000</v>
      </c>
      <c r="I45" s="328">
        <f>ЗОЖ_п!L7</f>
        <v>4500</v>
      </c>
      <c r="J45" s="328">
        <f>ЗОЖ_п!M7</f>
        <v>6100</v>
      </c>
      <c r="K45" s="328">
        <f>ЗОЖ_п!N7</f>
        <v>4635</v>
      </c>
      <c r="L45" s="328">
        <f>ЗОЖ_п!O7</f>
        <v>6300</v>
      </c>
      <c r="M45" s="328">
        <f>ЗОЖ_п!P7</f>
        <v>4750</v>
      </c>
      <c r="N45" s="328">
        <f>ЗОЖ_п!Q7</f>
        <v>6600</v>
      </c>
      <c r="O45" s="328">
        <f>ЗОЖ_п!R7</f>
        <v>4900</v>
      </c>
      <c r="P45" s="328">
        <f>ЗОЖ_п!S7</f>
        <v>6800</v>
      </c>
      <c r="Q45" s="328">
        <f>ЗОЖ_п!T7</f>
        <v>5100</v>
      </c>
      <c r="R45" s="328">
        <f>ЗОЖ_п!U7</f>
        <v>7100</v>
      </c>
      <c r="S45" s="328">
        <f>ЗОЖ_п!V7</f>
        <v>0</v>
      </c>
      <c r="T45" s="328">
        <f>ЗОЖ_п!W7</f>
        <v>7500</v>
      </c>
      <c r="U45" s="328">
        <f>ЗОЖ_п!X7</f>
        <v>0</v>
      </c>
      <c r="V45" s="328">
        <f>ЗОЖ_п!Y7</f>
        <v>7900</v>
      </c>
      <c r="W45" s="328">
        <f>ЗОЖ_п!Z7</f>
        <v>0</v>
      </c>
      <c r="X45" s="328">
        <f>ЗОЖ_п!AA7</f>
        <v>8200</v>
      </c>
      <c r="Y45" s="328">
        <f>ЗОЖ_п!AB7</f>
        <v>0</v>
      </c>
    </row>
    <row r="46" spans="1:25" ht="14.25">
      <c r="A46" s="618" t="s">
        <v>248</v>
      </c>
      <c r="B46" s="618"/>
      <c r="C46" s="618"/>
      <c r="D46" s="618"/>
      <c r="E46" s="618"/>
      <c r="F46" s="618"/>
      <c r="G46" s="618"/>
      <c r="H46" s="618"/>
      <c r="I46" s="618"/>
      <c r="J46" s="618"/>
      <c r="K46" s="618"/>
      <c r="L46" s="618"/>
      <c r="M46" s="618"/>
      <c r="N46" s="618"/>
      <c r="O46" s="618"/>
      <c r="P46" s="618"/>
      <c r="Q46" s="618"/>
      <c r="R46" s="618"/>
      <c r="S46" s="618"/>
      <c r="T46" s="618"/>
      <c r="U46" s="618"/>
      <c r="V46" s="618"/>
      <c r="W46" s="618"/>
      <c r="X46" s="618"/>
      <c r="Y46" s="618"/>
    </row>
    <row r="47" spans="1:25" ht="34.5" customHeight="1">
      <c r="A47" s="613" t="s">
        <v>249</v>
      </c>
      <c r="B47" s="613"/>
      <c r="C47" s="328"/>
      <c r="D47" s="328">
        <f>УФКиС_п!D7</f>
        <v>100</v>
      </c>
      <c r="E47" s="328">
        <f>УФКиС_п!E7</f>
        <v>100</v>
      </c>
      <c r="F47" s="328">
        <f>УФКиС_п!F7</f>
        <v>100</v>
      </c>
      <c r="G47" s="328">
        <f>УФКиС_п!G7</f>
        <v>100</v>
      </c>
      <c r="H47" s="328">
        <f>УФКиС_п!H7</f>
        <v>100</v>
      </c>
      <c r="I47" s="328">
        <f>УФКиС_п!I7</f>
        <v>100</v>
      </c>
      <c r="J47" s="328">
        <f>УФКиС_п!J7</f>
        <v>100</v>
      </c>
      <c r="K47" s="328">
        <f>УФКиС_п!K7</f>
        <v>100</v>
      </c>
      <c r="L47" s="328">
        <f>УФКиС_п!L7</f>
        <v>100</v>
      </c>
      <c r="M47" s="328">
        <f>УФКиС_п!M7</f>
        <v>100</v>
      </c>
      <c r="N47" s="328">
        <f>УФКиС_п!N7</f>
        <v>100</v>
      </c>
      <c r="O47" s="328">
        <f>УФКиС_п!O7</f>
        <v>100</v>
      </c>
      <c r="P47" s="328">
        <f>УФКиС_п!P7</f>
        <v>100</v>
      </c>
      <c r="Q47" s="328">
        <f>УФКиС_п!Q7</f>
        <v>100</v>
      </c>
      <c r="R47" s="328">
        <f>УФКиС_п!R7</f>
        <v>100</v>
      </c>
      <c r="S47" s="328">
        <f>УФКиС_п!S7</f>
        <v>100</v>
      </c>
      <c r="T47" s="328">
        <f>УФКиС_п!T7</f>
        <v>100</v>
      </c>
      <c r="U47" s="328">
        <f>УФКиС_п!U7</f>
        <v>0</v>
      </c>
      <c r="V47" s="328">
        <f>УФКиС_п!V7</f>
        <v>100</v>
      </c>
      <c r="W47" s="328">
        <f>УФКиС_п!W7</f>
        <v>0</v>
      </c>
      <c r="X47" s="328">
        <f>УФКиС_п!X7</f>
        <v>100</v>
      </c>
      <c r="Y47" s="328">
        <f>УФКиС_п!Y7</f>
        <v>0</v>
      </c>
    </row>
    <row r="48" spans="1:25" ht="14.25">
      <c r="A48" s="610" t="s">
        <v>250</v>
      </c>
      <c r="B48" s="610"/>
      <c r="C48" s="610"/>
      <c r="D48" s="610"/>
      <c r="E48" s="610"/>
      <c r="F48" s="610"/>
      <c r="G48" s="610"/>
      <c r="H48" s="610"/>
      <c r="I48" s="610"/>
      <c r="J48" s="610"/>
      <c r="K48" s="610"/>
      <c r="L48" s="610"/>
      <c r="M48" s="610"/>
      <c r="N48" s="610"/>
      <c r="O48" s="610"/>
      <c r="P48" s="610"/>
      <c r="Q48" s="610"/>
      <c r="R48" s="610"/>
      <c r="S48" s="610"/>
      <c r="T48" s="610"/>
      <c r="U48" s="610"/>
      <c r="V48" s="610"/>
      <c r="W48" s="610"/>
      <c r="X48" s="610"/>
      <c r="Y48" s="610"/>
    </row>
    <row r="49" spans="1:25" ht="20.25">
      <c r="A49" s="613" t="s">
        <v>1031</v>
      </c>
      <c r="B49" s="328" t="s">
        <v>251</v>
      </c>
      <c r="C49" s="328">
        <f>Стр_п!F9</f>
        <v>24.6</v>
      </c>
      <c r="D49" s="328">
        <f>Стр_п!G9</f>
        <v>24.8</v>
      </c>
      <c r="E49" s="328">
        <f>Стр_п!H9</f>
        <v>23.8</v>
      </c>
      <c r="F49" s="328">
        <f>Стр_п!I9</f>
        <v>26.5</v>
      </c>
      <c r="G49" s="328">
        <f>Стр_п!J9</f>
        <v>23.4</v>
      </c>
      <c r="H49" s="328">
        <f>Стр_п!K9</f>
        <v>32.5</v>
      </c>
      <c r="I49" s="328">
        <f>Стр_п!L9</f>
        <v>32.4</v>
      </c>
      <c r="J49" s="328">
        <f>Стр_п!M9</f>
        <v>32.7</v>
      </c>
      <c r="K49" s="328">
        <f>Стр_п!N9</f>
        <v>31.8</v>
      </c>
      <c r="L49" s="598"/>
      <c r="M49" s="605"/>
      <c r="N49" s="605"/>
      <c r="O49" s="605"/>
      <c r="P49" s="605"/>
      <c r="Q49" s="605"/>
      <c r="R49" s="605"/>
      <c r="S49" s="605"/>
      <c r="T49" s="605"/>
      <c r="U49" s="605"/>
      <c r="V49" s="605"/>
      <c r="W49" s="605"/>
      <c r="X49" s="605"/>
      <c r="Y49" s="599"/>
    </row>
    <row r="50" spans="1:25" s="100" customFormat="1" ht="14.25">
      <c r="A50" s="613"/>
      <c r="B50" s="483" t="s">
        <v>1041</v>
      </c>
      <c r="C50" s="602" t="str">
        <f>Стр_п!F10</f>
        <v>Показатель введен с 01.01.2018 года</v>
      </c>
      <c r="D50" s="603"/>
      <c r="E50" s="603"/>
      <c r="F50" s="603"/>
      <c r="G50" s="603"/>
      <c r="H50" s="603"/>
      <c r="I50" s="604"/>
      <c r="J50" s="328">
        <f>Стр_п!M10</f>
        <v>10.2</v>
      </c>
      <c r="K50" s="328">
        <f>Стр_п!N10</f>
        <v>10.2</v>
      </c>
      <c r="L50" s="606"/>
      <c r="M50" s="607"/>
      <c r="N50" s="607"/>
      <c r="O50" s="607"/>
      <c r="P50" s="607"/>
      <c r="Q50" s="607"/>
      <c r="R50" s="607"/>
      <c r="S50" s="607"/>
      <c r="T50" s="607"/>
      <c r="U50" s="607"/>
      <c r="V50" s="607"/>
      <c r="W50" s="607"/>
      <c r="X50" s="607"/>
      <c r="Y50" s="608"/>
    </row>
    <row r="51" spans="1:25" ht="44.25" customHeight="1">
      <c r="A51" s="613"/>
      <c r="B51" s="328" t="s">
        <v>253</v>
      </c>
      <c r="C51" s="328">
        <f>Стр_п!F8</f>
        <v>35.4</v>
      </c>
      <c r="D51" s="328">
        <f>Стр_п!G8</f>
        <v>35.9</v>
      </c>
      <c r="E51" s="328">
        <f>Стр_п!H8</f>
        <v>34.8</v>
      </c>
      <c r="F51" s="328">
        <f>Стр_п!I8</f>
        <v>36.3</v>
      </c>
      <c r="G51" s="328">
        <f>Стр_п!J8</f>
        <v>34.2</v>
      </c>
      <c r="H51" s="328">
        <f>Стр_п!K8</f>
        <v>38.2</v>
      </c>
      <c r="I51" s="328">
        <f>Стр_п!L8</f>
        <v>38.2</v>
      </c>
      <c r="J51" s="328">
        <f>Стр_п!M8</f>
        <v>40.7</v>
      </c>
      <c r="K51" s="328">
        <f>Стр_п!N8</f>
        <v>38</v>
      </c>
      <c r="L51" s="600"/>
      <c r="M51" s="609"/>
      <c r="N51" s="609"/>
      <c r="O51" s="609"/>
      <c r="P51" s="609"/>
      <c r="Q51" s="609"/>
      <c r="R51" s="609"/>
      <c r="S51" s="609"/>
      <c r="T51" s="609"/>
      <c r="U51" s="609"/>
      <c r="V51" s="609"/>
      <c r="W51" s="609"/>
      <c r="X51" s="609"/>
      <c r="Y51" s="601"/>
    </row>
    <row r="52" spans="1:25" ht="23.25" customHeight="1">
      <c r="A52" s="614" t="s">
        <v>1032</v>
      </c>
      <c r="B52" s="615"/>
      <c r="C52" s="328">
        <f>Стр_п!F12</f>
        <v>621</v>
      </c>
      <c r="D52" s="328">
        <f>Стр_п!G12</f>
        <v>631</v>
      </c>
      <c r="E52" s="328">
        <f>Стр_п!H12</f>
        <v>631</v>
      </c>
      <c r="F52" s="328">
        <f>Стр_п!I12</f>
        <v>696</v>
      </c>
      <c r="G52" s="328">
        <f>Стр_п!J12</f>
        <v>688</v>
      </c>
      <c r="H52" s="328">
        <f>Стр_п!K12</f>
        <v>954</v>
      </c>
      <c r="I52" s="328">
        <f>Стр_п!L12</f>
        <v>950</v>
      </c>
      <c r="J52" s="328">
        <f>Стр_п!M12</f>
        <v>1155</v>
      </c>
      <c r="K52" s="328">
        <f>Стр_п!N12</f>
        <v>1153</v>
      </c>
      <c r="L52" s="328">
        <f>Стр_п!O12</f>
        <v>1276</v>
      </c>
      <c r="M52" s="328">
        <f>Стр_п!P12</f>
        <v>1273</v>
      </c>
      <c r="N52" s="328">
        <f>Стр_п!Q12</f>
        <v>1361</v>
      </c>
      <c r="O52" s="328">
        <f>Стр_п!R12</f>
        <v>1313</v>
      </c>
      <c r="P52" s="328">
        <f>Стр_п!S12</f>
        <v>1396</v>
      </c>
      <c r="Q52" s="328">
        <f>Стр_п!T12</f>
        <v>1349</v>
      </c>
      <c r="R52" s="328">
        <f>Стр_п!U12</f>
        <v>1426</v>
      </c>
      <c r="S52" s="328">
        <f>Стр_п!V12</f>
        <v>0</v>
      </c>
      <c r="T52" s="328">
        <f>Стр_п!W12</f>
        <v>1456</v>
      </c>
      <c r="U52" s="328">
        <f>Стр_п!X12</f>
        <v>0</v>
      </c>
      <c r="V52" s="328">
        <f>Стр_п!Y12</f>
        <v>1491</v>
      </c>
      <c r="W52" s="328">
        <f>Стр_п!Z12</f>
        <v>0</v>
      </c>
      <c r="X52" s="328">
        <f>Стр_п!AA12</f>
        <v>1526</v>
      </c>
      <c r="Y52" s="328">
        <f>Стр_п!AB12</f>
        <v>0</v>
      </c>
    </row>
    <row r="53" spans="1:25" ht="49.5" customHeight="1">
      <c r="A53" s="614" t="s">
        <v>945</v>
      </c>
      <c r="B53" s="615"/>
      <c r="C53" s="602" t="s">
        <v>1079</v>
      </c>
      <c r="D53" s="603"/>
      <c r="E53" s="603"/>
      <c r="F53" s="603"/>
      <c r="G53" s="603"/>
      <c r="H53" s="603"/>
      <c r="I53" s="603"/>
      <c r="J53" s="603"/>
      <c r="K53" s="604"/>
      <c r="L53" s="524">
        <f>Стр_п!O11</f>
        <v>45.1</v>
      </c>
      <c r="M53" s="524">
        <f>Стр_п!P11</f>
        <v>39</v>
      </c>
      <c r="N53" s="524">
        <f>Стр_п!Q11</f>
        <v>45.6</v>
      </c>
      <c r="O53" s="524">
        <f>Стр_п!R11</f>
        <v>39.2</v>
      </c>
      <c r="P53" s="524">
        <f>Стр_п!S11</f>
        <v>46.3</v>
      </c>
      <c r="Q53" s="524">
        <f>Стр_п!T11</f>
        <v>39.4</v>
      </c>
      <c r="R53" s="524">
        <f>Стр_п!U11</f>
        <v>46.9</v>
      </c>
      <c r="S53" s="524">
        <f>Стр_п!V11</f>
        <v>0</v>
      </c>
      <c r="T53" s="524">
        <f>Стр_п!W11</f>
        <v>47.5</v>
      </c>
      <c r="U53" s="524">
        <f>Стр_п!X11</f>
        <v>0</v>
      </c>
      <c r="V53" s="524">
        <f>Стр_п!Y11</f>
        <v>47.9</v>
      </c>
      <c r="W53" s="524">
        <f>Стр_п!Z11</f>
        <v>0</v>
      </c>
      <c r="X53" s="524">
        <f>Стр_п!AA11</f>
        <v>47.9</v>
      </c>
      <c r="Y53" s="524">
        <f>Стр_п!AB11</f>
        <v>0</v>
      </c>
    </row>
    <row r="54" spans="1:25" ht="14.25">
      <c r="A54" s="402"/>
      <c r="B54" s="402"/>
      <c r="C54" s="402"/>
      <c r="D54" s="402"/>
      <c r="E54" s="402"/>
      <c r="F54" s="402"/>
      <c r="G54" s="402"/>
      <c r="H54" s="402"/>
      <c r="I54" s="402"/>
      <c r="J54" s="402"/>
      <c r="K54" s="402"/>
      <c r="L54" s="402"/>
      <c r="M54" s="402"/>
      <c r="N54" s="402"/>
      <c r="O54" s="402"/>
      <c r="P54" s="413"/>
      <c r="Q54" s="413"/>
      <c r="R54" s="413"/>
      <c r="S54" s="413"/>
      <c r="T54" s="413"/>
      <c r="U54" s="413"/>
      <c r="V54" s="413"/>
      <c r="W54" s="413"/>
      <c r="X54" s="413"/>
      <c r="Y54" s="413"/>
    </row>
    <row r="55" spans="1:25" ht="14.25">
      <c r="A55" s="402"/>
      <c r="B55" s="402"/>
      <c r="C55" s="402"/>
      <c r="D55" s="402"/>
      <c r="E55" s="402"/>
      <c r="F55" s="402"/>
      <c r="G55" s="402"/>
      <c r="H55" s="402"/>
      <c r="I55" s="402"/>
      <c r="J55" s="402"/>
      <c r="K55" s="402"/>
      <c r="L55" s="402"/>
      <c r="M55" s="402"/>
      <c r="N55" s="402"/>
      <c r="O55" s="402"/>
      <c r="P55" s="413"/>
      <c r="Q55" s="413"/>
      <c r="R55" s="413"/>
      <c r="S55" s="413"/>
      <c r="T55" s="413"/>
      <c r="U55" s="413"/>
      <c r="V55" s="413"/>
      <c r="W55" s="413"/>
      <c r="X55" s="413"/>
      <c r="Y55" s="413"/>
    </row>
    <row r="56" spans="1:25" ht="14.25">
      <c r="A56" s="402"/>
      <c r="B56" s="402"/>
      <c r="C56" s="402"/>
      <c r="D56" s="402"/>
      <c r="E56" s="402"/>
      <c r="F56" s="402"/>
      <c r="G56" s="402"/>
      <c r="H56" s="402"/>
      <c r="I56" s="402"/>
      <c r="J56" s="402"/>
      <c r="K56" s="402"/>
      <c r="L56" s="402"/>
      <c r="M56" s="402"/>
      <c r="N56" s="402"/>
      <c r="O56" s="402"/>
      <c r="P56" s="413"/>
      <c r="Q56" s="413"/>
      <c r="R56" s="413"/>
      <c r="S56" s="413"/>
      <c r="T56" s="413"/>
      <c r="U56" s="413"/>
      <c r="V56" s="413"/>
      <c r="W56" s="413"/>
      <c r="X56" s="413"/>
      <c r="Y56" s="413"/>
    </row>
    <row r="57" spans="1:25" ht="14.25">
      <c r="A57" s="402"/>
      <c r="B57" s="402"/>
      <c r="C57" s="402"/>
      <c r="D57" s="402"/>
      <c r="E57" s="402"/>
      <c r="F57" s="402"/>
      <c r="G57" s="402"/>
      <c r="H57" s="402"/>
      <c r="I57" s="402"/>
      <c r="J57" s="402"/>
      <c r="K57" s="402"/>
      <c r="L57" s="402"/>
      <c r="M57" s="402"/>
      <c r="N57" s="402"/>
      <c r="O57" s="402"/>
      <c r="P57" s="413"/>
      <c r="Q57" s="413"/>
      <c r="R57" s="413"/>
      <c r="S57" s="413"/>
      <c r="T57" s="413"/>
      <c r="U57" s="413"/>
      <c r="V57" s="413"/>
      <c r="W57" s="413"/>
      <c r="X57" s="413"/>
      <c r="Y57" s="413"/>
    </row>
    <row r="58" spans="1:25" ht="14.25">
      <c r="A58" s="402"/>
      <c r="B58" s="402"/>
      <c r="C58" s="402"/>
      <c r="D58" s="402"/>
      <c r="E58" s="402"/>
      <c r="F58" s="402"/>
      <c r="G58" s="402"/>
      <c r="H58" s="402"/>
      <c r="I58" s="402"/>
      <c r="J58" s="402"/>
      <c r="K58" s="402"/>
      <c r="L58" s="402"/>
      <c r="M58" s="402"/>
      <c r="N58" s="402"/>
      <c r="O58" s="402"/>
      <c r="P58" s="413"/>
      <c r="Q58" s="413"/>
      <c r="R58" s="413"/>
      <c r="S58" s="413"/>
      <c r="T58" s="413"/>
      <c r="U58" s="413"/>
      <c r="V58" s="413"/>
      <c r="W58" s="413"/>
      <c r="X58" s="413"/>
      <c r="Y58" s="413"/>
    </row>
    <row r="59" spans="1:25" ht="14.25">
      <c r="A59" s="402"/>
      <c r="B59" s="402"/>
      <c r="C59" s="402"/>
      <c r="D59" s="402"/>
      <c r="E59" s="402"/>
      <c r="F59" s="402"/>
      <c r="G59" s="402"/>
      <c r="H59" s="402"/>
      <c r="I59" s="402"/>
      <c r="J59" s="402"/>
      <c r="K59" s="402"/>
      <c r="L59" s="402"/>
      <c r="M59" s="402"/>
      <c r="N59" s="402"/>
      <c r="O59" s="402"/>
      <c r="P59" s="413"/>
      <c r="Q59" s="413"/>
      <c r="R59" s="413"/>
      <c r="S59" s="413"/>
      <c r="T59" s="413"/>
      <c r="U59" s="413"/>
      <c r="V59" s="413"/>
      <c r="W59" s="413"/>
      <c r="X59" s="413"/>
      <c r="Y59" s="413"/>
    </row>
    <row r="60" spans="1:25" ht="14.25">
      <c r="A60" s="402"/>
      <c r="B60" s="402"/>
      <c r="C60" s="402"/>
      <c r="D60" s="402"/>
      <c r="E60" s="402"/>
      <c r="F60" s="402"/>
      <c r="G60" s="402"/>
      <c r="H60" s="402"/>
      <c r="I60" s="402"/>
      <c r="J60" s="402"/>
      <c r="K60" s="402"/>
      <c r="L60" s="402"/>
      <c r="M60" s="402"/>
      <c r="N60" s="402"/>
      <c r="O60" s="402"/>
      <c r="P60" s="413"/>
      <c r="Q60" s="413"/>
      <c r="R60" s="413"/>
      <c r="S60" s="413"/>
      <c r="T60" s="413"/>
      <c r="U60" s="413"/>
      <c r="V60" s="413"/>
      <c r="W60" s="413"/>
      <c r="X60" s="413"/>
      <c r="Y60" s="413"/>
    </row>
    <row r="61" spans="1:25" ht="14.25">
      <c r="A61" s="402"/>
      <c r="B61" s="402"/>
      <c r="C61" s="402"/>
      <c r="D61" s="402"/>
      <c r="E61" s="402"/>
      <c r="F61" s="402"/>
      <c r="G61" s="402"/>
      <c r="H61" s="402"/>
      <c r="I61" s="402"/>
      <c r="J61" s="402"/>
      <c r="K61" s="402"/>
      <c r="L61" s="402"/>
      <c r="M61" s="402"/>
      <c r="N61" s="402"/>
      <c r="O61" s="402"/>
      <c r="P61" s="413"/>
      <c r="Q61" s="413"/>
      <c r="R61" s="413"/>
      <c r="S61" s="413"/>
      <c r="T61" s="413"/>
      <c r="U61" s="413"/>
      <c r="V61" s="413"/>
      <c r="W61" s="413"/>
      <c r="X61" s="413"/>
      <c r="Y61" s="413"/>
    </row>
    <row r="62" spans="1:25" ht="14.25">
      <c r="A62" s="402"/>
      <c r="B62" s="402"/>
      <c r="C62" s="402"/>
      <c r="D62" s="402"/>
      <c r="E62" s="402"/>
      <c r="F62" s="402"/>
      <c r="G62" s="402"/>
      <c r="H62" s="402"/>
      <c r="I62" s="402"/>
      <c r="J62" s="402"/>
      <c r="K62" s="402"/>
      <c r="L62" s="402"/>
      <c r="M62" s="402"/>
      <c r="N62" s="402"/>
      <c r="O62" s="402"/>
      <c r="P62" s="413"/>
      <c r="Q62" s="413"/>
      <c r="R62" s="413"/>
      <c r="S62" s="413"/>
      <c r="T62" s="413"/>
      <c r="U62" s="413"/>
      <c r="V62" s="413"/>
      <c r="W62" s="413"/>
      <c r="X62" s="413"/>
      <c r="Y62" s="413"/>
    </row>
  </sheetData>
  <sheetProtection/>
  <mergeCells count="67">
    <mergeCell ref="A53:B53"/>
    <mergeCell ref="C53:K53"/>
    <mergeCell ref="A15:B23"/>
    <mergeCell ref="C20:Y20"/>
    <mergeCell ref="C19:Y19"/>
    <mergeCell ref="A38:B38"/>
    <mergeCell ref="A37:Y37"/>
    <mergeCell ref="C39:K39"/>
    <mergeCell ref="C40:K40"/>
    <mergeCell ref="C41:K41"/>
    <mergeCell ref="A52:B52"/>
    <mergeCell ref="A45:B45"/>
    <mergeCell ref="A47:B47"/>
    <mergeCell ref="A43:B43"/>
    <mergeCell ref="A39:B39"/>
    <mergeCell ref="A42:Y42"/>
    <mergeCell ref="A44:Y44"/>
    <mergeCell ref="A46:Y46"/>
    <mergeCell ref="A40:B40"/>
    <mergeCell ref="A41:B41"/>
    <mergeCell ref="C50:I50"/>
    <mergeCell ref="L49:Y51"/>
    <mergeCell ref="A36:Y36"/>
    <mergeCell ref="J34:K34"/>
    <mergeCell ref="C34:C35"/>
    <mergeCell ref="L34:M34"/>
    <mergeCell ref="A49:A51"/>
    <mergeCell ref="N34:O34"/>
    <mergeCell ref="D34:E34"/>
    <mergeCell ref="A48:Y48"/>
    <mergeCell ref="A12:B12"/>
    <mergeCell ref="P34:Q34"/>
    <mergeCell ref="R34:S34"/>
    <mergeCell ref="T34:U34"/>
    <mergeCell ref="C26:Y26"/>
    <mergeCell ref="C22:Y22"/>
    <mergeCell ref="C21:Y21"/>
    <mergeCell ref="A25:B25"/>
    <mergeCell ref="A14:B14"/>
    <mergeCell ref="C25:Y25"/>
    <mergeCell ref="X34:Y34"/>
    <mergeCell ref="H34:I34"/>
    <mergeCell ref="C28:Y28"/>
    <mergeCell ref="A28:B32"/>
    <mergeCell ref="C32:Y32"/>
    <mergeCell ref="C31:Y31"/>
    <mergeCell ref="A34:B35"/>
    <mergeCell ref="V34:W34"/>
    <mergeCell ref="F34:G34"/>
    <mergeCell ref="A26:B27"/>
    <mergeCell ref="C29:Y29"/>
    <mergeCell ref="C30:Y30"/>
    <mergeCell ref="C27:Y27"/>
    <mergeCell ref="C24:Y24"/>
    <mergeCell ref="C14:Y14"/>
    <mergeCell ref="C23:Y23"/>
    <mergeCell ref="A24:B24"/>
    <mergeCell ref="A8:Y8"/>
    <mergeCell ref="A7:Y7"/>
    <mergeCell ref="C18:Y18"/>
    <mergeCell ref="C17:Y17"/>
    <mergeCell ref="C16:Y16"/>
    <mergeCell ref="C15:Y15"/>
    <mergeCell ref="C12:Y12"/>
    <mergeCell ref="A10:Y10"/>
    <mergeCell ref="C13:Y13"/>
    <mergeCell ref="A13:B13"/>
  </mergeCells>
  <hyperlinks>
    <hyperlink ref="C12" r:id="rId1" display="consultantplus://offline/ref=FF5A1FC84BEE13BA3A9255F67F67DD110193B66669FDC1F3B32C22A411E92D0325k1z9E"/>
  </hyperlinks>
  <printOptions/>
  <pageMargins left="0.7" right="0.7" top="0.75" bottom="0.75" header="0.3" footer="0.3"/>
  <pageSetup horizontalDpi="600" verticalDpi="600" orientation="landscape" paperSize="9" scale="66" r:id="rId2"/>
  <rowBreaks count="1" manualBreakCount="1">
    <brk id="32" max="24" man="1"/>
  </rowBreaks>
</worksheet>
</file>

<file path=xl/worksheets/sheet10.xml><?xml version="1.0" encoding="utf-8"?>
<worksheet xmlns="http://schemas.openxmlformats.org/spreadsheetml/2006/main" xmlns:r="http://schemas.openxmlformats.org/officeDocument/2006/relationships">
  <sheetPr>
    <tabColor rgb="FFFFC000"/>
  </sheetPr>
  <dimension ref="A1:O423"/>
  <sheetViews>
    <sheetView view="pageBreakPreview" zoomScale="98" zoomScaleSheetLayoutView="98" zoomScalePageLayoutView="0" workbookViewId="0" topLeftCell="B1">
      <pane ySplit="5" topLeftCell="A220" activePane="bottomLeft" state="frozen"/>
      <selection pane="topLeft" activeCell="A1" sqref="A1"/>
      <selection pane="bottomLeft" activeCell="B8" sqref="A8:O422"/>
    </sheetView>
  </sheetViews>
  <sheetFormatPr defaultColWidth="9.140625" defaultRowHeight="15"/>
  <cols>
    <col min="1" max="1" width="7.57421875" style="40" customWidth="1"/>
    <col min="2" max="2" width="29.28125" style="40" customWidth="1"/>
    <col min="3" max="3" width="13.421875" style="40" customWidth="1"/>
    <col min="4" max="4" width="10.7109375" style="15" customWidth="1"/>
    <col min="5" max="14" width="11.28125" style="15" customWidth="1"/>
    <col min="15" max="15" width="14.57421875" style="15" customWidth="1"/>
  </cols>
  <sheetData>
    <row r="1" spans="1:14" ht="19.5" customHeight="1">
      <c r="A1" s="749" t="s">
        <v>437</v>
      </c>
      <c r="B1" s="749"/>
      <c r="C1" s="749"/>
      <c r="D1" s="749"/>
      <c r="E1" s="749"/>
      <c r="F1" s="749"/>
      <c r="G1" s="749"/>
      <c r="H1" s="749"/>
      <c r="I1" s="749"/>
      <c r="J1" s="749"/>
      <c r="K1" s="749"/>
      <c r="L1" s="749"/>
      <c r="M1" s="749"/>
      <c r="N1" s="749"/>
    </row>
    <row r="2" spans="1:15" ht="12.75" customHeight="1">
      <c r="A2" s="751" t="s">
        <v>285</v>
      </c>
      <c r="B2" s="752" t="s">
        <v>220</v>
      </c>
      <c r="C2" s="752" t="s">
        <v>438</v>
      </c>
      <c r="D2" s="753" t="s">
        <v>201</v>
      </c>
      <c r="E2" s="753" t="s">
        <v>202</v>
      </c>
      <c r="F2" s="753"/>
      <c r="G2" s="753" t="s">
        <v>203</v>
      </c>
      <c r="H2" s="753"/>
      <c r="I2" s="753"/>
      <c r="J2" s="753"/>
      <c r="K2" s="753"/>
      <c r="L2" s="753"/>
      <c r="M2" s="753"/>
      <c r="N2" s="753"/>
      <c r="O2" s="52"/>
    </row>
    <row r="3" spans="1:15" ht="25.5" customHeight="1">
      <c r="A3" s="751"/>
      <c r="B3" s="752"/>
      <c r="C3" s="752"/>
      <c r="D3" s="753"/>
      <c r="E3" s="753"/>
      <c r="F3" s="753"/>
      <c r="G3" s="753" t="s">
        <v>439</v>
      </c>
      <c r="H3" s="753"/>
      <c r="I3" s="753" t="s">
        <v>204</v>
      </c>
      <c r="J3" s="753"/>
      <c r="K3" s="753" t="s">
        <v>205</v>
      </c>
      <c r="L3" s="753"/>
      <c r="M3" s="753" t="s">
        <v>206</v>
      </c>
      <c r="N3" s="753"/>
      <c r="O3" s="765" t="s">
        <v>487</v>
      </c>
    </row>
    <row r="4" spans="1:15" ht="28.5" customHeight="1">
      <c r="A4" s="751"/>
      <c r="B4" s="752"/>
      <c r="C4" s="752"/>
      <c r="D4" s="753"/>
      <c r="E4" s="22" t="s">
        <v>207</v>
      </c>
      <c r="F4" s="22" t="s">
        <v>208</v>
      </c>
      <c r="G4" s="22" t="s">
        <v>207</v>
      </c>
      <c r="H4" s="22" t="s">
        <v>208</v>
      </c>
      <c r="I4" s="22" t="s">
        <v>207</v>
      </c>
      <c r="J4" s="22" t="s">
        <v>208</v>
      </c>
      <c r="K4" s="22" t="s">
        <v>207</v>
      </c>
      <c r="L4" s="22" t="s">
        <v>208</v>
      </c>
      <c r="M4" s="22" t="s">
        <v>207</v>
      </c>
      <c r="N4" s="22" t="s">
        <v>255</v>
      </c>
      <c r="O4" s="766"/>
    </row>
    <row r="5" spans="1:15" ht="14.25">
      <c r="A5" s="38">
        <v>1</v>
      </c>
      <c r="B5" s="38">
        <v>2</v>
      </c>
      <c r="C5" s="38">
        <v>3</v>
      </c>
      <c r="D5" s="22">
        <v>4</v>
      </c>
      <c r="E5" s="22">
        <v>5</v>
      </c>
      <c r="F5" s="22">
        <v>6</v>
      </c>
      <c r="G5" s="22">
        <v>7</v>
      </c>
      <c r="H5" s="22">
        <v>8</v>
      </c>
      <c r="I5" s="22">
        <v>9</v>
      </c>
      <c r="J5" s="22">
        <v>10</v>
      </c>
      <c r="K5" s="22">
        <v>11</v>
      </c>
      <c r="L5" s="22">
        <v>12</v>
      </c>
      <c r="M5" s="22">
        <v>13</v>
      </c>
      <c r="N5" s="22">
        <v>14</v>
      </c>
      <c r="O5" s="53">
        <v>15</v>
      </c>
    </row>
    <row r="6" spans="1:15" ht="14.25">
      <c r="A6" s="38">
        <v>1</v>
      </c>
      <c r="B6" s="754" t="s">
        <v>423</v>
      </c>
      <c r="C6" s="755"/>
      <c r="D6" s="755"/>
      <c r="E6" s="755"/>
      <c r="F6" s="755"/>
      <c r="G6" s="755"/>
      <c r="H6" s="755"/>
      <c r="I6" s="755"/>
      <c r="J6" s="755"/>
      <c r="K6" s="755"/>
      <c r="L6" s="755"/>
      <c r="M6" s="755"/>
      <c r="N6" s="755"/>
      <c r="O6" s="756"/>
    </row>
    <row r="7" spans="1:15" ht="15" customHeight="1">
      <c r="A7" s="39"/>
      <c r="B7" s="767" t="s">
        <v>890</v>
      </c>
      <c r="C7" s="768"/>
      <c r="D7" s="768"/>
      <c r="E7" s="768"/>
      <c r="F7" s="768"/>
      <c r="G7" s="768"/>
      <c r="H7" s="768"/>
      <c r="I7" s="768"/>
      <c r="J7" s="768"/>
      <c r="K7" s="768"/>
      <c r="L7" s="768"/>
      <c r="M7" s="768"/>
      <c r="N7" s="768"/>
      <c r="O7" s="769"/>
    </row>
    <row r="8" spans="1:15" ht="14.25">
      <c r="A8" s="377" t="s">
        <v>451</v>
      </c>
      <c r="B8" s="757" t="s">
        <v>290</v>
      </c>
      <c r="C8" s="758"/>
      <c r="D8" s="758"/>
      <c r="E8" s="758"/>
      <c r="F8" s="758"/>
      <c r="G8" s="758"/>
      <c r="H8" s="758"/>
      <c r="I8" s="758"/>
      <c r="J8" s="758"/>
      <c r="K8" s="758"/>
      <c r="L8" s="758"/>
      <c r="M8" s="758"/>
      <c r="N8" s="758"/>
      <c r="O8" s="759"/>
    </row>
    <row r="9" spans="1:15" ht="14.25">
      <c r="A9" s="377" t="s">
        <v>292</v>
      </c>
      <c r="B9" s="757" t="s">
        <v>215</v>
      </c>
      <c r="C9" s="758"/>
      <c r="D9" s="758"/>
      <c r="E9" s="758"/>
      <c r="F9" s="758"/>
      <c r="G9" s="758"/>
      <c r="H9" s="758"/>
      <c r="I9" s="758"/>
      <c r="J9" s="758"/>
      <c r="K9" s="758"/>
      <c r="L9" s="758"/>
      <c r="M9" s="758"/>
      <c r="N9" s="758"/>
      <c r="O9" s="759"/>
    </row>
    <row r="10" spans="1:15" s="4" customFormat="1" ht="15" customHeight="1">
      <c r="A10" s="737" t="s">
        <v>440</v>
      </c>
      <c r="B10" s="737" t="s">
        <v>216</v>
      </c>
      <c r="C10" s="378"/>
      <c r="D10" s="379" t="s">
        <v>209</v>
      </c>
      <c r="E10" s="380">
        <f>SUM(E11:E21)</f>
        <v>133326.40000000002</v>
      </c>
      <c r="F10" s="380">
        <f aca="true" t="shared" si="0" ref="F10:N10">SUM(F11:F21)</f>
        <v>78695.70000000001</v>
      </c>
      <c r="G10" s="380">
        <f t="shared" si="0"/>
        <v>133326.40000000002</v>
      </c>
      <c r="H10" s="380">
        <f t="shared" si="0"/>
        <v>78695.70000000001</v>
      </c>
      <c r="I10" s="380">
        <f t="shared" si="0"/>
        <v>0</v>
      </c>
      <c r="J10" s="380">
        <f t="shared" si="0"/>
        <v>0</v>
      </c>
      <c r="K10" s="380">
        <f t="shared" si="0"/>
        <v>0</v>
      </c>
      <c r="L10" s="380">
        <f t="shared" si="0"/>
        <v>0</v>
      </c>
      <c r="M10" s="380">
        <f t="shared" si="0"/>
        <v>0</v>
      </c>
      <c r="N10" s="380">
        <f t="shared" si="0"/>
        <v>0</v>
      </c>
      <c r="O10" s="627" t="s">
        <v>229</v>
      </c>
    </row>
    <row r="11" spans="1:15" ht="14.25">
      <c r="A11" s="738"/>
      <c r="B11" s="738"/>
      <c r="C11" s="377"/>
      <c r="D11" s="381" t="s">
        <v>210</v>
      </c>
      <c r="E11" s="382">
        <f>G11+I11+K11+M11</f>
        <v>14027.1</v>
      </c>
      <c r="F11" s="382">
        <f>H11+J11+L11+N11</f>
        <v>8557.7</v>
      </c>
      <c r="G11" s="382">
        <v>14027.1</v>
      </c>
      <c r="H11" s="382">
        <v>8557.7</v>
      </c>
      <c r="I11" s="382"/>
      <c r="J11" s="382"/>
      <c r="K11" s="382"/>
      <c r="L11" s="382"/>
      <c r="M11" s="382"/>
      <c r="N11" s="382"/>
      <c r="O11" s="627"/>
    </row>
    <row r="12" spans="1:15" ht="26.25">
      <c r="A12" s="738"/>
      <c r="B12" s="738"/>
      <c r="C12" s="377" t="s">
        <v>441</v>
      </c>
      <c r="D12" s="381" t="s">
        <v>211</v>
      </c>
      <c r="E12" s="382">
        <f aca="true" t="shared" si="1" ref="E12:F16">G12+I12+K12+M12</f>
        <v>13648.8</v>
      </c>
      <c r="F12" s="382">
        <f t="shared" si="1"/>
        <v>9527.4</v>
      </c>
      <c r="G12" s="382">
        <v>13648.8</v>
      </c>
      <c r="H12" s="382">
        <v>9527.4</v>
      </c>
      <c r="I12" s="382"/>
      <c r="J12" s="382"/>
      <c r="K12" s="382"/>
      <c r="L12" s="382"/>
      <c r="M12" s="382"/>
      <c r="N12" s="382"/>
      <c r="O12" s="627"/>
    </row>
    <row r="13" spans="1:15" ht="26.25">
      <c r="A13" s="738"/>
      <c r="B13" s="738"/>
      <c r="C13" s="377" t="s">
        <v>441</v>
      </c>
      <c r="D13" s="381" t="s">
        <v>212</v>
      </c>
      <c r="E13" s="382">
        <f t="shared" si="1"/>
        <v>13648.8</v>
      </c>
      <c r="F13" s="382">
        <f t="shared" si="1"/>
        <v>8182.4</v>
      </c>
      <c r="G13" s="382">
        <v>13648.8</v>
      </c>
      <c r="H13" s="382">
        <v>8182.4</v>
      </c>
      <c r="I13" s="382"/>
      <c r="J13" s="382"/>
      <c r="K13" s="382"/>
      <c r="L13" s="382"/>
      <c r="M13" s="382"/>
      <c r="N13" s="382"/>
      <c r="O13" s="627"/>
    </row>
    <row r="14" spans="1:15" ht="26.25">
      <c r="A14" s="738"/>
      <c r="B14" s="738"/>
      <c r="C14" s="377" t="s">
        <v>441</v>
      </c>
      <c r="D14" s="381" t="s">
        <v>223</v>
      </c>
      <c r="E14" s="382">
        <f t="shared" si="1"/>
        <v>13648.8</v>
      </c>
      <c r="F14" s="382">
        <f t="shared" si="1"/>
        <v>10276.3</v>
      </c>
      <c r="G14" s="382">
        <v>13648.8</v>
      </c>
      <c r="H14" s="382">
        <v>10276.3</v>
      </c>
      <c r="I14" s="382"/>
      <c r="J14" s="382"/>
      <c r="K14" s="382"/>
      <c r="L14" s="382"/>
      <c r="M14" s="382"/>
      <c r="N14" s="382"/>
      <c r="O14" s="627"/>
    </row>
    <row r="15" spans="1:15" ht="26.25">
      <c r="A15" s="738"/>
      <c r="B15" s="738"/>
      <c r="C15" s="377" t="s">
        <v>441</v>
      </c>
      <c r="D15" s="381" t="s">
        <v>232</v>
      </c>
      <c r="E15" s="382">
        <f t="shared" si="1"/>
        <v>15027.1</v>
      </c>
      <c r="F15" s="382">
        <f t="shared" si="1"/>
        <v>10489</v>
      </c>
      <c r="G15" s="382">
        <v>15027.1</v>
      </c>
      <c r="H15" s="382">
        <v>10489</v>
      </c>
      <c r="I15" s="382"/>
      <c r="J15" s="382"/>
      <c r="K15" s="382"/>
      <c r="L15" s="382"/>
      <c r="M15" s="382"/>
      <c r="N15" s="382"/>
      <c r="O15" s="627"/>
    </row>
    <row r="16" spans="1:15" ht="26.25">
      <c r="A16" s="738"/>
      <c r="B16" s="738"/>
      <c r="C16" s="377" t="s">
        <v>441</v>
      </c>
      <c r="D16" s="381" t="s">
        <v>233</v>
      </c>
      <c r="E16" s="382">
        <f t="shared" si="1"/>
        <v>10554.3</v>
      </c>
      <c r="F16" s="382">
        <f t="shared" si="1"/>
        <v>10554.3</v>
      </c>
      <c r="G16" s="382">
        <v>10554.3</v>
      </c>
      <c r="H16" s="382">
        <v>10554.3</v>
      </c>
      <c r="I16" s="382"/>
      <c r="J16" s="382"/>
      <c r="K16" s="382"/>
      <c r="L16" s="382"/>
      <c r="M16" s="382"/>
      <c r="N16" s="382"/>
      <c r="O16" s="627"/>
    </row>
    <row r="17" spans="1:15" ht="26.25">
      <c r="A17" s="738"/>
      <c r="B17" s="738"/>
      <c r="C17" s="377" t="s">
        <v>441</v>
      </c>
      <c r="D17" s="381" t="s">
        <v>593</v>
      </c>
      <c r="E17" s="382">
        <f aca="true" t="shared" si="2" ref="E17:F21">G17+I17+K17+M17</f>
        <v>10554.3</v>
      </c>
      <c r="F17" s="382">
        <f t="shared" si="2"/>
        <v>10554.3</v>
      </c>
      <c r="G17" s="382">
        <v>10554.3</v>
      </c>
      <c r="H17" s="382">
        <v>10554.3</v>
      </c>
      <c r="I17" s="382"/>
      <c r="J17" s="382"/>
      <c r="K17" s="382"/>
      <c r="L17" s="382"/>
      <c r="M17" s="382"/>
      <c r="N17" s="382"/>
      <c r="O17" s="627"/>
    </row>
    <row r="18" spans="1:15" ht="26.25">
      <c r="A18" s="738"/>
      <c r="B18" s="738"/>
      <c r="C18" s="377" t="s">
        <v>441</v>
      </c>
      <c r="D18" s="381" t="s">
        <v>594</v>
      </c>
      <c r="E18" s="382">
        <f t="shared" si="2"/>
        <v>10554.3</v>
      </c>
      <c r="F18" s="382">
        <f t="shared" si="2"/>
        <v>10554.3</v>
      </c>
      <c r="G18" s="382">
        <v>10554.3</v>
      </c>
      <c r="H18" s="382">
        <v>10554.3</v>
      </c>
      <c r="I18" s="382"/>
      <c r="J18" s="382"/>
      <c r="K18" s="382"/>
      <c r="L18" s="382"/>
      <c r="M18" s="382"/>
      <c r="N18" s="382"/>
      <c r="O18" s="627"/>
    </row>
    <row r="19" spans="1:15" ht="14.25">
      <c r="A19" s="738"/>
      <c r="B19" s="738"/>
      <c r="C19" s="377"/>
      <c r="D19" s="381" t="s">
        <v>595</v>
      </c>
      <c r="E19" s="382">
        <f t="shared" si="2"/>
        <v>10554.3</v>
      </c>
      <c r="F19" s="382">
        <f t="shared" si="2"/>
        <v>0</v>
      </c>
      <c r="G19" s="382">
        <v>10554.3</v>
      </c>
      <c r="H19" s="382"/>
      <c r="I19" s="382"/>
      <c r="J19" s="382"/>
      <c r="K19" s="382"/>
      <c r="L19" s="382"/>
      <c r="M19" s="382"/>
      <c r="N19" s="382"/>
      <c r="O19" s="627"/>
    </row>
    <row r="20" spans="1:15" ht="14.25">
      <c r="A20" s="738"/>
      <c r="B20" s="738"/>
      <c r="C20" s="377"/>
      <c r="D20" s="381" t="s">
        <v>596</v>
      </c>
      <c r="E20" s="382">
        <f t="shared" si="2"/>
        <v>10554.3</v>
      </c>
      <c r="F20" s="382">
        <f t="shared" si="2"/>
        <v>0</v>
      </c>
      <c r="G20" s="382">
        <v>10554.3</v>
      </c>
      <c r="H20" s="382"/>
      <c r="I20" s="382"/>
      <c r="J20" s="382"/>
      <c r="K20" s="382"/>
      <c r="L20" s="382"/>
      <c r="M20" s="382"/>
      <c r="N20" s="382"/>
      <c r="O20" s="627"/>
    </row>
    <row r="21" spans="1:15" ht="14.25">
      <c r="A21" s="746"/>
      <c r="B21" s="746"/>
      <c r="C21" s="377"/>
      <c r="D21" s="381" t="s">
        <v>610</v>
      </c>
      <c r="E21" s="382">
        <f t="shared" si="2"/>
        <v>10554.3</v>
      </c>
      <c r="F21" s="382">
        <f t="shared" si="2"/>
        <v>0</v>
      </c>
      <c r="G21" s="382">
        <v>10554.3</v>
      </c>
      <c r="H21" s="382"/>
      <c r="I21" s="382"/>
      <c r="J21" s="382"/>
      <c r="K21" s="382"/>
      <c r="L21" s="382"/>
      <c r="M21" s="382"/>
      <c r="N21" s="382"/>
      <c r="O21" s="627"/>
    </row>
    <row r="22" spans="1:15" s="4" customFormat="1" ht="15" customHeight="1">
      <c r="A22" s="737"/>
      <c r="B22" s="737" t="s">
        <v>442</v>
      </c>
      <c r="C22" s="383"/>
      <c r="D22" s="379" t="s">
        <v>209</v>
      </c>
      <c r="E22" s="380">
        <f>SUM(E23:E33)</f>
        <v>99000</v>
      </c>
      <c r="F22" s="380">
        <f aca="true" t="shared" si="3" ref="F22:N22">SUM(F23:F33)</f>
        <v>0</v>
      </c>
      <c r="G22" s="380">
        <f t="shared" si="3"/>
        <v>99000</v>
      </c>
      <c r="H22" s="380">
        <f t="shared" si="3"/>
        <v>0</v>
      </c>
      <c r="I22" s="380">
        <f t="shared" si="3"/>
        <v>0</v>
      </c>
      <c r="J22" s="380">
        <f t="shared" si="3"/>
        <v>0</v>
      </c>
      <c r="K22" s="380">
        <f t="shared" si="3"/>
        <v>0</v>
      </c>
      <c r="L22" s="380">
        <f t="shared" si="3"/>
        <v>0</v>
      </c>
      <c r="M22" s="380">
        <f t="shared" si="3"/>
        <v>0</v>
      </c>
      <c r="N22" s="380">
        <f t="shared" si="3"/>
        <v>0</v>
      </c>
      <c r="O22" s="781" t="s">
        <v>229</v>
      </c>
    </row>
    <row r="23" spans="1:15" ht="14.25">
      <c r="A23" s="738"/>
      <c r="B23" s="738"/>
      <c r="C23" s="384"/>
      <c r="D23" s="381" t="s">
        <v>210</v>
      </c>
      <c r="E23" s="382">
        <f>G23+I23+K23+M23</f>
        <v>9000</v>
      </c>
      <c r="F23" s="382">
        <f>H23+J23+L23+N23</f>
        <v>0</v>
      </c>
      <c r="G23" s="382">
        <v>9000</v>
      </c>
      <c r="H23" s="385"/>
      <c r="I23" s="385"/>
      <c r="J23" s="385"/>
      <c r="K23" s="385"/>
      <c r="L23" s="385"/>
      <c r="M23" s="385"/>
      <c r="N23" s="385"/>
      <c r="O23" s="781"/>
    </row>
    <row r="24" spans="1:15" ht="14.25">
      <c r="A24" s="738"/>
      <c r="B24" s="738"/>
      <c r="C24" s="384"/>
      <c r="D24" s="381" t="s">
        <v>211</v>
      </c>
      <c r="E24" s="382">
        <f aca="true" t="shared" si="4" ref="E24:F28">G24+I24+K24+M24</f>
        <v>9000</v>
      </c>
      <c r="F24" s="382">
        <f t="shared" si="4"/>
        <v>0</v>
      </c>
      <c r="G24" s="382">
        <v>9000</v>
      </c>
      <c r="H24" s="385"/>
      <c r="I24" s="385"/>
      <c r="J24" s="385"/>
      <c r="K24" s="385"/>
      <c r="L24" s="385"/>
      <c r="M24" s="385"/>
      <c r="N24" s="385"/>
      <c r="O24" s="781"/>
    </row>
    <row r="25" spans="1:15" ht="14.25">
      <c r="A25" s="738"/>
      <c r="B25" s="738"/>
      <c r="C25" s="384"/>
      <c r="D25" s="381" t="s">
        <v>212</v>
      </c>
      <c r="E25" s="382">
        <f t="shared" si="4"/>
        <v>9000</v>
      </c>
      <c r="F25" s="382">
        <f t="shared" si="4"/>
        <v>0</v>
      </c>
      <c r="G25" s="382">
        <v>9000</v>
      </c>
      <c r="H25" s="385"/>
      <c r="I25" s="385"/>
      <c r="J25" s="385"/>
      <c r="K25" s="385"/>
      <c r="L25" s="385"/>
      <c r="M25" s="385"/>
      <c r="N25" s="385"/>
      <c r="O25" s="781"/>
    </row>
    <row r="26" spans="1:15" ht="14.25">
      <c r="A26" s="738"/>
      <c r="B26" s="738"/>
      <c r="C26" s="384"/>
      <c r="D26" s="381" t="s">
        <v>223</v>
      </c>
      <c r="E26" s="382">
        <f t="shared" si="4"/>
        <v>9000</v>
      </c>
      <c r="F26" s="382">
        <f t="shared" si="4"/>
        <v>0</v>
      </c>
      <c r="G26" s="382">
        <v>9000</v>
      </c>
      <c r="H26" s="385"/>
      <c r="I26" s="385"/>
      <c r="J26" s="385"/>
      <c r="K26" s="385"/>
      <c r="L26" s="385"/>
      <c r="M26" s="385"/>
      <c r="N26" s="385"/>
      <c r="O26" s="781"/>
    </row>
    <row r="27" spans="1:15" ht="14.25">
      <c r="A27" s="738"/>
      <c r="B27" s="738"/>
      <c r="C27" s="384"/>
      <c r="D27" s="381" t="s">
        <v>232</v>
      </c>
      <c r="E27" s="382">
        <f t="shared" si="4"/>
        <v>9000</v>
      </c>
      <c r="F27" s="382">
        <f t="shared" si="4"/>
        <v>0</v>
      </c>
      <c r="G27" s="382">
        <v>9000</v>
      </c>
      <c r="H27" s="385"/>
      <c r="I27" s="385"/>
      <c r="J27" s="385"/>
      <c r="K27" s="385"/>
      <c r="L27" s="385"/>
      <c r="M27" s="385"/>
      <c r="N27" s="385"/>
      <c r="O27" s="781"/>
    </row>
    <row r="28" spans="1:15" ht="14.25">
      <c r="A28" s="738"/>
      <c r="B28" s="738"/>
      <c r="C28" s="384"/>
      <c r="D28" s="381" t="s">
        <v>233</v>
      </c>
      <c r="E28" s="382">
        <f t="shared" si="4"/>
        <v>9000</v>
      </c>
      <c r="F28" s="382">
        <f t="shared" si="4"/>
        <v>0</v>
      </c>
      <c r="G28" s="382">
        <v>9000</v>
      </c>
      <c r="H28" s="385"/>
      <c r="I28" s="385"/>
      <c r="J28" s="385"/>
      <c r="K28" s="385"/>
      <c r="L28" s="385"/>
      <c r="M28" s="385"/>
      <c r="N28" s="385"/>
      <c r="O28" s="781"/>
    </row>
    <row r="29" spans="1:15" ht="14.25">
      <c r="A29" s="738"/>
      <c r="B29" s="738"/>
      <c r="C29" s="384"/>
      <c r="D29" s="381" t="s">
        <v>593</v>
      </c>
      <c r="E29" s="382">
        <f aca="true" t="shared" si="5" ref="E29:F33">G29+I29+K29+M29</f>
        <v>9000</v>
      </c>
      <c r="F29" s="382">
        <f t="shared" si="5"/>
        <v>0</v>
      </c>
      <c r="G29" s="382">
        <v>9000</v>
      </c>
      <c r="H29" s="385"/>
      <c r="I29" s="385"/>
      <c r="J29" s="385"/>
      <c r="K29" s="385"/>
      <c r="L29" s="385"/>
      <c r="M29" s="385"/>
      <c r="N29" s="385"/>
      <c r="O29" s="781"/>
    </row>
    <row r="30" spans="1:15" ht="14.25">
      <c r="A30" s="738"/>
      <c r="B30" s="738"/>
      <c r="C30" s="384"/>
      <c r="D30" s="381" t="s">
        <v>594</v>
      </c>
      <c r="E30" s="382">
        <f t="shared" si="5"/>
        <v>9000</v>
      </c>
      <c r="F30" s="382">
        <f t="shared" si="5"/>
        <v>0</v>
      </c>
      <c r="G30" s="382">
        <v>9000</v>
      </c>
      <c r="H30" s="385"/>
      <c r="I30" s="385"/>
      <c r="J30" s="385"/>
      <c r="K30" s="385"/>
      <c r="L30" s="385"/>
      <c r="M30" s="385"/>
      <c r="N30" s="385"/>
      <c r="O30" s="781"/>
    </row>
    <row r="31" spans="1:15" ht="14.25">
      <c r="A31" s="738"/>
      <c r="B31" s="738"/>
      <c r="C31" s="384"/>
      <c r="D31" s="381" t="s">
        <v>595</v>
      </c>
      <c r="E31" s="382">
        <f t="shared" si="5"/>
        <v>9000</v>
      </c>
      <c r="F31" s="382">
        <f t="shared" si="5"/>
        <v>0</v>
      </c>
      <c r="G31" s="382">
        <v>9000</v>
      </c>
      <c r="H31" s="385"/>
      <c r="I31" s="385"/>
      <c r="J31" s="385"/>
      <c r="K31" s="385"/>
      <c r="L31" s="385"/>
      <c r="M31" s="385"/>
      <c r="N31" s="385"/>
      <c r="O31" s="781"/>
    </row>
    <row r="32" spans="1:15" ht="14.25">
      <c r="A32" s="738"/>
      <c r="B32" s="738"/>
      <c r="C32" s="384"/>
      <c r="D32" s="381" t="s">
        <v>596</v>
      </c>
      <c r="E32" s="382">
        <f t="shared" si="5"/>
        <v>9000</v>
      </c>
      <c r="F32" s="382">
        <f t="shared" si="5"/>
        <v>0</v>
      </c>
      <c r="G32" s="382">
        <v>9000</v>
      </c>
      <c r="H32" s="385"/>
      <c r="I32" s="385"/>
      <c r="J32" s="385"/>
      <c r="K32" s="385"/>
      <c r="L32" s="385"/>
      <c r="M32" s="385"/>
      <c r="N32" s="385"/>
      <c r="O32" s="781"/>
    </row>
    <row r="33" spans="1:15" ht="14.25">
      <c r="A33" s="746"/>
      <c r="B33" s="746"/>
      <c r="C33" s="384"/>
      <c r="D33" s="381" t="s">
        <v>610</v>
      </c>
      <c r="E33" s="382">
        <f t="shared" si="5"/>
        <v>9000</v>
      </c>
      <c r="F33" s="382">
        <f t="shared" si="5"/>
        <v>0</v>
      </c>
      <c r="G33" s="382">
        <v>9000</v>
      </c>
      <c r="H33" s="385"/>
      <c r="I33" s="385"/>
      <c r="J33" s="385"/>
      <c r="K33" s="385"/>
      <c r="L33" s="385"/>
      <c r="M33" s="385"/>
      <c r="N33" s="385"/>
      <c r="O33" s="782"/>
    </row>
    <row r="34" spans="1:15" s="4" customFormat="1" ht="15" customHeight="1">
      <c r="A34" s="737" t="s">
        <v>443</v>
      </c>
      <c r="B34" s="737" t="s">
        <v>321</v>
      </c>
      <c r="C34" s="383"/>
      <c r="D34" s="379" t="s">
        <v>209</v>
      </c>
      <c r="E34" s="380">
        <f>SUM(E35:E45)</f>
        <v>11000</v>
      </c>
      <c r="F34" s="380">
        <f aca="true" t="shared" si="6" ref="F34:N34">SUM(F35:F45)</f>
        <v>6500</v>
      </c>
      <c r="G34" s="380">
        <f t="shared" si="6"/>
        <v>11000</v>
      </c>
      <c r="H34" s="380">
        <f t="shared" si="6"/>
        <v>6500</v>
      </c>
      <c r="I34" s="380">
        <f t="shared" si="6"/>
        <v>0</v>
      </c>
      <c r="J34" s="380">
        <f t="shared" si="6"/>
        <v>0</v>
      </c>
      <c r="K34" s="380">
        <f t="shared" si="6"/>
        <v>0</v>
      </c>
      <c r="L34" s="380">
        <f t="shared" si="6"/>
        <v>0</v>
      </c>
      <c r="M34" s="380">
        <f t="shared" si="6"/>
        <v>0</v>
      </c>
      <c r="N34" s="380">
        <f t="shared" si="6"/>
        <v>0</v>
      </c>
      <c r="O34" s="783" t="s">
        <v>229</v>
      </c>
    </row>
    <row r="35" spans="1:15" ht="14.25">
      <c r="A35" s="738"/>
      <c r="B35" s="738"/>
      <c r="C35" s="384"/>
      <c r="D35" s="381" t="s">
        <v>210</v>
      </c>
      <c r="E35" s="382">
        <f>G35+I35+K35+M35</f>
        <v>1000</v>
      </c>
      <c r="F35" s="382">
        <f>H35+J35+L35+N35</f>
        <v>500</v>
      </c>
      <c r="G35" s="382">
        <v>1000</v>
      </c>
      <c r="H35" s="382">
        <v>500</v>
      </c>
      <c r="I35" s="385"/>
      <c r="J35" s="385"/>
      <c r="K35" s="385"/>
      <c r="L35" s="385"/>
      <c r="M35" s="385"/>
      <c r="N35" s="385"/>
      <c r="O35" s="781"/>
    </row>
    <row r="36" spans="1:15" ht="26.25">
      <c r="A36" s="738"/>
      <c r="B36" s="738"/>
      <c r="C36" s="377" t="s">
        <v>444</v>
      </c>
      <c r="D36" s="381" t="s">
        <v>211</v>
      </c>
      <c r="E36" s="382">
        <f aca="true" t="shared" si="7" ref="E36:F40">G36+I36+K36+M36</f>
        <v>1000</v>
      </c>
      <c r="F36" s="382">
        <f t="shared" si="7"/>
        <v>1000</v>
      </c>
      <c r="G36" s="382">
        <v>1000</v>
      </c>
      <c r="H36" s="382">
        <v>1000</v>
      </c>
      <c r="I36" s="385"/>
      <c r="J36" s="385"/>
      <c r="K36" s="385"/>
      <c r="L36" s="385"/>
      <c r="M36" s="385"/>
      <c r="N36" s="385"/>
      <c r="O36" s="781"/>
    </row>
    <row r="37" spans="1:15" ht="26.25">
      <c r="A37" s="738"/>
      <c r="B37" s="738"/>
      <c r="C37" s="377" t="s">
        <v>444</v>
      </c>
      <c r="D37" s="381" t="s">
        <v>212</v>
      </c>
      <c r="E37" s="382">
        <f t="shared" si="7"/>
        <v>1000</v>
      </c>
      <c r="F37" s="382">
        <f t="shared" si="7"/>
        <v>1000</v>
      </c>
      <c r="G37" s="382">
        <v>1000</v>
      </c>
      <c r="H37" s="382">
        <v>1000</v>
      </c>
      <c r="I37" s="385"/>
      <c r="J37" s="385"/>
      <c r="K37" s="385"/>
      <c r="L37" s="385"/>
      <c r="M37" s="385"/>
      <c r="N37" s="385"/>
      <c r="O37" s="781"/>
    </row>
    <row r="38" spans="1:15" ht="26.25">
      <c r="A38" s="738"/>
      <c r="B38" s="738"/>
      <c r="C38" s="377" t="s">
        <v>444</v>
      </c>
      <c r="D38" s="381" t="s">
        <v>223</v>
      </c>
      <c r="E38" s="382">
        <f t="shared" si="7"/>
        <v>1000</v>
      </c>
      <c r="F38" s="382">
        <f t="shared" si="7"/>
        <v>1000</v>
      </c>
      <c r="G38" s="382">
        <v>1000</v>
      </c>
      <c r="H38" s="382">
        <v>1000</v>
      </c>
      <c r="I38" s="385"/>
      <c r="J38" s="385"/>
      <c r="K38" s="385"/>
      <c r="L38" s="385"/>
      <c r="M38" s="385"/>
      <c r="N38" s="385"/>
      <c r="O38" s="781"/>
    </row>
    <row r="39" spans="1:15" ht="26.25">
      <c r="A39" s="738"/>
      <c r="B39" s="738"/>
      <c r="C39" s="377" t="s">
        <v>444</v>
      </c>
      <c r="D39" s="381" t="s">
        <v>232</v>
      </c>
      <c r="E39" s="382">
        <f t="shared" si="7"/>
        <v>1000</v>
      </c>
      <c r="F39" s="382">
        <f t="shared" si="7"/>
        <v>1000</v>
      </c>
      <c r="G39" s="382">
        <v>1000</v>
      </c>
      <c r="H39" s="382">
        <v>1000</v>
      </c>
      <c r="I39" s="385"/>
      <c r="J39" s="385"/>
      <c r="K39" s="385"/>
      <c r="L39" s="385"/>
      <c r="M39" s="385"/>
      <c r="N39" s="385"/>
      <c r="O39" s="781"/>
    </row>
    <row r="40" spans="1:15" ht="26.25">
      <c r="A40" s="738"/>
      <c r="B40" s="738"/>
      <c r="C40" s="377" t="s">
        <v>444</v>
      </c>
      <c r="D40" s="381" t="s">
        <v>233</v>
      </c>
      <c r="E40" s="382">
        <f t="shared" si="7"/>
        <v>1000</v>
      </c>
      <c r="F40" s="382">
        <f t="shared" si="7"/>
        <v>1000</v>
      </c>
      <c r="G40" s="382">
        <v>1000</v>
      </c>
      <c r="H40" s="382">
        <v>1000</v>
      </c>
      <c r="I40" s="385"/>
      <c r="J40" s="385"/>
      <c r="K40" s="385"/>
      <c r="L40" s="385"/>
      <c r="M40" s="385"/>
      <c r="N40" s="385"/>
      <c r="O40" s="781"/>
    </row>
    <row r="41" spans="1:15" ht="26.25">
      <c r="A41" s="738"/>
      <c r="B41" s="738"/>
      <c r="C41" s="377" t="s">
        <v>444</v>
      </c>
      <c r="D41" s="381" t="s">
        <v>593</v>
      </c>
      <c r="E41" s="382">
        <f aca="true" t="shared" si="8" ref="E41:F45">G41+I41+K41+M41</f>
        <v>1000</v>
      </c>
      <c r="F41" s="382">
        <f t="shared" si="8"/>
        <v>1000</v>
      </c>
      <c r="G41" s="382">
        <v>1000</v>
      </c>
      <c r="H41" s="382">
        <v>1000</v>
      </c>
      <c r="I41" s="385"/>
      <c r="J41" s="385"/>
      <c r="K41" s="385"/>
      <c r="L41" s="385"/>
      <c r="M41" s="385"/>
      <c r="N41" s="385"/>
      <c r="O41" s="781"/>
    </row>
    <row r="42" spans="1:15" ht="14.25">
      <c r="A42" s="738"/>
      <c r="B42" s="738"/>
      <c r="C42" s="377"/>
      <c r="D42" s="381" t="s">
        <v>594</v>
      </c>
      <c r="E42" s="382">
        <f t="shared" si="8"/>
        <v>1000</v>
      </c>
      <c r="F42" s="382">
        <f t="shared" si="8"/>
        <v>0</v>
      </c>
      <c r="G42" s="382">
        <v>1000</v>
      </c>
      <c r="H42" s="382"/>
      <c r="I42" s="385"/>
      <c r="J42" s="385"/>
      <c r="K42" s="385"/>
      <c r="L42" s="385"/>
      <c r="M42" s="385"/>
      <c r="N42" s="385"/>
      <c r="O42" s="781"/>
    </row>
    <row r="43" spans="1:15" ht="14.25">
      <c r="A43" s="738"/>
      <c r="B43" s="738"/>
      <c r="C43" s="377"/>
      <c r="D43" s="381" t="s">
        <v>595</v>
      </c>
      <c r="E43" s="382">
        <f t="shared" si="8"/>
        <v>1000</v>
      </c>
      <c r="F43" s="382">
        <f t="shared" si="8"/>
        <v>0</v>
      </c>
      <c r="G43" s="382">
        <v>1000</v>
      </c>
      <c r="H43" s="382"/>
      <c r="I43" s="385"/>
      <c r="J43" s="385"/>
      <c r="K43" s="385"/>
      <c r="L43" s="385"/>
      <c r="M43" s="385"/>
      <c r="N43" s="385"/>
      <c r="O43" s="781"/>
    </row>
    <row r="44" spans="1:15" ht="14.25">
      <c r="A44" s="738"/>
      <c r="B44" s="738"/>
      <c r="C44" s="377"/>
      <c r="D44" s="381" t="s">
        <v>596</v>
      </c>
      <c r="E44" s="382">
        <f t="shared" si="8"/>
        <v>1000</v>
      </c>
      <c r="F44" s="382">
        <f t="shared" si="8"/>
        <v>0</v>
      </c>
      <c r="G44" s="382">
        <v>1000</v>
      </c>
      <c r="H44" s="382"/>
      <c r="I44" s="385"/>
      <c r="J44" s="385"/>
      <c r="K44" s="385"/>
      <c r="L44" s="385"/>
      <c r="M44" s="385"/>
      <c r="N44" s="385"/>
      <c r="O44" s="781"/>
    </row>
    <row r="45" spans="1:15" ht="14.25">
      <c r="A45" s="746"/>
      <c r="B45" s="746"/>
      <c r="C45" s="377"/>
      <c r="D45" s="381" t="s">
        <v>610</v>
      </c>
      <c r="E45" s="382">
        <f t="shared" si="8"/>
        <v>1000</v>
      </c>
      <c r="F45" s="382">
        <f t="shared" si="8"/>
        <v>0</v>
      </c>
      <c r="G45" s="382">
        <v>1000</v>
      </c>
      <c r="H45" s="382"/>
      <c r="I45" s="385"/>
      <c r="J45" s="385"/>
      <c r="K45" s="385"/>
      <c r="L45" s="385"/>
      <c r="M45" s="385"/>
      <c r="N45" s="385"/>
      <c r="O45" s="782"/>
    </row>
    <row r="46" spans="1:15" s="4" customFormat="1" ht="15" customHeight="1">
      <c r="A46" s="737" t="s">
        <v>445</v>
      </c>
      <c r="B46" s="777" t="s">
        <v>322</v>
      </c>
      <c r="C46" s="383"/>
      <c r="D46" s="379" t="s">
        <v>209</v>
      </c>
      <c r="E46" s="380">
        <f>SUM(E47:E57)</f>
        <v>488584.1</v>
      </c>
      <c r="F46" s="380">
        <f aca="true" t="shared" si="9" ref="F46:N46">SUM(F47:F57)</f>
        <v>285112.8</v>
      </c>
      <c r="G46" s="380">
        <f t="shared" si="9"/>
        <v>347926.5</v>
      </c>
      <c r="H46" s="380">
        <f t="shared" si="9"/>
        <v>200675.89999999997</v>
      </c>
      <c r="I46" s="380">
        <f t="shared" si="9"/>
        <v>0</v>
      </c>
      <c r="J46" s="380">
        <f t="shared" si="9"/>
        <v>0</v>
      </c>
      <c r="K46" s="380">
        <f t="shared" si="9"/>
        <v>100388.80000000002</v>
      </c>
      <c r="L46" s="380">
        <f t="shared" si="9"/>
        <v>61768.100000000006</v>
      </c>
      <c r="M46" s="380">
        <f t="shared" si="9"/>
        <v>40268.8</v>
      </c>
      <c r="N46" s="380">
        <f t="shared" si="9"/>
        <v>22668.8</v>
      </c>
      <c r="O46" s="630" t="s">
        <v>229</v>
      </c>
    </row>
    <row r="47" spans="1:15" ht="14.25">
      <c r="A47" s="738"/>
      <c r="B47" s="778"/>
      <c r="C47" s="384"/>
      <c r="D47" s="381" t="s">
        <v>210</v>
      </c>
      <c r="E47" s="382">
        <f>G47+I47+K47+M47</f>
        <v>29897.8</v>
      </c>
      <c r="F47" s="382">
        <f>H47+J47+L47+N47</f>
        <v>26361.6</v>
      </c>
      <c r="G47" s="382">
        <v>20612.5</v>
      </c>
      <c r="H47" s="382">
        <v>20324.2</v>
      </c>
      <c r="I47" s="385"/>
      <c r="J47" s="385"/>
      <c r="K47" s="382">
        <v>9285.3</v>
      </c>
      <c r="L47" s="382">
        <v>6037.4</v>
      </c>
      <c r="M47" s="385"/>
      <c r="N47" s="385"/>
      <c r="O47" s="630"/>
    </row>
    <row r="48" spans="1:15" ht="39">
      <c r="A48" s="738"/>
      <c r="B48" s="778"/>
      <c r="C48" s="377" t="s">
        <v>446</v>
      </c>
      <c r="D48" s="381" t="s">
        <v>211</v>
      </c>
      <c r="E48" s="382">
        <f aca="true" t="shared" si="10" ref="E48:F52">G48+I48+K48+M48</f>
        <v>29745.899999999998</v>
      </c>
      <c r="F48" s="382">
        <f t="shared" si="10"/>
        <v>24887.799999999996</v>
      </c>
      <c r="G48" s="382">
        <v>20612.5</v>
      </c>
      <c r="H48" s="382">
        <v>17862.3</v>
      </c>
      <c r="I48" s="385"/>
      <c r="J48" s="385"/>
      <c r="K48" s="382">
        <v>8145.3</v>
      </c>
      <c r="L48" s="382">
        <v>6037.4</v>
      </c>
      <c r="M48" s="382">
        <v>988.1</v>
      </c>
      <c r="N48" s="382">
        <v>988.1</v>
      </c>
      <c r="O48" s="630"/>
    </row>
    <row r="49" spans="1:15" ht="39">
      <c r="A49" s="738"/>
      <c r="B49" s="778"/>
      <c r="C49" s="377" t="s">
        <v>446</v>
      </c>
      <c r="D49" s="381" t="s">
        <v>212</v>
      </c>
      <c r="E49" s="382">
        <f t="shared" si="10"/>
        <v>32935.4</v>
      </c>
      <c r="F49" s="382">
        <f t="shared" si="10"/>
        <v>32251.7</v>
      </c>
      <c r="G49" s="382">
        <v>20709.4</v>
      </c>
      <c r="H49" s="382">
        <v>20709.4</v>
      </c>
      <c r="I49" s="385"/>
      <c r="J49" s="385"/>
      <c r="K49" s="382">
        <v>8145.3</v>
      </c>
      <c r="L49" s="382">
        <v>7461.6</v>
      </c>
      <c r="M49" s="382">
        <v>4080.7</v>
      </c>
      <c r="N49" s="382">
        <v>4080.7</v>
      </c>
      <c r="O49" s="630"/>
    </row>
    <row r="50" spans="1:15" ht="39">
      <c r="A50" s="738"/>
      <c r="B50" s="778"/>
      <c r="C50" s="377" t="s">
        <v>446</v>
      </c>
      <c r="D50" s="381" t="s">
        <v>223</v>
      </c>
      <c r="E50" s="382">
        <f t="shared" si="10"/>
        <v>40474.3</v>
      </c>
      <c r="F50" s="382">
        <f t="shared" si="10"/>
        <v>40474.3</v>
      </c>
      <c r="G50" s="382">
        <v>27076.6</v>
      </c>
      <c r="H50" s="382">
        <v>27076.6</v>
      </c>
      <c r="I50" s="385"/>
      <c r="J50" s="385"/>
      <c r="K50" s="382">
        <v>8997.7</v>
      </c>
      <c r="L50" s="382">
        <v>8997.7</v>
      </c>
      <c r="M50" s="382">
        <v>4400</v>
      </c>
      <c r="N50" s="382">
        <v>4400</v>
      </c>
      <c r="O50" s="630"/>
    </row>
    <row r="51" spans="1:15" ht="39">
      <c r="A51" s="738"/>
      <c r="B51" s="778"/>
      <c r="C51" s="377" t="s">
        <v>446</v>
      </c>
      <c r="D51" s="381" t="s">
        <v>232</v>
      </c>
      <c r="E51" s="382">
        <f t="shared" si="10"/>
        <v>46561.9</v>
      </c>
      <c r="F51" s="382">
        <f t="shared" si="10"/>
        <v>46561.9</v>
      </c>
      <c r="G51" s="382">
        <v>30450.5</v>
      </c>
      <c r="H51" s="382">
        <v>30450.5</v>
      </c>
      <c r="I51" s="385"/>
      <c r="J51" s="385"/>
      <c r="K51" s="382">
        <v>11711.4</v>
      </c>
      <c r="L51" s="382">
        <v>11711.4</v>
      </c>
      <c r="M51" s="382">
        <v>4400</v>
      </c>
      <c r="N51" s="382">
        <v>4400</v>
      </c>
      <c r="O51" s="630"/>
    </row>
    <row r="52" spans="1:15" ht="39">
      <c r="A52" s="738"/>
      <c r="B52" s="778"/>
      <c r="C52" s="377" t="s">
        <v>446</v>
      </c>
      <c r="D52" s="381" t="s">
        <v>233</v>
      </c>
      <c r="E52" s="382">
        <f t="shared" si="10"/>
        <v>53238.8</v>
      </c>
      <c r="F52" s="382">
        <f t="shared" si="10"/>
        <v>43245.6</v>
      </c>
      <c r="G52" s="382">
        <v>38077.5</v>
      </c>
      <c r="H52" s="382">
        <v>28084.3</v>
      </c>
      <c r="I52" s="385"/>
      <c r="J52" s="385"/>
      <c r="K52" s="382">
        <v>10761.3</v>
      </c>
      <c r="L52" s="382">
        <v>10761.3</v>
      </c>
      <c r="M52" s="382">
        <v>4400</v>
      </c>
      <c r="N52" s="382">
        <v>4400</v>
      </c>
      <c r="O52" s="630"/>
    </row>
    <row r="53" spans="1:15" ht="39">
      <c r="A53" s="738"/>
      <c r="B53" s="778"/>
      <c r="C53" s="377" t="s">
        <v>446</v>
      </c>
      <c r="D53" s="381" t="s">
        <v>593</v>
      </c>
      <c r="E53" s="382">
        <f aca="true" t="shared" si="11" ref="E53:F57">G53+I53+K53+M53</f>
        <v>53238.8</v>
      </c>
      <c r="F53" s="382">
        <f t="shared" si="11"/>
        <v>43245.6</v>
      </c>
      <c r="G53" s="382">
        <v>38077.5</v>
      </c>
      <c r="H53" s="382">
        <v>28084.3</v>
      </c>
      <c r="I53" s="385"/>
      <c r="J53" s="385"/>
      <c r="K53" s="382">
        <v>10761.3</v>
      </c>
      <c r="L53" s="382">
        <v>10761.3</v>
      </c>
      <c r="M53" s="382">
        <v>4400</v>
      </c>
      <c r="N53" s="382">
        <v>4400</v>
      </c>
      <c r="O53" s="630"/>
    </row>
    <row r="54" spans="1:15" ht="39">
      <c r="A54" s="738"/>
      <c r="B54" s="778"/>
      <c r="C54" s="377" t="s">
        <v>446</v>
      </c>
      <c r="D54" s="381" t="s">
        <v>594</v>
      </c>
      <c r="E54" s="382">
        <f t="shared" si="11"/>
        <v>50622.8</v>
      </c>
      <c r="F54" s="382">
        <f t="shared" si="11"/>
        <v>28084.3</v>
      </c>
      <c r="G54" s="382">
        <v>38077.5</v>
      </c>
      <c r="H54" s="382">
        <v>28084.3</v>
      </c>
      <c r="I54" s="385"/>
      <c r="J54" s="385"/>
      <c r="K54" s="382">
        <v>8145.3</v>
      </c>
      <c r="L54" s="382"/>
      <c r="M54" s="382">
        <v>4400</v>
      </c>
      <c r="N54" s="382"/>
      <c r="O54" s="630"/>
    </row>
    <row r="55" spans="1:15" ht="14.25">
      <c r="A55" s="738"/>
      <c r="B55" s="778"/>
      <c r="C55" s="377"/>
      <c r="D55" s="381" t="s">
        <v>595</v>
      </c>
      <c r="E55" s="382">
        <f t="shared" si="11"/>
        <v>50622.8</v>
      </c>
      <c r="F55" s="382">
        <f t="shared" si="11"/>
        <v>0</v>
      </c>
      <c r="G55" s="382">
        <v>38077.5</v>
      </c>
      <c r="H55" s="382"/>
      <c r="I55" s="385"/>
      <c r="J55" s="385"/>
      <c r="K55" s="382">
        <v>8145.3</v>
      </c>
      <c r="L55" s="382"/>
      <c r="M55" s="382">
        <v>4400</v>
      </c>
      <c r="N55" s="382"/>
      <c r="O55" s="630"/>
    </row>
    <row r="56" spans="1:15" ht="14.25">
      <c r="A56" s="738"/>
      <c r="B56" s="778"/>
      <c r="C56" s="377"/>
      <c r="D56" s="381" t="s">
        <v>596</v>
      </c>
      <c r="E56" s="382">
        <f t="shared" si="11"/>
        <v>50622.8</v>
      </c>
      <c r="F56" s="382">
        <f t="shared" si="11"/>
        <v>0</v>
      </c>
      <c r="G56" s="382">
        <v>38077.5</v>
      </c>
      <c r="H56" s="382"/>
      <c r="I56" s="385"/>
      <c r="J56" s="385"/>
      <c r="K56" s="382">
        <v>8145.3</v>
      </c>
      <c r="L56" s="382"/>
      <c r="M56" s="382">
        <v>4400</v>
      </c>
      <c r="N56" s="382"/>
      <c r="O56" s="630"/>
    </row>
    <row r="57" spans="1:15" ht="14.25">
      <c r="A57" s="746"/>
      <c r="B57" s="779"/>
      <c r="C57" s="377"/>
      <c r="D57" s="381" t="s">
        <v>610</v>
      </c>
      <c r="E57" s="382">
        <f t="shared" si="11"/>
        <v>50622.8</v>
      </c>
      <c r="F57" s="382">
        <f t="shared" si="11"/>
        <v>0</v>
      </c>
      <c r="G57" s="382">
        <v>38077.5</v>
      </c>
      <c r="H57" s="382"/>
      <c r="I57" s="385"/>
      <c r="J57" s="385"/>
      <c r="K57" s="382">
        <v>8145.3</v>
      </c>
      <c r="L57" s="382"/>
      <c r="M57" s="382">
        <v>4400</v>
      </c>
      <c r="N57" s="382"/>
      <c r="O57" s="630"/>
    </row>
    <row r="58" spans="1:15" s="4" customFormat="1" ht="15" customHeight="1">
      <c r="A58" s="737" t="s">
        <v>447</v>
      </c>
      <c r="B58" s="737" t="s">
        <v>323</v>
      </c>
      <c r="C58" s="383"/>
      <c r="D58" s="379" t="s">
        <v>209</v>
      </c>
      <c r="E58" s="380">
        <f>SUM(E59:E69)</f>
        <v>58507.60000000001</v>
      </c>
      <c r="F58" s="380">
        <f aca="true" t="shared" si="12" ref="F58:N58">SUM(F59:F69)</f>
        <v>6956.4</v>
      </c>
      <c r="G58" s="380">
        <f t="shared" si="12"/>
        <v>27157.600000000006</v>
      </c>
      <c r="H58" s="380">
        <f t="shared" si="12"/>
        <v>6786.4</v>
      </c>
      <c r="I58" s="380">
        <f t="shared" si="12"/>
        <v>0</v>
      </c>
      <c r="J58" s="380">
        <f t="shared" si="12"/>
        <v>0</v>
      </c>
      <c r="K58" s="380">
        <f t="shared" si="12"/>
        <v>31350</v>
      </c>
      <c r="L58" s="380">
        <f t="shared" si="12"/>
        <v>170</v>
      </c>
      <c r="M58" s="380">
        <f t="shared" si="12"/>
        <v>0</v>
      </c>
      <c r="N58" s="380">
        <f t="shared" si="12"/>
        <v>0</v>
      </c>
      <c r="O58" s="630" t="s">
        <v>229</v>
      </c>
    </row>
    <row r="59" spans="1:15" ht="14.25">
      <c r="A59" s="738"/>
      <c r="B59" s="738"/>
      <c r="C59" s="384"/>
      <c r="D59" s="381" t="s">
        <v>210</v>
      </c>
      <c r="E59" s="382">
        <f>G59+I59+K59+M59</f>
        <v>5888.6</v>
      </c>
      <c r="F59" s="382">
        <f>H59+J59+L59+N59</f>
        <v>3208.6</v>
      </c>
      <c r="G59" s="382">
        <v>3038.6</v>
      </c>
      <c r="H59" s="382">
        <v>3038.6</v>
      </c>
      <c r="I59" s="385"/>
      <c r="J59" s="385"/>
      <c r="K59" s="382">
        <v>2850</v>
      </c>
      <c r="L59" s="382">
        <v>170</v>
      </c>
      <c r="M59" s="385"/>
      <c r="N59" s="385"/>
      <c r="O59" s="630"/>
    </row>
    <row r="60" spans="1:15" ht="26.25">
      <c r="A60" s="738"/>
      <c r="B60" s="738"/>
      <c r="C60" s="377" t="s">
        <v>448</v>
      </c>
      <c r="D60" s="381" t="s">
        <v>211</v>
      </c>
      <c r="E60" s="382">
        <f aca="true" t="shared" si="13" ref="E60:F64">G60+I60+K60+M60</f>
        <v>5261.9</v>
      </c>
      <c r="F60" s="382">
        <f t="shared" si="13"/>
        <v>1611.9</v>
      </c>
      <c r="G60" s="382">
        <v>2411.9</v>
      </c>
      <c r="H60" s="382">
        <v>1611.9</v>
      </c>
      <c r="I60" s="385"/>
      <c r="J60" s="385"/>
      <c r="K60" s="382">
        <v>2850</v>
      </c>
      <c r="L60" s="385"/>
      <c r="M60" s="385"/>
      <c r="N60" s="385"/>
      <c r="O60" s="630"/>
    </row>
    <row r="61" spans="1:15" ht="26.25">
      <c r="A61" s="738"/>
      <c r="B61" s="738"/>
      <c r="C61" s="377" t="s">
        <v>448</v>
      </c>
      <c r="D61" s="381" t="s">
        <v>212</v>
      </c>
      <c r="E61" s="382">
        <f t="shared" si="13"/>
        <v>5261.9</v>
      </c>
      <c r="F61" s="382">
        <f t="shared" si="13"/>
        <v>112.7</v>
      </c>
      <c r="G61" s="382">
        <v>2411.9</v>
      </c>
      <c r="H61" s="382">
        <v>112.7</v>
      </c>
      <c r="I61" s="385"/>
      <c r="J61" s="385"/>
      <c r="K61" s="382">
        <v>2850</v>
      </c>
      <c r="L61" s="385"/>
      <c r="M61" s="385"/>
      <c r="N61" s="385"/>
      <c r="O61" s="630"/>
    </row>
    <row r="62" spans="1:15" ht="26.25">
      <c r="A62" s="738"/>
      <c r="B62" s="738"/>
      <c r="C62" s="377" t="s">
        <v>448</v>
      </c>
      <c r="D62" s="381" t="s">
        <v>223</v>
      </c>
      <c r="E62" s="382">
        <f t="shared" si="13"/>
        <v>5261.9</v>
      </c>
      <c r="F62" s="382">
        <f t="shared" si="13"/>
        <v>183.7</v>
      </c>
      <c r="G62" s="382">
        <v>2411.9</v>
      </c>
      <c r="H62" s="382">
        <v>183.7</v>
      </c>
      <c r="I62" s="385"/>
      <c r="J62" s="385"/>
      <c r="K62" s="382">
        <v>2850</v>
      </c>
      <c r="L62" s="385"/>
      <c r="M62" s="385"/>
      <c r="N62" s="385"/>
      <c r="O62" s="630"/>
    </row>
    <row r="63" spans="1:15" ht="26.25">
      <c r="A63" s="738"/>
      <c r="B63" s="738"/>
      <c r="C63" s="377" t="s">
        <v>448</v>
      </c>
      <c r="D63" s="381" t="s">
        <v>232</v>
      </c>
      <c r="E63" s="382">
        <f t="shared" si="13"/>
        <v>5261.9</v>
      </c>
      <c r="F63" s="382">
        <f t="shared" si="13"/>
        <v>1839.5</v>
      </c>
      <c r="G63" s="382">
        <v>2411.9</v>
      </c>
      <c r="H63" s="382">
        <v>1839.5</v>
      </c>
      <c r="I63" s="385"/>
      <c r="J63" s="385"/>
      <c r="K63" s="382">
        <v>2850</v>
      </c>
      <c r="L63" s="385"/>
      <c r="M63" s="385"/>
      <c r="N63" s="385"/>
      <c r="O63" s="630"/>
    </row>
    <row r="64" spans="1:15" ht="14.25">
      <c r="A64" s="738"/>
      <c r="B64" s="738"/>
      <c r="C64" s="384"/>
      <c r="D64" s="381" t="s">
        <v>233</v>
      </c>
      <c r="E64" s="382">
        <f t="shared" si="13"/>
        <v>5261.9</v>
      </c>
      <c r="F64" s="382">
        <f t="shared" si="13"/>
        <v>0</v>
      </c>
      <c r="G64" s="382">
        <v>2411.9</v>
      </c>
      <c r="H64" s="382"/>
      <c r="I64" s="385"/>
      <c r="J64" s="385"/>
      <c r="K64" s="382">
        <v>2850</v>
      </c>
      <c r="L64" s="385"/>
      <c r="M64" s="385"/>
      <c r="N64" s="385"/>
      <c r="O64" s="630"/>
    </row>
    <row r="65" spans="1:15" ht="14.25">
      <c r="A65" s="738"/>
      <c r="B65" s="738"/>
      <c r="C65" s="384"/>
      <c r="D65" s="381" t="s">
        <v>593</v>
      </c>
      <c r="E65" s="382">
        <f aca="true" t="shared" si="14" ref="E65:F69">G65+I65+K65+M65</f>
        <v>5261.9</v>
      </c>
      <c r="F65" s="382">
        <f t="shared" si="14"/>
        <v>0</v>
      </c>
      <c r="G65" s="382">
        <v>2411.9</v>
      </c>
      <c r="H65" s="382"/>
      <c r="I65" s="385"/>
      <c r="J65" s="385"/>
      <c r="K65" s="382">
        <v>2850</v>
      </c>
      <c r="L65" s="385"/>
      <c r="M65" s="385"/>
      <c r="N65" s="385"/>
      <c r="O65" s="630"/>
    </row>
    <row r="66" spans="1:15" ht="14.25">
      <c r="A66" s="738"/>
      <c r="B66" s="738"/>
      <c r="C66" s="384"/>
      <c r="D66" s="381" t="s">
        <v>594</v>
      </c>
      <c r="E66" s="382">
        <f t="shared" si="14"/>
        <v>5261.9</v>
      </c>
      <c r="F66" s="382">
        <f t="shared" si="14"/>
        <v>0</v>
      </c>
      <c r="G66" s="382">
        <v>2411.9</v>
      </c>
      <c r="H66" s="382"/>
      <c r="I66" s="385"/>
      <c r="J66" s="385"/>
      <c r="K66" s="382">
        <v>2850</v>
      </c>
      <c r="L66" s="385"/>
      <c r="M66" s="385"/>
      <c r="N66" s="385"/>
      <c r="O66" s="630"/>
    </row>
    <row r="67" spans="1:15" ht="14.25">
      <c r="A67" s="738"/>
      <c r="B67" s="738"/>
      <c r="C67" s="384"/>
      <c r="D67" s="381" t="s">
        <v>595</v>
      </c>
      <c r="E67" s="382">
        <f t="shared" si="14"/>
        <v>5261.9</v>
      </c>
      <c r="F67" s="382">
        <f t="shared" si="14"/>
        <v>0</v>
      </c>
      <c r="G67" s="382">
        <v>2411.9</v>
      </c>
      <c r="H67" s="382"/>
      <c r="I67" s="385"/>
      <c r="J67" s="385"/>
      <c r="K67" s="382">
        <v>2850</v>
      </c>
      <c r="L67" s="385"/>
      <c r="M67" s="385"/>
      <c r="N67" s="385"/>
      <c r="O67" s="630"/>
    </row>
    <row r="68" spans="1:15" ht="14.25">
      <c r="A68" s="738"/>
      <c r="B68" s="738"/>
      <c r="C68" s="384"/>
      <c r="D68" s="381" t="s">
        <v>596</v>
      </c>
      <c r="E68" s="382">
        <f t="shared" si="14"/>
        <v>5261.9</v>
      </c>
      <c r="F68" s="382">
        <f t="shared" si="14"/>
        <v>0</v>
      </c>
      <c r="G68" s="382">
        <v>2411.9</v>
      </c>
      <c r="H68" s="382"/>
      <c r="I68" s="385"/>
      <c r="J68" s="385"/>
      <c r="K68" s="382">
        <v>2850</v>
      </c>
      <c r="L68" s="385"/>
      <c r="M68" s="385"/>
      <c r="N68" s="385"/>
      <c r="O68" s="630"/>
    </row>
    <row r="69" spans="1:15" ht="14.25">
      <c r="A69" s="746"/>
      <c r="B69" s="746"/>
      <c r="C69" s="384"/>
      <c r="D69" s="381" t="s">
        <v>610</v>
      </c>
      <c r="E69" s="382">
        <f t="shared" si="14"/>
        <v>5261.9</v>
      </c>
      <c r="F69" s="382">
        <f t="shared" si="14"/>
        <v>0</v>
      </c>
      <c r="G69" s="382">
        <v>2411.9</v>
      </c>
      <c r="H69" s="382"/>
      <c r="I69" s="385"/>
      <c r="J69" s="385"/>
      <c r="K69" s="382">
        <v>2850</v>
      </c>
      <c r="L69" s="385"/>
      <c r="M69" s="385"/>
      <c r="N69" s="385"/>
      <c r="O69" s="630"/>
    </row>
    <row r="70" spans="1:15" s="4" customFormat="1" ht="15" customHeight="1">
      <c r="A70" s="737" t="s">
        <v>449</v>
      </c>
      <c r="B70" s="737" t="s">
        <v>324</v>
      </c>
      <c r="C70" s="383"/>
      <c r="D70" s="379" t="s">
        <v>209</v>
      </c>
      <c r="E70" s="380">
        <f>SUM(E71:E81)</f>
        <v>1327.7</v>
      </c>
      <c r="F70" s="380">
        <f aca="true" t="shared" si="15" ref="F70:N70">SUM(F71:F81)</f>
        <v>861.7</v>
      </c>
      <c r="G70" s="380">
        <f t="shared" si="15"/>
        <v>1327.7</v>
      </c>
      <c r="H70" s="380">
        <f t="shared" si="15"/>
        <v>861.7</v>
      </c>
      <c r="I70" s="380">
        <f t="shared" si="15"/>
        <v>0</v>
      </c>
      <c r="J70" s="380">
        <f t="shared" si="15"/>
        <v>0</v>
      </c>
      <c r="K70" s="380">
        <f t="shared" si="15"/>
        <v>0</v>
      </c>
      <c r="L70" s="380">
        <f t="shared" si="15"/>
        <v>0</v>
      </c>
      <c r="M70" s="380">
        <f t="shared" si="15"/>
        <v>0</v>
      </c>
      <c r="N70" s="380">
        <f t="shared" si="15"/>
        <v>0</v>
      </c>
      <c r="O70" s="630" t="s">
        <v>229</v>
      </c>
    </row>
    <row r="71" spans="1:15" ht="14.25">
      <c r="A71" s="738"/>
      <c r="B71" s="738"/>
      <c r="C71" s="737" t="s">
        <v>448</v>
      </c>
      <c r="D71" s="381" t="s">
        <v>210</v>
      </c>
      <c r="E71" s="382">
        <f aca="true" t="shared" si="16" ref="E71:F76">G71+I71+K71+M71</f>
        <v>566</v>
      </c>
      <c r="F71" s="382">
        <f t="shared" si="16"/>
        <v>100</v>
      </c>
      <c r="G71" s="382">
        <v>566</v>
      </c>
      <c r="H71" s="382">
        <v>100</v>
      </c>
      <c r="I71" s="385"/>
      <c r="J71" s="385"/>
      <c r="K71" s="385"/>
      <c r="L71" s="385"/>
      <c r="M71" s="385"/>
      <c r="N71" s="385"/>
      <c r="O71" s="630"/>
    </row>
    <row r="72" spans="1:15" ht="14.25">
      <c r="A72" s="738"/>
      <c r="B72" s="738"/>
      <c r="C72" s="738"/>
      <c r="D72" s="381" t="s">
        <v>211</v>
      </c>
      <c r="E72" s="382">
        <f t="shared" si="16"/>
        <v>0</v>
      </c>
      <c r="F72" s="382">
        <f t="shared" si="16"/>
        <v>0</v>
      </c>
      <c r="G72" s="385"/>
      <c r="H72" s="385"/>
      <c r="I72" s="385"/>
      <c r="J72" s="385"/>
      <c r="K72" s="385"/>
      <c r="L72" s="385"/>
      <c r="M72" s="385"/>
      <c r="N72" s="385"/>
      <c r="O72" s="630"/>
    </row>
    <row r="73" spans="1:15" ht="14.25">
      <c r="A73" s="738"/>
      <c r="B73" s="738"/>
      <c r="C73" s="738"/>
      <c r="D73" s="381" t="s">
        <v>212</v>
      </c>
      <c r="E73" s="382">
        <f t="shared" si="16"/>
        <v>0</v>
      </c>
      <c r="F73" s="382">
        <f t="shared" si="16"/>
        <v>0</v>
      </c>
      <c r="G73" s="385"/>
      <c r="H73" s="385"/>
      <c r="I73" s="385"/>
      <c r="J73" s="385"/>
      <c r="K73" s="385"/>
      <c r="L73" s="385"/>
      <c r="M73" s="385"/>
      <c r="N73" s="385"/>
      <c r="O73" s="630"/>
    </row>
    <row r="74" spans="1:15" ht="14.25">
      <c r="A74" s="738"/>
      <c r="B74" s="738"/>
      <c r="C74" s="738"/>
      <c r="D74" s="381" t="s">
        <v>223</v>
      </c>
      <c r="E74" s="382">
        <f t="shared" si="16"/>
        <v>0</v>
      </c>
      <c r="F74" s="382">
        <f t="shared" si="16"/>
        <v>0</v>
      </c>
      <c r="G74" s="385"/>
      <c r="H74" s="385"/>
      <c r="I74" s="385"/>
      <c r="J74" s="385"/>
      <c r="K74" s="385"/>
      <c r="L74" s="385"/>
      <c r="M74" s="385"/>
      <c r="N74" s="385"/>
      <c r="O74" s="630"/>
    </row>
    <row r="75" spans="1:15" ht="14.25">
      <c r="A75" s="738"/>
      <c r="B75" s="738"/>
      <c r="C75" s="738"/>
      <c r="D75" s="381" t="s">
        <v>232</v>
      </c>
      <c r="E75" s="382">
        <f t="shared" si="16"/>
        <v>111.7</v>
      </c>
      <c r="F75" s="382">
        <f t="shared" si="16"/>
        <v>111.7</v>
      </c>
      <c r="G75" s="382">
        <v>111.7</v>
      </c>
      <c r="H75" s="382">
        <v>111.7</v>
      </c>
      <c r="I75" s="385"/>
      <c r="J75" s="385"/>
      <c r="K75" s="385"/>
      <c r="L75" s="385"/>
      <c r="M75" s="385"/>
      <c r="N75" s="385"/>
      <c r="O75" s="630"/>
    </row>
    <row r="76" spans="1:15" ht="14.25">
      <c r="A76" s="738"/>
      <c r="B76" s="738"/>
      <c r="C76" s="738"/>
      <c r="D76" s="381" t="s">
        <v>233</v>
      </c>
      <c r="E76" s="382">
        <f t="shared" si="16"/>
        <v>0</v>
      </c>
      <c r="F76" s="382">
        <f t="shared" si="16"/>
        <v>0</v>
      </c>
      <c r="G76" s="385"/>
      <c r="H76" s="385"/>
      <c r="I76" s="385"/>
      <c r="J76" s="385"/>
      <c r="K76" s="385"/>
      <c r="L76" s="385"/>
      <c r="M76" s="385"/>
      <c r="N76" s="385"/>
      <c r="O76" s="630"/>
    </row>
    <row r="77" spans="1:15" ht="14.25">
      <c r="A77" s="738"/>
      <c r="B77" s="738"/>
      <c r="C77" s="738"/>
      <c r="D77" s="381" t="s">
        <v>593</v>
      </c>
      <c r="E77" s="382">
        <f aca="true" t="shared" si="17" ref="E77:F81">G77+I77+K77+M77</f>
        <v>650</v>
      </c>
      <c r="F77" s="382">
        <f t="shared" si="17"/>
        <v>650</v>
      </c>
      <c r="G77" s="382">
        <v>650</v>
      </c>
      <c r="H77" s="382">
        <v>650</v>
      </c>
      <c r="I77" s="385"/>
      <c r="J77" s="385"/>
      <c r="K77" s="385"/>
      <c r="L77" s="385"/>
      <c r="M77" s="385"/>
      <c r="N77" s="385"/>
      <c r="O77" s="630"/>
    </row>
    <row r="78" spans="1:15" ht="14.25">
      <c r="A78" s="738"/>
      <c r="B78" s="738"/>
      <c r="C78" s="738"/>
      <c r="D78" s="381" t="s">
        <v>594</v>
      </c>
      <c r="E78" s="382">
        <f t="shared" si="17"/>
        <v>0</v>
      </c>
      <c r="F78" s="382">
        <f t="shared" si="17"/>
        <v>0</v>
      </c>
      <c r="G78" s="385"/>
      <c r="H78" s="385"/>
      <c r="I78" s="385"/>
      <c r="J78" s="385"/>
      <c r="K78" s="385"/>
      <c r="L78" s="385"/>
      <c r="M78" s="385"/>
      <c r="N78" s="385"/>
      <c r="O78" s="630"/>
    </row>
    <row r="79" spans="1:15" ht="14.25">
      <c r="A79" s="738"/>
      <c r="B79" s="738"/>
      <c r="C79" s="738"/>
      <c r="D79" s="381" t="s">
        <v>595</v>
      </c>
      <c r="E79" s="382">
        <f t="shared" si="17"/>
        <v>0</v>
      </c>
      <c r="F79" s="382">
        <f t="shared" si="17"/>
        <v>0</v>
      </c>
      <c r="G79" s="385"/>
      <c r="H79" s="385"/>
      <c r="I79" s="385"/>
      <c r="J79" s="385"/>
      <c r="K79" s="385"/>
      <c r="L79" s="385"/>
      <c r="M79" s="385"/>
      <c r="N79" s="385"/>
      <c r="O79" s="630"/>
    </row>
    <row r="80" spans="1:15" ht="14.25">
      <c r="A80" s="738"/>
      <c r="B80" s="738"/>
      <c r="C80" s="738"/>
      <c r="D80" s="381" t="s">
        <v>596</v>
      </c>
      <c r="E80" s="382">
        <f t="shared" si="17"/>
        <v>0</v>
      </c>
      <c r="F80" s="382">
        <f t="shared" si="17"/>
        <v>0</v>
      </c>
      <c r="G80" s="385"/>
      <c r="H80" s="385"/>
      <c r="I80" s="385"/>
      <c r="J80" s="385"/>
      <c r="K80" s="385"/>
      <c r="L80" s="385"/>
      <c r="M80" s="385"/>
      <c r="N80" s="385"/>
      <c r="O80" s="630"/>
    </row>
    <row r="81" spans="1:15" ht="14.25">
      <c r="A81" s="746"/>
      <c r="B81" s="746"/>
      <c r="C81" s="746"/>
      <c r="D81" s="381" t="s">
        <v>610</v>
      </c>
      <c r="E81" s="382">
        <f t="shared" si="17"/>
        <v>0</v>
      </c>
      <c r="F81" s="382">
        <f t="shared" si="17"/>
        <v>0</v>
      </c>
      <c r="G81" s="385"/>
      <c r="H81" s="385"/>
      <c r="I81" s="385"/>
      <c r="J81" s="385"/>
      <c r="K81" s="385"/>
      <c r="L81" s="385"/>
      <c r="M81" s="385"/>
      <c r="N81" s="385"/>
      <c r="O81" s="630"/>
    </row>
    <row r="82" spans="1:15" s="4" customFormat="1" ht="15" customHeight="1">
      <c r="A82" s="737" t="s">
        <v>450</v>
      </c>
      <c r="B82" s="737" t="s">
        <v>320</v>
      </c>
      <c r="C82" s="383"/>
      <c r="D82" s="379" t="s">
        <v>209</v>
      </c>
      <c r="E82" s="380">
        <f>SUM(E83:E93)</f>
        <v>33000</v>
      </c>
      <c r="F82" s="380">
        <f aca="true" t="shared" si="18" ref="F82:N82">SUM(F83:F93)</f>
        <v>0</v>
      </c>
      <c r="G82" s="380">
        <f t="shared" si="18"/>
        <v>33000</v>
      </c>
      <c r="H82" s="380">
        <f t="shared" si="18"/>
        <v>0</v>
      </c>
      <c r="I82" s="380">
        <f t="shared" si="18"/>
        <v>0</v>
      </c>
      <c r="J82" s="380">
        <f t="shared" si="18"/>
        <v>0</v>
      </c>
      <c r="K82" s="380">
        <f t="shared" si="18"/>
        <v>0</v>
      </c>
      <c r="L82" s="380">
        <f t="shared" si="18"/>
        <v>0</v>
      </c>
      <c r="M82" s="380">
        <f t="shared" si="18"/>
        <v>0</v>
      </c>
      <c r="N82" s="380">
        <f t="shared" si="18"/>
        <v>0</v>
      </c>
      <c r="O82" s="627" t="s">
        <v>229</v>
      </c>
    </row>
    <row r="83" spans="1:15" ht="14.25">
      <c r="A83" s="738"/>
      <c r="B83" s="738"/>
      <c r="C83" s="384"/>
      <c r="D83" s="381" t="s">
        <v>210</v>
      </c>
      <c r="E83" s="382">
        <f aca="true" t="shared" si="19" ref="E83:F88">G83+I83+K83+M83</f>
        <v>3000</v>
      </c>
      <c r="F83" s="382">
        <f t="shared" si="19"/>
        <v>0</v>
      </c>
      <c r="G83" s="382">
        <v>3000</v>
      </c>
      <c r="H83" s="385"/>
      <c r="I83" s="385"/>
      <c r="J83" s="385"/>
      <c r="K83" s="385"/>
      <c r="L83" s="385"/>
      <c r="M83" s="385"/>
      <c r="N83" s="385"/>
      <c r="O83" s="627"/>
    </row>
    <row r="84" spans="1:15" ht="14.25">
      <c r="A84" s="738"/>
      <c r="B84" s="738"/>
      <c r="C84" s="384"/>
      <c r="D84" s="381" t="s">
        <v>211</v>
      </c>
      <c r="E84" s="382">
        <f t="shared" si="19"/>
        <v>3000</v>
      </c>
      <c r="F84" s="382">
        <f t="shared" si="19"/>
        <v>0</v>
      </c>
      <c r="G84" s="382">
        <v>3000</v>
      </c>
      <c r="H84" s="385"/>
      <c r="I84" s="385"/>
      <c r="J84" s="385"/>
      <c r="K84" s="385"/>
      <c r="L84" s="385"/>
      <c r="M84" s="385"/>
      <c r="N84" s="385"/>
      <c r="O84" s="627"/>
    </row>
    <row r="85" spans="1:15" ht="14.25">
      <c r="A85" s="738"/>
      <c r="B85" s="738"/>
      <c r="C85" s="384"/>
      <c r="D85" s="381" t="s">
        <v>212</v>
      </c>
      <c r="E85" s="382">
        <f t="shared" si="19"/>
        <v>3000</v>
      </c>
      <c r="F85" s="382">
        <f t="shared" si="19"/>
        <v>0</v>
      </c>
      <c r="G85" s="382">
        <v>3000</v>
      </c>
      <c r="H85" s="385"/>
      <c r="I85" s="385"/>
      <c r="J85" s="385"/>
      <c r="K85" s="385"/>
      <c r="L85" s="385"/>
      <c r="M85" s="385"/>
      <c r="N85" s="385"/>
      <c r="O85" s="627"/>
    </row>
    <row r="86" spans="1:15" ht="14.25">
      <c r="A86" s="738"/>
      <c r="B86" s="738"/>
      <c r="C86" s="384"/>
      <c r="D86" s="381" t="s">
        <v>223</v>
      </c>
      <c r="E86" s="382">
        <f t="shared" si="19"/>
        <v>3000</v>
      </c>
      <c r="F86" s="382">
        <f t="shared" si="19"/>
        <v>0</v>
      </c>
      <c r="G86" s="382">
        <v>3000</v>
      </c>
      <c r="H86" s="385"/>
      <c r="I86" s="385"/>
      <c r="J86" s="385"/>
      <c r="K86" s="385"/>
      <c r="L86" s="385"/>
      <c r="M86" s="385"/>
      <c r="N86" s="385"/>
      <c r="O86" s="627"/>
    </row>
    <row r="87" spans="1:15" ht="14.25">
      <c r="A87" s="738"/>
      <c r="B87" s="738"/>
      <c r="C87" s="384"/>
      <c r="D87" s="381" t="s">
        <v>232</v>
      </c>
      <c r="E87" s="382">
        <f t="shared" si="19"/>
        <v>3000</v>
      </c>
      <c r="F87" s="382">
        <f t="shared" si="19"/>
        <v>0</v>
      </c>
      <c r="G87" s="382">
        <v>3000</v>
      </c>
      <c r="H87" s="385"/>
      <c r="I87" s="385"/>
      <c r="J87" s="385"/>
      <c r="K87" s="385"/>
      <c r="L87" s="385"/>
      <c r="M87" s="385"/>
      <c r="N87" s="385"/>
      <c r="O87" s="627"/>
    </row>
    <row r="88" spans="1:15" ht="14.25">
      <c r="A88" s="738"/>
      <c r="B88" s="738"/>
      <c r="C88" s="384"/>
      <c r="D88" s="381" t="s">
        <v>233</v>
      </c>
      <c r="E88" s="382">
        <f t="shared" si="19"/>
        <v>3000</v>
      </c>
      <c r="F88" s="382">
        <f t="shared" si="19"/>
        <v>0</v>
      </c>
      <c r="G88" s="382">
        <v>3000</v>
      </c>
      <c r="H88" s="385"/>
      <c r="I88" s="385"/>
      <c r="J88" s="385"/>
      <c r="K88" s="385"/>
      <c r="L88" s="385"/>
      <c r="M88" s="385"/>
      <c r="N88" s="385"/>
      <c r="O88" s="627"/>
    </row>
    <row r="89" spans="1:15" ht="14.25">
      <c r="A89" s="738"/>
      <c r="B89" s="738"/>
      <c r="C89" s="384"/>
      <c r="D89" s="381" t="s">
        <v>593</v>
      </c>
      <c r="E89" s="382">
        <f aca="true" t="shared" si="20" ref="E89:F93">G89+I89+K89+M89</f>
        <v>3000</v>
      </c>
      <c r="F89" s="382">
        <f t="shared" si="20"/>
        <v>0</v>
      </c>
      <c r="G89" s="382">
        <v>3000</v>
      </c>
      <c r="H89" s="385"/>
      <c r="I89" s="385"/>
      <c r="J89" s="385"/>
      <c r="K89" s="385"/>
      <c r="L89" s="385"/>
      <c r="M89" s="385"/>
      <c r="N89" s="385"/>
      <c r="O89" s="627"/>
    </row>
    <row r="90" spans="1:15" ht="14.25">
      <c r="A90" s="738"/>
      <c r="B90" s="738"/>
      <c r="C90" s="384"/>
      <c r="D90" s="381" t="s">
        <v>594</v>
      </c>
      <c r="E90" s="382">
        <f t="shared" si="20"/>
        <v>3000</v>
      </c>
      <c r="F90" s="382">
        <f t="shared" si="20"/>
        <v>0</v>
      </c>
      <c r="G90" s="382">
        <v>3000</v>
      </c>
      <c r="H90" s="385"/>
      <c r="I90" s="385"/>
      <c r="J90" s="385"/>
      <c r="K90" s="385"/>
      <c r="L90" s="385"/>
      <c r="M90" s="385"/>
      <c r="N90" s="385"/>
      <c r="O90" s="627"/>
    </row>
    <row r="91" spans="1:15" ht="14.25">
      <c r="A91" s="738"/>
      <c r="B91" s="738"/>
      <c r="C91" s="384"/>
      <c r="D91" s="381" t="s">
        <v>595</v>
      </c>
      <c r="E91" s="382">
        <f t="shared" si="20"/>
        <v>3000</v>
      </c>
      <c r="F91" s="382">
        <f t="shared" si="20"/>
        <v>0</v>
      </c>
      <c r="G91" s="382">
        <v>3000</v>
      </c>
      <c r="H91" s="385"/>
      <c r="I91" s="385"/>
      <c r="J91" s="385"/>
      <c r="K91" s="385"/>
      <c r="L91" s="385"/>
      <c r="M91" s="385"/>
      <c r="N91" s="385"/>
      <c r="O91" s="627"/>
    </row>
    <row r="92" spans="1:15" ht="14.25">
      <c r="A92" s="738"/>
      <c r="B92" s="738"/>
      <c r="C92" s="384"/>
      <c r="D92" s="381" t="s">
        <v>596</v>
      </c>
      <c r="E92" s="382">
        <f t="shared" si="20"/>
        <v>3000</v>
      </c>
      <c r="F92" s="382">
        <f t="shared" si="20"/>
        <v>0</v>
      </c>
      <c r="G92" s="382">
        <v>3000</v>
      </c>
      <c r="H92" s="385"/>
      <c r="I92" s="385"/>
      <c r="J92" s="385"/>
      <c r="K92" s="385"/>
      <c r="L92" s="385"/>
      <c r="M92" s="385"/>
      <c r="N92" s="385"/>
      <c r="O92" s="627"/>
    </row>
    <row r="93" spans="1:15" ht="14.25">
      <c r="A93" s="746"/>
      <c r="B93" s="746"/>
      <c r="C93" s="384"/>
      <c r="D93" s="381" t="s">
        <v>610</v>
      </c>
      <c r="E93" s="382">
        <f t="shared" si="20"/>
        <v>3000</v>
      </c>
      <c r="F93" s="382">
        <f t="shared" si="20"/>
        <v>0</v>
      </c>
      <c r="G93" s="382">
        <v>3000</v>
      </c>
      <c r="H93" s="385"/>
      <c r="I93" s="385"/>
      <c r="J93" s="385"/>
      <c r="K93" s="385"/>
      <c r="L93" s="385"/>
      <c r="M93" s="385"/>
      <c r="N93" s="385"/>
      <c r="O93" s="627"/>
    </row>
    <row r="94" spans="1:15" ht="15" customHeight="1">
      <c r="A94" s="737" t="s">
        <v>27</v>
      </c>
      <c r="B94" s="737" t="s">
        <v>339</v>
      </c>
      <c r="C94" s="384"/>
      <c r="D94" s="379" t="s">
        <v>209</v>
      </c>
      <c r="E94" s="380">
        <f>SUM(E95:E105)</f>
        <v>7235.6</v>
      </c>
      <c r="F94" s="380">
        <f aca="true" t="shared" si="21" ref="F94:N94">SUM(F95:F105)</f>
        <v>4132.6</v>
      </c>
      <c r="G94" s="380">
        <f t="shared" si="21"/>
        <v>7235.6</v>
      </c>
      <c r="H94" s="380">
        <f t="shared" si="21"/>
        <v>4132.6</v>
      </c>
      <c r="I94" s="380">
        <f t="shared" si="21"/>
        <v>0</v>
      </c>
      <c r="J94" s="380">
        <f t="shared" si="21"/>
        <v>0</v>
      </c>
      <c r="K94" s="380">
        <f t="shared" si="21"/>
        <v>0</v>
      </c>
      <c r="L94" s="380">
        <f t="shared" si="21"/>
        <v>0</v>
      </c>
      <c r="M94" s="380">
        <f t="shared" si="21"/>
        <v>0</v>
      </c>
      <c r="N94" s="380">
        <f t="shared" si="21"/>
        <v>0</v>
      </c>
      <c r="O94" s="784"/>
    </row>
    <row r="95" spans="1:15" ht="15" customHeight="1">
      <c r="A95" s="738"/>
      <c r="B95" s="738"/>
      <c r="C95" s="384"/>
      <c r="D95" s="381" t="s">
        <v>210</v>
      </c>
      <c r="E95" s="382">
        <f aca="true" t="shared" si="22" ref="E95:F98">G95+I95+K95+M95</f>
        <v>0</v>
      </c>
      <c r="F95" s="382">
        <f t="shared" si="22"/>
        <v>0</v>
      </c>
      <c r="G95" s="382"/>
      <c r="H95" s="382"/>
      <c r="I95" s="382"/>
      <c r="J95" s="382"/>
      <c r="K95" s="382"/>
      <c r="L95" s="382"/>
      <c r="M95" s="382"/>
      <c r="N95" s="382"/>
      <c r="O95" s="784"/>
    </row>
    <row r="96" spans="1:15" ht="15" customHeight="1">
      <c r="A96" s="738"/>
      <c r="B96" s="738"/>
      <c r="C96" s="384"/>
      <c r="D96" s="381" t="s">
        <v>211</v>
      </c>
      <c r="E96" s="382">
        <f t="shared" si="22"/>
        <v>0</v>
      </c>
      <c r="F96" s="382">
        <f t="shared" si="22"/>
        <v>0</v>
      </c>
      <c r="G96" s="382"/>
      <c r="H96" s="382"/>
      <c r="I96" s="382"/>
      <c r="J96" s="382"/>
      <c r="K96" s="382"/>
      <c r="L96" s="382"/>
      <c r="M96" s="382"/>
      <c r="N96" s="382"/>
      <c r="O96" s="784"/>
    </row>
    <row r="97" spans="1:15" ht="15" customHeight="1">
      <c r="A97" s="738"/>
      <c r="B97" s="738"/>
      <c r="C97" s="384"/>
      <c r="D97" s="381" t="s">
        <v>212</v>
      </c>
      <c r="E97" s="382">
        <f t="shared" si="22"/>
        <v>0</v>
      </c>
      <c r="F97" s="382">
        <f t="shared" si="22"/>
        <v>0</v>
      </c>
      <c r="G97" s="382"/>
      <c r="H97" s="382"/>
      <c r="I97" s="382"/>
      <c r="J97" s="382"/>
      <c r="K97" s="382"/>
      <c r="L97" s="382"/>
      <c r="M97" s="382"/>
      <c r="N97" s="382"/>
      <c r="O97" s="784"/>
    </row>
    <row r="98" spans="1:15" ht="26.25">
      <c r="A98" s="738"/>
      <c r="B98" s="738"/>
      <c r="C98" s="384" t="s">
        <v>441</v>
      </c>
      <c r="D98" s="381" t="s">
        <v>223</v>
      </c>
      <c r="E98" s="382">
        <f t="shared" si="22"/>
        <v>1010</v>
      </c>
      <c r="F98" s="382">
        <f t="shared" si="22"/>
        <v>804.8</v>
      </c>
      <c r="G98" s="102">
        <f aca="true" t="shared" si="23" ref="G98:H105">G110+G122+G134+G146</f>
        <v>1010</v>
      </c>
      <c r="H98" s="102">
        <f t="shared" si="23"/>
        <v>804.8</v>
      </c>
      <c r="I98" s="385"/>
      <c r="J98" s="385"/>
      <c r="K98" s="385"/>
      <c r="L98" s="385"/>
      <c r="M98" s="385"/>
      <c r="N98" s="385"/>
      <c r="O98" s="784"/>
    </row>
    <row r="99" spans="1:15" ht="26.25">
      <c r="A99" s="738"/>
      <c r="B99" s="738"/>
      <c r="C99" s="384" t="s">
        <v>441</v>
      </c>
      <c r="D99" s="381" t="s">
        <v>232</v>
      </c>
      <c r="E99" s="382">
        <f aca="true" t="shared" si="24" ref="E99:E105">G99+I99+K99+M99</f>
        <v>871.8</v>
      </c>
      <c r="F99" s="382">
        <f aca="true" t="shared" si="25" ref="F99:F105">H99+J99+L99+N99</f>
        <v>829.4</v>
      </c>
      <c r="G99" s="102">
        <f t="shared" si="23"/>
        <v>871.8</v>
      </c>
      <c r="H99" s="102">
        <f t="shared" si="23"/>
        <v>829.4</v>
      </c>
      <c r="I99" s="385"/>
      <c r="J99" s="385"/>
      <c r="K99" s="385"/>
      <c r="L99" s="385"/>
      <c r="M99" s="385"/>
      <c r="N99" s="385"/>
      <c r="O99" s="784"/>
    </row>
    <row r="100" spans="1:15" ht="18" customHeight="1">
      <c r="A100" s="738"/>
      <c r="B100" s="738"/>
      <c r="C100" s="384" t="s">
        <v>441</v>
      </c>
      <c r="D100" s="381" t="s">
        <v>233</v>
      </c>
      <c r="E100" s="382">
        <f t="shared" si="24"/>
        <v>892.3</v>
      </c>
      <c r="F100" s="382">
        <f t="shared" si="25"/>
        <v>832.8</v>
      </c>
      <c r="G100" s="102">
        <f t="shared" si="23"/>
        <v>892.3</v>
      </c>
      <c r="H100" s="102">
        <f t="shared" si="23"/>
        <v>832.8</v>
      </c>
      <c r="I100" s="385"/>
      <c r="J100" s="385"/>
      <c r="K100" s="385"/>
      <c r="L100" s="385"/>
      <c r="M100" s="385"/>
      <c r="N100" s="385"/>
      <c r="O100" s="784"/>
    </row>
    <row r="101" spans="1:15" ht="26.25">
      <c r="A101" s="738"/>
      <c r="B101" s="738"/>
      <c r="C101" s="384" t="s">
        <v>441</v>
      </c>
      <c r="D101" s="381" t="s">
        <v>593</v>
      </c>
      <c r="E101" s="382">
        <f t="shared" si="24"/>
        <v>892.3</v>
      </c>
      <c r="F101" s="382">
        <f t="shared" si="25"/>
        <v>832.8</v>
      </c>
      <c r="G101" s="102">
        <f t="shared" si="23"/>
        <v>892.3</v>
      </c>
      <c r="H101" s="102">
        <f t="shared" si="23"/>
        <v>832.8</v>
      </c>
      <c r="I101" s="385"/>
      <c r="J101" s="385"/>
      <c r="K101" s="385"/>
      <c r="L101" s="385"/>
      <c r="M101" s="385"/>
      <c r="N101" s="385"/>
      <c r="O101" s="784"/>
    </row>
    <row r="102" spans="1:15" ht="26.25">
      <c r="A102" s="738"/>
      <c r="B102" s="738"/>
      <c r="C102" s="384" t="s">
        <v>441</v>
      </c>
      <c r="D102" s="381" t="s">
        <v>594</v>
      </c>
      <c r="E102" s="382">
        <f t="shared" si="24"/>
        <v>892.3</v>
      </c>
      <c r="F102" s="382">
        <f t="shared" si="25"/>
        <v>832.8</v>
      </c>
      <c r="G102" s="102">
        <f t="shared" si="23"/>
        <v>892.3</v>
      </c>
      <c r="H102" s="102">
        <f t="shared" si="23"/>
        <v>832.8</v>
      </c>
      <c r="I102" s="385"/>
      <c r="J102" s="385"/>
      <c r="K102" s="385"/>
      <c r="L102" s="385"/>
      <c r="M102" s="385"/>
      <c r="N102" s="385"/>
      <c r="O102" s="784"/>
    </row>
    <row r="103" spans="1:15" ht="14.25">
      <c r="A103" s="738"/>
      <c r="B103" s="738"/>
      <c r="C103" s="384"/>
      <c r="D103" s="381" t="s">
        <v>595</v>
      </c>
      <c r="E103" s="382">
        <f t="shared" si="24"/>
        <v>892.3</v>
      </c>
      <c r="F103" s="382">
        <f t="shared" si="25"/>
        <v>0</v>
      </c>
      <c r="G103" s="102">
        <f t="shared" si="23"/>
        <v>892.3</v>
      </c>
      <c r="H103" s="102">
        <f t="shared" si="23"/>
        <v>0</v>
      </c>
      <c r="I103" s="385"/>
      <c r="J103" s="385"/>
      <c r="K103" s="385"/>
      <c r="L103" s="385"/>
      <c r="M103" s="385"/>
      <c r="N103" s="385"/>
      <c r="O103" s="784"/>
    </row>
    <row r="104" spans="1:15" ht="14.25">
      <c r="A104" s="738"/>
      <c r="B104" s="738"/>
      <c r="C104" s="384"/>
      <c r="D104" s="381" t="s">
        <v>596</v>
      </c>
      <c r="E104" s="382">
        <f t="shared" si="24"/>
        <v>892.3</v>
      </c>
      <c r="F104" s="382">
        <f t="shared" si="25"/>
        <v>0</v>
      </c>
      <c r="G104" s="102">
        <f t="shared" si="23"/>
        <v>892.3</v>
      </c>
      <c r="H104" s="102">
        <f t="shared" si="23"/>
        <v>0</v>
      </c>
      <c r="I104" s="385"/>
      <c r="J104" s="385"/>
      <c r="K104" s="385"/>
      <c r="L104" s="385"/>
      <c r="M104" s="385"/>
      <c r="N104" s="385"/>
      <c r="O104" s="784"/>
    </row>
    <row r="105" spans="1:15" ht="14.25">
      <c r="A105" s="738"/>
      <c r="B105" s="746"/>
      <c r="C105" s="384"/>
      <c r="D105" s="381" t="s">
        <v>610</v>
      </c>
      <c r="E105" s="382">
        <f t="shared" si="24"/>
        <v>892.3</v>
      </c>
      <c r="F105" s="382">
        <f t="shared" si="25"/>
        <v>0</v>
      </c>
      <c r="G105" s="102">
        <f t="shared" si="23"/>
        <v>892.3</v>
      </c>
      <c r="H105" s="102">
        <f t="shared" si="23"/>
        <v>0</v>
      </c>
      <c r="I105" s="385"/>
      <c r="J105" s="385"/>
      <c r="K105" s="385"/>
      <c r="L105" s="385"/>
      <c r="M105" s="385"/>
      <c r="N105" s="385"/>
      <c r="O105" s="784"/>
    </row>
    <row r="106" spans="1:15" ht="15" customHeight="1">
      <c r="A106" s="738"/>
      <c r="B106" s="737" t="s">
        <v>699</v>
      </c>
      <c r="C106" s="384"/>
      <c r="D106" s="379" t="s">
        <v>209</v>
      </c>
      <c r="E106" s="382">
        <f>SUM(E107:E117)</f>
        <v>1328</v>
      </c>
      <c r="F106" s="382">
        <f aca="true" t="shared" si="26" ref="F106:N106">SUM(F107:F117)</f>
        <v>805</v>
      </c>
      <c r="G106" s="382">
        <f t="shared" si="26"/>
        <v>1328</v>
      </c>
      <c r="H106" s="382">
        <f t="shared" si="26"/>
        <v>805</v>
      </c>
      <c r="I106" s="382">
        <f t="shared" si="26"/>
        <v>0</v>
      </c>
      <c r="J106" s="382">
        <f t="shared" si="26"/>
        <v>0</v>
      </c>
      <c r="K106" s="382">
        <f t="shared" si="26"/>
        <v>0</v>
      </c>
      <c r="L106" s="382">
        <f t="shared" si="26"/>
        <v>0</v>
      </c>
      <c r="M106" s="382">
        <f t="shared" si="26"/>
        <v>0</v>
      </c>
      <c r="N106" s="382">
        <f t="shared" si="26"/>
        <v>0</v>
      </c>
      <c r="O106" s="627" t="s">
        <v>479</v>
      </c>
    </row>
    <row r="107" spans="1:15" s="100" customFormat="1" ht="15" customHeight="1">
      <c r="A107" s="738"/>
      <c r="B107" s="738"/>
      <c r="C107" s="384"/>
      <c r="D107" s="381" t="s">
        <v>210</v>
      </c>
      <c r="E107" s="382">
        <f aca="true" t="shared" si="27" ref="E107:F109">G107+I107+K107+M107</f>
        <v>0</v>
      </c>
      <c r="F107" s="382">
        <f t="shared" si="27"/>
        <v>0</v>
      </c>
      <c r="G107" s="382"/>
      <c r="H107" s="382"/>
      <c r="I107" s="382"/>
      <c r="J107" s="382"/>
      <c r="K107" s="382"/>
      <c r="L107" s="382"/>
      <c r="M107" s="382"/>
      <c r="N107" s="382"/>
      <c r="O107" s="627"/>
    </row>
    <row r="108" spans="1:15" s="100" customFormat="1" ht="15" customHeight="1">
      <c r="A108" s="738"/>
      <c r="B108" s="738"/>
      <c r="C108" s="384"/>
      <c r="D108" s="381" t="s">
        <v>211</v>
      </c>
      <c r="E108" s="382">
        <f t="shared" si="27"/>
        <v>0</v>
      </c>
      <c r="F108" s="382">
        <f t="shared" si="27"/>
        <v>0</v>
      </c>
      <c r="G108" s="382"/>
      <c r="H108" s="382"/>
      <c r="I108" s="382"/>
      <c r="J108" s="382"/>
      <c r="K108" s="382"/>
      <c r="L108" s="382"/>
      <c r="M108" s="382"/>
      <c r="N108" s="382"/>
      <c r="O108" s="627"/>
    </row>
    <row r="109" spans="1:15" s="100" customFormat="1" ht="15" customHeight="1">
      <c r="A109" s="738"/>
      <c r="B109" s="738"/>
      <c r="C109" s="384"/>
      <c r="D109" s="381" t="s">
        <v>212</v>
      </c>
      <c r="E109" s="382">
        <f t="shared" si="27"/>
        <v>0</v>
      </c>
      <c r="F109" s="382">
        <f t="shared" si="27"/>
        <v>0</v>
      </c>
      <c r="G109" s="382"/>
      <c r="H109" s="382"/>
      <c r="I109" s="382"/>
      <c r="J109" s="382"/>
      <c r="K109" s="382"/>
      <c r="L109" s="382"/>
      <c r="M109" s="382"/>
      <c r="N109" s="382"/>
      <c r="O109" s="627"/>
    </row>
    <row r="110" spans="1:15" ht="26.25">
      <c r="A110" s="738"/>
      <c r="B110" s="738"/>
      <c r="C110" s="384" t="s">
        <v>441</v>
      </c>
      <c r="D110" s="381" t="s">
        <v>223</v>
      </c>
      <c r="E110" s="382">
        <f>G110+I110+K110+M110</f>
        <v>166</v>
      </c>
      <c r="F110" s="382">
        <f>H110+J110+L110+N110</f>
        <v>141</v>
      </c>
      <c r="G110" s="382">
        <v>166</v>
      </c>
      <c r="H110" s="382">
        <v>141</v>
      </c>
      <c r="I110" s="385"/>
      <c r="J110" s="385"/>
      <c r="K110" s="385"/>
      <c r="L110" s="385"/>
      <c r="M110" s="385"/>
      <c r="N110" s="385"/>
      <c r="O110" s="627"/>
    </row>
    <row r="111" spans="1:15" ht="26.25">
      <c r="A111" s="738"/>
      <c r="B111" s="738"/>
      <c r="C111" s="384" t="s">
        <v>441</v>
      </c>
      <c r="D111" s="381" t="s">
        <v>232</v>
      </c>
      <c r="E111" s="382">
        <f aca="true" t="shared" si="28" ref="E111:E117">G111+I111+K111+M111</f>
        <v>166</v>
      </c>
      <c r="F111" s="382">
        <f aca="true" t="shared" si="29" ref="F111:F117">H111+J111+L111+N111</f>
        <v>166</v>
      </c>
      <c r="G111" s="382">
        <v>166</v>
      </c>
      <c r="H111" s="382">
        <v>166</v>
      </c>
      <c r="I111" s="385"/>
      <c r="J111" s="385"/>
      <c r="K111" s="385"/>
      <c r="L111" s="385"/>
      <c r="M111" s="385"/>
      <c r="N111" s="385"/>
      <c r="O111" s="627"/>
    </row>
    <row r="112" spans="1:15" ht="26.25">
      <c r="A112" s="738"/>
      <c r="B112" s="738"/>
      <c r="C112" s="384" t="s">
        <v>441</v>
      </c>
      <c r="D112" s="381" t="s">
        <v>233</v>
      </c>
      <c r="E112" s="382">
        <f t="shared" si="28"/>
        <v>166</v>
      </c>
      <c r="F112" s="382">
        <f t="shared" si="29"/>
        <v>166</v>
      </c>
      <c r="G112" s="382">
        <v>166</v>
      </c>
      <c r="H112" s="382">
        <v>166</v>
      </c>
      <c r="I112" s="385"/>
      <c r="J112" s="385"/>
      <c r="K112" s="385"/>
      <c r="L112" s="385"/>
      <c r="M112" s="385"/>
      <c r="N112" s="385"/>
      <c r="O112" s="627"/>
    </row>
    <row r="113" spans="1:15" ht="26.25">
      <c r="A113" s="738"/>
      <c r="B113" s="738"/>
      <c r="C113" s="384" t="s">
        <v>441</v>
      </c>
      <c r="D113" s="381" t="s">
        <v>593</v>
      </c>
      <c r="E113" s="382">
        <f t="shared" si="28"/>
        <v>166</v>
      </c>
      <c r="F113" s="382">
        <f t="shared" si="29"/>
        <v>166</v>
      </c>
      <c r="G113" s="382">
        <v>166</v>
      </c>
      <c r="H113" s="382">
        <v>166</v>
      </c>
      <c r="I113" s="385"/>
      <c r="J113" s="385"/>
      <c r="K113" s="385"/>
      <c r="L113" s="385"/>
      <c r="M113" s="385"/>
      <c r="N113" s="385"/>
      <c r="O113" s="627"/>
    </row>
    <row r="114" spans="1:15" ht="26.25">
      <c r="A114" s="738"/>
      <c r="B114" s="738"/>
      <c r="C114" s="384" t="s">
        <v>441</v>
      </c>
      <c r="D114" s="381" t="s">
        <v>594</v>
      </c>
      <c r="E114" s="382">
        <f t="shared" si="28"/>
        <v>166</v>
      </c>
      <c r="F114" s="382">
        <f t="shared" si="29"/>
        <v>166</v>
      </c>
      <c r="G114" s="382">
        <v>166</v>
      </c>
      <c r="H114" s="382">
        <v>166</v>
      </c>
      <c r="I114" s="385"/>
      <c r="J114" s="385"/>
      <c r="K114" s="385"/>
      <c r="L114" s="385"/>
      <c r="M114" s="385"/>
      <c r="N114" s="385"/>
      <c r="O114" s="627"/>
    </row>
    <row r="115" spans="1:15" ht="14.25">
      <c r="A115" s="738"/>
      <c r="B115" s="738"/>
      <c r="C115" s="384"/>
      <c r="D115" s="381" t="s">
        <v>595</v>
      </c>
      <c r="E115" s="382">
        <f t="shared" si="28"/>
        <v>166</v>
      </c>
      <c r="F115" s="382">
        <f t="shared" si="29"/>
        <v>0</v>
      </c>
      <c r="G115" s="382">
        <v>166</v>
      </c>
      <c r="H115" s="382"/>
      <c r="I115" s="385"/>
      <c r="J115" s="385"/>
      <c r="K115" s="385"/>
      <c r="L115" s="385"/>
      <c r="M115" s="385"/>
      <c r="N115" s="385"/>
      <c r="O115" s="627"/>
    </row>
    <row r="116" spans="1:15" ht="14.25">
      <c r="A116" s="738"/>
      <c r="B116" s="738"/>
      <c r="C116" s="384"/>
      <c r="D116" s="381" t="s">
        <v>596</v>
      </c>
      <c r="E116" s="382">
        <f t="shared" si="28"/>
        <v>166</v>
      </c>
      <c r="F116" s="382">
        <f t="shared" si="29"/>
        <v>0</v>
      </c>
      <c r="G116" s="382">
        <v>166</v>
      </c>
      <c r="H116" s="382"/>
      <c r="I116" s="385"/>
      <c r="J116" s="385"/>
      <c r="K116" s="385"/>
      <c r="L116" s="385"/>
      <c r="M116" s="385"/>
      <c r="N116" s="385"/>
      <c r="O116" s="627"/>
    </row>
    <row r="117" spans="1:15" ht="14.25">
      <c r="A117" s="738"/>
      <c r="B117" s="746"/>
      <c r="C117" s="384"/>
      <c r="D117" s="381" t="s">
        <v>610</v>
      </c>
      <c r="E117" s="382">
        <f t="shared" si="28"/>
        <v>166</v>
      </c>
      <c r="F117" s="382">
        <f t="shared" si="29"/>
        <v>0</v>
      </c>
      <c r="G117" s="382">
        <v>166</v>
      </c>
      <c r="H117" s="382"/>
      <c r="I117" s="385"/>
      <c r="J117" s="385"/>
      <c r="K117" s="385"/>
      <c r="L117" s="385"/>
      <c r="M117" s="385"/>
      <c r="N117" s="385"/>
      <c r="O117" s="627"/>
    </row>
    <row r="118" spans="1:15" ht="15" customHeight="1">
      <c r="A118" s="738"/>
      <c r="B118" s="737" t="s">
        <v>700</v>
      </c>
      <c r="C118" s="384"/>
      <c r="D118" s="379" t="s">
        <v>209</v>
      </c>
      <c r="E118" s="382">
        <f>SUM(E119:E129)</f>
        <v>2141.6</v>
      </c>
      <c r="F118" s="382">
        <f aca="true" t="shared" si="30" ref="F118:N118">SUM(F119:F129)</f>
        <v>1026</v>
      </c>
      <c r="G118" s="382">
        <f t="shared" si="30"/>
        <v>2141.6</v>
      </c>
      <c r="H118" s="382">
        <f t="shared" si="30"/>
        <v>1026</v>
      </c>
      <c r="I118" s="382">
        <f t="shared" si="30"/>
        <v>0</v>
      </c>
      <c r="J118" s="382">
        <f t="shared" si="30"/>
        <v>0</v>
      </c>
      <c r="K118" s="382">
        <f t="shared" si="30"/>
        <v>0</v>
      </c>
      <c r="L118" s="382">
        <f t="shared" si="30"/>
        <v>0</v>
      </c>
      <c r="M118" s="382">
        <f t="shared" si="30"/>
        <v>0</v>
      </c>
      <c r="N118" s="382">
        <f t="shared" si="30"/>
        <v>0</v>
      </c>
      <c r="O118" s="627" t="s">
        <v>480</v>
      </c>
    </row>
    <row r="119" spans="1:15" s="100" customFormat="1" ht="15" customHeight="1">
      <c r="A119" s="738"/>
      <c r="B119" s="738"/>
      <c r="C119" s="384"/>
      <c r="D119" s="381" t="s">
        <v>210</v>
      </c>
      <c r="E119" s="382">
        <f aca="true" t="shared" si="31" ref="E119:F121">G119+I119+K119+M119</f>
        <v>0</v>
      </c>
      <c r="F119" s="382">
        <f t="shared" si="31"/>
        <v>0</v>
      </c>
      <c r="G119" s="382"/>
      <c r="H119" s="382"/>
      <c r="I119" s="382"/>
      <c r="J119" s="382"/>
      <c r="K119" s="382"/>
      <c r="L119" s="382"/>
      <c r="M119" s="382"/>
      <c r="N119" s="382"/>
      <c r="O119" s="627"/>
    </row>
    <row r="120" spans="1:15" s="100" customFormat="1" ht="15" customHeight="1">
      <c r="A120" s="738"/>
      <c r="B120" s="738"/>
      <c r="C120" s="384"/>
      <c r="D120" s="381" t="s">
        <v>211</v>
      </c>
      <c r="E120" s="382">
        <f t="shared" si="31"/>
        <v>0</v>
      </c>
      <c r="F120" s="382">
        <f t="shared" si="31"/>
        <v>0</v>
      </c>
      <c r="G120" s="382"/>
      <c r="H120" s="382"/>
      <c r="I120" s="382"/>
      <c r="J120" s="382"/>
      <c r="K120" s="382"/>
      <c r="L120" s="382"/>
      <c r="M120" s="382"/>
      <c r="N120" s="382"/>
      <c r="O120" s="627"/>
    </row>
    <row r="121" spans="1:15" s="100" customFormat="1" ht="15" customHeight="1">
      <c r="A121" s="738"/>
      <c r="B121" s="738"/>
      <c r="C121" s="384"/>
      <c r="D121" s="381" t="s">
        <v>212</v>
      </c>
      <c r="E121" s="382">
        <f t="shared" si="31"/>
        <v>0</v>
      </c>
      <c r="F121" s="382">
        <f t="shared" si="31"/>
        <v>0</v>
      </c>
      <c r="G121" s="382"/>
      <c r="H121" s="382"/>
      <c r="I121" s="382"/>
      <c r="J121" s="382"/>
      <c r="K121" s="382"/>
      <c r="L121" s="382"/>
      <c r="M121" s="382"/>
      <c r="N121" s="382"/>
      <c r="O121" s="627"/>
    </row>
    <row r="122" spans="1:15" ht="26.25">
      <c r="A122" s="738"/>
      <c r="B122" s="738"/>
      <c r="C122" s="384" t="s">
        <v>441</v>
      </c>
      <c r="D122" s="381" t="s">
        <v>223</v>
      </c>
      <c r="E122" s="382">
        <f>G122+I122+K122+M122</f>
        <v>344</v>
      </c>
      <c r="F122" s="382">
        <f>H122+J122+L122+N122</f>
        <v>202.8</v>
      </c>
      <c r="G122" s="382">
        <v>344</v>
      </c>
      <c r="H122" s="382">
        <v>202.8</v>
      </c>
      <c r="I122" s="385"/>
      <c r="J122" s="385"/>
      <c r="K122" s="385"/>
      <c r="L122" s="385"/>
      <c r="M122" s="385"/>
      <c r="N122" s="385"/>
      <c r="O122" s="627"/>
    </row>
    <row r="123" spans="1:15" ht="26.25">
      <c r="A123" s="738"/>
      <c r="B123" s="738"/>
      <c r="C123" s="384" t="s">
        <v>441</v>
      </c>
      <c r="D123" s="381" t="s">
        <v>232</v>
      </c>
      <c r="E123" s="382">
        <f aca="true" t="shared" si="32" ref="E123:E129">G123+I123+K123+M123</f>
        <v>205.8</v>
      </c>
      <c r="F123" s="382">
        <f aca="true" t="shared" si="33" ref="F123:F129">H123+J123+L123+N123</f>
        <v>205.8</v>
      </c>
      <c r="G123" s="382">
        <v>205.8</v>
      </c>
      <c r="H123" s="382">
        <v>205.8</v>
      </c>
      <c r="I123" s="385"/>
      <c r="J123" s="385"/>
      <c r="K123" s="385"/>
      <c r="L123" s="385"/>
      <c r="M123" s="385"/>
      <c r="N123" s="385"/>
      <c r="O123" s="627"/>
    </row>
    <row r="124" spans="1:15" ht="26.25">
      <c r="A124" s="738"/>
      <c r="B124" s="738"/>
      <c r="C124" s="384" t="s">
        <v>441</v>
      </c>
      <c r="D124" s="381" t="s">
        <v>233</v>
      </c>
      <c r="E124" s="382">
        <f t="shared" si="32"/>
        <v>265.3</v>
      </c>
      <c r="F124" s="382">
        <f t="shared" si="33"/>
        <v>205.8</v>
      </c>
      <c r="G124" s="382">
        <v>265.3</v>
      </c>
      <c r="H124" s="382">
        <v>205.8</v>
      </c>
      <c r="I124" s="385"/>
      <c r="J124" s="385"/>
      <c r="K124" s="385"/>
      <c r="L124" s="385"/>
      <c r="M124" s="385"/>
      <c r="N124" s="385"/>
      <c r="O124" s="627"/>
    </row>
    <row r="125" spans="1:15" ht="26.25">
      <c r="A125" s="738"/>
      <c r="B125" s="738"/>
      <c r="C125" s="384" t="s">
        <v>441</v>
      </c>
      <c r="D125" s="381" t="s">
        <v>593</v>
      </c>
      <c r="E125" s="382">
        <f t="shared" si="32"/>
        <v>265.3</v>
      </c>
      <c r="F125" s="382">
        <f t="shared" si="33"/>
        <v>205.8</v>
      </c>
      <c r="G125" s="382">
        <v>265.3</v>
      </c>
      <c r="H125" s="382">
        <v>205.8</v>
      </c>
      <c r="I125" s="385"/>
      <c r="J125" s="385"/>
      <c r="K125" s="385"/>
      <c r="L125" s="385"/>
      <c r="M125" s="385"/>
      <c r="N125" s="385"/>
      <c r="O125" s="627"/>
    </row>
    <row r="126" spans="1:15" ht="26.25">
      <c r="A126" s="738"/>
      <c r="B126" s="738"/>
      <c r="C126" s="384" t="s">
        <v>441</v>
      </c>
      <c r="D126" s="381" t="s">
        <v>594</v>
      </c>
      <c r="E126" s="382">
        <f t="shared" si="32"/>
        <v>265.3</v>
      </c>
      <c r="F126" s="382">
        <f t="shared" si="33"/>
        <v>205.8</v>
      </c>
      <c r="G126" s="382">
        <v>265.3</v>
      </c>
      <c r="H126" s="382">
        <v>205.8</v>
      </c>
      <c r="I126" s="385"/>
      <c r="J126" s="385"/>
      <c r="K126" s="385"/>
      <c r="L126" s="385"/>
      <c r="M126" s="385"/>
      <c r="N126" s="385"/>
      <c r="O126" s="627"/>
    </row>
    <row r="127" spans="1:15" ht="14.25">
      <c r="A127" s="738"/>
      <c r="B127" s="738"/>
      <c r="C127" s="384"/>
      <c r="D127" s="381" t="s">
        <v>595</v>
      </c>
      <c r="E127" s="382">
        <f t="shared" si="32"/>
        <v>265.3</v>
      </c>
      <c r="F127" s="382">
        <f t="shared" si="33"/>
        <v>0</v>
      </c>
      <c r="G127" s="382">
        <v>265.3</v>
      </c>
      <c r="H127" s="382"/>
      <c r="I127" s="385"/>
      <c r="J127" s="385"/>
      <c r="K127" s="385"/>
      <c r="L127" s="385"/>
      <c r="M127" s="385"/>
      <c r="N127" s="385"/>
      <c r="O127" s="627"/>
    </row>
    <row r="128" spans="1:15" ht="14.25">
      <c r="A128" s="738"/>
      <c r="B128" s="738"/>
      <c r="C128" s="384"/>
      <c r="D128" s="381" t="s">
        <v>596</v>
      </c>
      <c r="E128" s="382">
        <f t="shared" si="32"/>
        <v>265.3</v>
      </c>
      <c r="F128" s="382">
        <f t="shared" si="33"/>
        <v>0</v>
      </c>
      <c r="G128" s="382">
        <v>265.3</v>
      </c>
      <c r="H128" s="382"/>
      <c r="I128" s="385"/>
      <c r="J128" s="385"/>
      <c r="K128" s="385"/>
      <c r="L128" s="385"/>
      <c r="M128" s="385"/>
      <c r="N128" s="385"/>
      <c r="O128" s="627"/>
    </row>
    <row r="129" spans="1:15" ht="14.25">
      <c r="A129" s="738"/>
      <c r="B129" s="746"/>
      <c r="C129" s="384"/>
      <c r="D129" s="381" t="s">
        <v>610</v>
      </c>
      <c r="E129" s="382">
        <f t="shared" si="32"/>
        <v>265.3</v>
      </c>
      <c r="F129" s="382">
        <f t="shared" si="33"/>
        <v>0</v>
      </c>
      <c r="G129" s="382">
        <v>265.3</v>
      </c>
      <c r="H129" s="382"/>
      <c r="I129" s="385"/>
      <c r="J129" s="385"/>
      <c r="K129" s="385"/>
      <c r="L129" s="385"/>
      <c r="M129" s="385"/>
      <c r="N129" s="385"/>
      <c r="O129" s="627"/>
    </row>
    <row r="130" spans="1:15" ht="15" customHeight="1">
      <c r="A130" s="738"/>
      <c r="B130" s="737" t="s">
        <v>340</v>
      </c>
      <c r="C130" s="384"/>
      <c r="D130" s="379" t="s">
        <v>209</v>
      </c>
      <c r="E130" s="382">
        <f>SUM(E131:E141)</f>
        <v>1600</v>
      </c>
      <c r="F130" s="382">
        <f aca="true" t="shared" si="34" ref="F130:N130">SUM(F131:F141)</f>
        <v>1000</v>
      </c>
      <c r="G130" s="382">
        <f t="shared" si="34"/>
        <v>1600</v>
      </c>
      <c r="H130" s="382">
        <f t="shared" si="34"/>
        <v>1000</v>
      </c>
      <c r="I130" s="382">
        <f t="shared" si="34"/>
        <v>0</v>
      </c>
      <c r="J130" s="382">
        <f t="shared" si="34"/>
        <v>0</v>
      </c>
      <c r="K130" s="382">
        <f t="shared" si="34"/>
        <v>0</v>
      </c>
      <c r="L130" s="382">
        <f t="shared" si="34"/>
        <v>0</v>
      </c>
      <c r="M130" s="382">
        <f t="shared" si="34"/>
        <v>0</v>
      </c>
      <c r="N130" s="382">
        <f t="shared" si="34"/>
        <v>0</v>
      </c>
      <c r="O130" s="627" t="s">
        <v>482</v>
      </c>
    </row>
    <row r="131" spans="1:15" s="100" customFormat="1" ht="15" customHeight="1">
      <c r="A131" s="738"/>
      <c r="B131" s="738"/>
      <c r="C131" s="384"/>
      <c r="D131" s="381" t="s">
        <v>210</v>
      </c>
      <c r="E131" s="382">
        <f aca="true" t="shared" si="35" ref="E131:F134">G131+I131+K131+M131</f>
        <v>0</v>
      </c>
      <c r="F131" s="382">
        <f t="shared" si="35"/>
        <v>0</v>
      </c>
      <c r="G131" s="382"/>
      <c r="H131" s="382"/>
      <c r="I131" s="382"/>
      <c r="J131" s="382"/>
      <c r="K131" s="382"/>
      <c r="L131" s="382"/>
      <c r="M131" s="382"/>
      <c r="N131" s="382"/>
      <c r="O131" s="627"/>
    </row>
    <row r="132" spans="1:15" s="100" customFormat="1" ht="15" customHeight="1">
      <c r="A132" s="738"/>
      <c r="B132" s="738"/>
      <c r="C132" s="384"/>
      <c r="D132" s="381" t="s">
        <v>211</v>
      </c>
      <c r="E132" s="382">
        <f t="shared" si="35"/>
        <v>0</v>
      </c>
      <c r="F132" s="382">
        <f t="shared" si="35"/>
        <v>0</v>
      </c>
      <c r="G132" s="382"/>
      <c r="H132" s="382"/>
      <c r="I132" s="382"/>
      <c r="J132" s="382"/>
      <c r="K132" s="382"/>
      <c r="L132" s="382"/>
      <c r="M132" s="382"/>
      <c r="N132" s="382"/>
      <c r="O132" s="627"/>
    </row>
    <row r="133" spans="1:15" s="100" customFormat="1" ht="15" customHeight="1">
      <c r="A133" s="738"/>
      <c r="B133" s="738"/>
      <c r="C133" s="384"/>
      <c r="D133" s="381" t="s">
        <v>212</v>
      </c>
      <c r="E133" s="382">
        <f t="shared" si="35"/>
        <v>0</v>
      </c>
      <c r="F133" s="382">
        <f t="shared" si="35"/>
        <v>0</v>
      </c>
      <c r="G133" s="382"/>
      <c r="H133" s="382"/>
      <c r="I133" s="382"/>
      <c r="J133" s="382"/>
      <c r="K133" s="382"/>
      <c r="L133" s="382"/>
      <c r="M133" s="382"/>
      <c r="N133" s="382"/>
      <c r="O133" s="627"/>
    </row>
    <row r="134" spans="1:15" ht="26.25">
      <c r="A134" s="738"/>
      <c r="B134" s="738"/>
      <c r="C134" s="384" t="s">
        <v>441</v>
      </c>
      <c r="D134" s="381" t="s">
        <v>223</v>
      </c>
      <c r="E134" s="382">
        <f t="shared" si="35"/>
        <v>200</v>
      </c>
      <c r="F134" s="382">
        <f t="shared" si="35"/>
        <v>200</v>
      </c>
      <c r="G134" s="382">
        <v>200</v>
      </c>
      <c r="H134" s="382">
        <v>200</v>
      </c>
      <c r="I134" s="385"/>
      <c r="J134" s="385"/>
      <c r="K134" s="385"/>
      <c r="L134" s="385"/>
      <c r="M134" s="385"/>
      <c r="N134" s="385"/>
      <c r="O134" s="627"/>
    </row>
    <row r="135" spans="1:15" ht="26.25">
      <c r="A135" s="738"/>
      <c r="B135" s="738"/>
      <c r="C135" s="384" t="s">
        <v>441</v>
      </c>
      <c r="D135" s="381" t="s">
        <v>232</v>
      </c>
      <c r="E135" s="382">
        <f aca="true" t="shared" si="36" ref="E135:E141">G135+I135+K135+M135</f>
        <v>200</v>
      </c>
      <c r="F135" s="382">
        <f aca="true" t="shared" si="37" ref="F135:F141">H135+J135+L135+N135</f>
        <v>200</v>
      </c>
      <c r="G135" s="382">
        <v>200</v>
      </c>
      <c r="H135" s="382">
        <v>200</v>
      </c>
      <c r="I135" s="385"/>
      <c r="J135" s="385"/>
      <c r="K135" s="385"/>
      <c r="L135" s="385"/>
      <c r="M135" s="385"/>
      <c r="N135" s="385"/>
      <c r="O135" s="627"/>
    </row>
    <row r="136" spans="1:15" ht="26.25">
      <c r="A136" s="738"/>
      <c r="B136" s="738"/>
      <c r="C136" s="384" t="s">
        <v>441</v>
      </c>
      <c r="D136" s="381" t="s">
        <v>233</v>
      </c>
      <c r="E136" s="382">
        <f t="shared" si="36"/>
        <v>200</v>
      </c>
      <c r="F136" s="382">
        <f t="shared" si="37"/>
        <v>200</v>
      </c>
      <c r="G136" s="382">
        <v>200</v>
      </c>
      <c r="H136" s="382">
        <v>200</v>
      </c>
      <c r="I136" s="385"/>
      <c r="J136" s="385"/>
      <c r="K136" s="385"/>
      <c r="L136" s="385"/>
      <c r="M136" s="385"/>
      <c r="N136" s="385"/>
      <c r="O136" s="627"/>
    </row>
    <row r="137" spans="1:15" ht="26.25">
      <c r="A137" s="738"/>
      <c r="B137" s="738"/>
      <c r="C137" s="384" t="s">
        <v>441</v>
      </c>
      <c r="D137" s="381" t="s">
        <v>593</v>
      </c>
      <c r="E137" s="382">
        <f t="shared" si="36"/>
        <v>200</v>
      </c>
      <c r="F137" s="382">
        <f t="shared" si="37"/>
        <v>200</v>
      </c>
      <c r="G137" s="382">
        <v>200</v>
      </c>
      <c r="H137" s="382">
        <v>200</v>
      </c>
      <c r="I137" s="385"/>
      <c r="J137" s="385"/>
      <c r="K137" s="385"/>
      <c r="L137" s="385"/>
      <c r="M137" s="385"/>
      <c r="N137" s="385"/>
      <c r="O137" s="627"/>
    </row>
    <row r="138" spans="1:15" ht="26.25">
      <c r="A138" s="738"/>
      <c r="B138" s="738"/>
      <c r="C138" s="384" t="s">
        <v>441</v>
      </c>
      <c r="D138" s="381" t="s">
        <v>594</v>
      </c>
      <c r="E138" s="382">
        <f t="shared" si="36"/>
        <v>200</v>
      </c>
      <c r="F138" s="382">
        <f t="shared" si="37"/>
        <v>200</v>
      </c>
      <c r="G138" s="382">
        <v>200</v>
      </c>
      <c r="H138" s="382">
        <v>200</v>
      </c>
      <c r="I138" s="385"/>
      <c r="J138" s="385"/>
      <c r="K138" s="385"/>
      <c r="L138" s="385"/>
      <c r="M138" s="385"/>
      <c r="N138" s="385"/>
      <c r="O138" s="627"/>
    </row>
    <row r="139" spans="1:15" ht="14.25">
      <c r="A139" s="738"/>
      <c r="B139" s="738"/>
      <c r="C139" s="384"/>
      <c r="D139" s="381" t="s">
        <v>595</v>
      </c>
      <c r="E139" s="382">
        <f t="shared" si="36"/>
        <v>200</v>
      </c>
      <c r="F139" s="382">
        <f t="shared" si="37"/>
        <v>0</v>
      </c>
      <c r="G139" s="382">
        <v>200</v>
      </c>
      <c r="H139" s="382"/>
      <c r="I139" s="385"/>
      <c r="J139" s="385"/>
      <c r="K139" s="385"/>
      <c r="L139" s="385"/>
      <c r="M139" s="385"/>
      <c r="N139" s="385"/>
      <c r="O139" s="627"/>
    </row>
    <row r="140" spans="1:15" ht="14.25">
      <c r="A140" s="738"/>
      <c r="B140" s="738"/>
      <c r="C140" s="384"/>
      <c r="D140" s="381" t="s">
        <v>596</v>
      </c>
      <c r="E140" s="382">
        <f t="shared" si="36"/>
        <v>200</v>
      </c>
      <c r="F140" s="382">
        <f t="shared" si="37"/>
        <v>0</v>
      </c>
      <c r="G140" s="382">
        <v>200</v>
      </c>
      <c r="H140" s="382"/>
      <c r="I140" s="385"/>
      <c r="J140" s="385"/>
      <c r="K140" s="385"/>
      <c r="L140" s="385"/>
      <c r="M140" s="385"/>
      <c r="N140" s="385"/>
      <c r="O140" s="627"/>
    </row>
    <row r="141" spans="1:15" ht="14.25">
      <c r="A141" s="738"/>
      <c r="B141" s="746"/>
      <c r="C141" s="384"/>
      <c r="D141" s="381" t="s">
        <v>610</v>
      </c>
      <c r="E141" s="382">
        <f t="shared" si="36"/>
        <v>200</v>
      </c>
      <c r="F141" s="382">
        <f t="shared" si="37"/>
        <v>0</v>
      </c>
      <c r="G141" s="382">
        <v>200</v>
      </c>
      <c r="H141" s="382"/>
      <c r="I141" s="385"/>
      <c r="J141" s="385"/>
      <c r="K141" s="385"/>
      <c r="L141" s="385"/>
      <c r="M141" s="385"/>
      <c r="N141" s="385"/>
      <c r="O141" s="627"/>
    </row>
    <row r="142" spans="1:15" ht="15" customHeight="1">
      <c r="A142" s="738"/>
      <c r="B142" s="770" t="s">
        <v>701</v>
      </c>
      <c r="C142" s="384"/>
      <c r="D142" s="379" t="s">
        <v>209</v>
      </c>
      <c r="E142" s="382">
        <f>SUM(E143:E153)</f>
        <v>2166</v>
      </c>
      <c r="F142" s="382">
        <f aca="true" t="shared" si="38" ref="F142:N142">SUM(F143:F153)</f>
        <v>1301.6</v>
      </c>
      <c r="G142" s="382">
        <f t="shared" si="38"/>
        <v>2166</v>
      </c>
      <c r="H142" s="382">
        <f t="shared" si="38"/>
        <v>1301.6</v>
      </c>
      <c r="I142" s="382">
        <f t="shared" si="38"/>
        <v>0</v>
      </c>
      <c r="J142" s="382">
        <f t="shared" si="38"/>
        <v>0</v>
      </c>
      <c r="K142" s="382">
        <f t="shared" si="38"/>
        <v>0</v>
      </c>
      <c r="L142" s="382">
        <f t="shared" si="38"/>
        <v>0</v>
      </c>
      <c r="M142" s="382">
        <f t="shared" si="38"/>
        <v>0</v>
      </c>
      <c r="N142" s="382">
        <f t="shared" si="38"/>
        <v>0</v>
      </c>
      <c r="O142" s="627" t="s">
        <v>481</v>
      </c>
    </row>
    <row r="143" spans="1:15" s="100" customFormat="1" ht="15" customHeight="1">
      <c r="A143" s="738"/>
      <c r="B143" s="771"/>
      <c r="C143" s="384"/>
      <c r="D143" s="381" t="s">
        <v>210</v>
      </c>
      <c r="E143" s="382">
        <f aca="true" t="shared" si="39" ref="E143:F146">G143+I143+K143+M143</f>
        <v>0</v>
      </c>
      <c r="F143" s="382">
        <f t="shared" si="39"/>
        <v>0</v>
      </c>
      <c r="G143" s="382"/>
      <c r="H143" s="382"/>
      <c r="I143" s="382"/>
      <c r="J143" s="382"/>
      <c r="K143" s="382"/>
      <c r="L143" s="382"/>
      <c r="M143" s="382"/>
      <c r="N143" s="382"/>
      <c r="O143" s="627"/>
    </row>
    <row r="144" spans="1:15" s="100" customFormat="1" ht="15" customHeight="1">
      <c r="A144" s="738"/>
      <c r="B144" s="771"/>
      <c r="C144" s="384"/>
      <c r="D144" s="381" t="s">
        <v>211</v>
      </c>
      <c r="E144" s="382">
        <f t="shared" si="39"/>
        <v>0</v>
      </c>
      <c r="F144" s="382">
        <f t="shared" si="39"/>
        <v>0</v>
      </c>
      <c r="G144" s="382"/>
      <c r="H144" s="382"/>
      <c r="I144" s="382"/>
      <c r="J144" s="382"/>
      <c r="K144" s="382"/>
      <c r="L144" s="382"/>
      <c r="M144" s="382"/>
      <c r="N144" s="382"/>
      <c r="O144" s="627"/>
    </row>
    <row r="145" spans="1:15" s="100" customFormat="1" ht="15" customHeight="1">
      <c r="A145" s="738"/>
      <c r="B145" s="771"/>
      <c r="C145" s="384"/>
      <c r="D145" s="381" t="s">
        <v>212</v>
      </c>
      <c r="E145" s="382">
        <f t="shared" si="39"/>
        <v>0</v>
      </c>
      <c r="F145" s="382">
        <f t="shared" si="39"/>
        <v>0</v>
      </c>
      <c r="G145" s="382"/>
      <c r="H145" s="382"/>
      <c r="I145" s="382"/>
      <c r="J145" s="382"/>
      <c r="K145" s="382"/>
      <c r="L145" s="382"/>
      <c r="M145" s="382"/>
      <c r="N145" s="382"/>
      <c r="O145" s="627"/>
    </row>
    <row r="146" spans="1:15" ht="26.25">
      <c r="A146" s="738"/>
      <c r="B146" s="771"/>
      <c r="C146" s="384" t="s">
        <v>441</v>
      </c>
      <c r="D146" s="381" t="s">
        <v>223</v>
      </c>
      <c r="E146" s="382">
        <f t="shared" si="39"/>
        <v>300</v>
      </c>
      <c r="F146" s="382">
        <f t="shared" si="39"/>
        <v>261</v>
      </c>
      <c r="G146" s="382">
        <v>300</v>
      </c>
      <c r="H146" s="382">
        <v>261</v>
      </c>
      <c r="I146" s="385"/>
      <c r="J146" s="385"/>
      <c r="K146" s="385"/>
      <c r="L146" s="385"/>
      <c r="M146" s="385"/>
      <c r="N146" s="385"/>
      <c r="O146" s="627"/>
    </row>
    <row r="147" spans="1:15" ht="26.25">
      <c r="A147" s="738"/>
      <c r="B147" s="771"/>
      <c r="C147" s="384" t="s">
        <v>441</v>
      </c>
      <c r="D147" s="381" t="s">
        <v>232</v>
      </c>
      <c r="E147" s="382">
        <f aca="true" t="shared" si="40" ref="E147:E153">G147+I147+K147+M147</f>
        <v>300</v>
      </c>
      <c r="F147" s="382">
        <f aca="true" t="shared" si="41" ref="F147:F153">H147+J147+L147+N147</f>
        <v>257.6</v>
      </c>
      <c r="G147" s="382">
        <v>300</v>
      </c>
      <c r="H147" s="382">
        <v>257.6</v>
      </c>
      <c r="I147" s="385"/>
      <c r="J147" s="385"/>
      <c r="K147" s="385"/>
      <c r="L147" s="385"/>
      <c r="M147" s="385"/>
      <c r="N147" s="385"/>
      <c r="O147" s="627"/>
    </row>
    <row r="148" spans="1:15" ht="26.25">
      <c r="A148" s="738"/>
      <c r="B148" s="771"/>
      <c r="C148" s="384" t="s">
        <v>441</v>
      </c>
      <c r="D148" s="381" t="s">
        <v>233</v>
      </c>
      <c r="E148" s="382">
        <f t="shared" si="40"/>
        <v>261</v>
      </c>
      <c r="F148" s="382">
        <f t="shared" si="41"/>
        <v>261</v>
      </c>
      <c r="G148" s="382">
        <v>261</v>
      </c>
      <c r="H148" s="382">
        <v>261</v>
      </c>
      <c r="I148" s="385"/>
      <c r="J148" s="385"/>
      <c r="K148" s="385"/>
      <c r="L148" s="385"/>
      <c r="M148" s="385"/>
      <c r="N148" s="385"/>
      <c r="O148" s="627"/>
    </row>
    <row r="149" spans="1:15" ht="26.25">
      <c r="A149" s="738"/>
      <c r="B149" s="771"/>
      <c r="C149" s="384" t="s">
        <v>441</v>
      </c>
      <c r="D149" s="381" t="s">
        <v>593</v>
      </c>
      <c r="E149" s="382">
        <f t="shared" si="40"/>
        <v>261</v>
      </c>
      <c r="F149" s="382">
        <f t="shared" si="41"/>
        <v>261</v>
      </c>
      <c r="G149" s="382">
        <v>261</v>
      </c>
      <c r="H149" s="382">
        <v>261</v>
      </c>
      <c r="I149" s="385"/>
      <c r="J149" s="385"/>
      <c r="K149" s="385"/>
      <c r="L149" s="385"/>
      <c r="M149" s="385"/>
      <c r="N149" s="385"/>
      <c r="O149" s="627"/>
    </row>
    <row r="150" spans="1:15" ht="26.25">
      <c r="A150" s="738"/>
      <c r="B150" s="771"/>
      <c r="C150" s="384" t="s">
        <v>441</v>
      </c>
      <c r="D150" s="381" t="s">
        <v>594</v>
      </c>
      <c r="E150" s="382">
        <f t="shared" si="40"/>
        <v>261</v>
      </c>
      <c r="F150" s="382">
        <f t="shared" si="41"/>
        <v>261</v>
      </c>
      <c r="G150" s="382">
        <v>261</v>
      </c>
      <c r="H150" s="382">
        <v>261</v>
      </c>
      <c r="I150" s="385"/>
      <c r="J150" s="385"/>
      <c r="K150" s="385"/>
      <c r="L150" s="385"/>
      <c r="M150" s="385"/>
      <c r="N150" s="385"/>
      <c r="O150" s="627"/>
    </row>
    <row r="151" spans="1:15" ht="14.25">
      <c r="A151" s="738"/>
      <c r="B151" s="771"/>
      <c r="C151" s="384"/>
      <c r="D151" s="381" t="s">
        <v>595</v>
      </c>
      <c r="E151" s="382">
        <f t="shared" si="40"/>
        <v>261</v>
      </c>
      <c r="F151" s="382">
        <f t="shared" si="41"/>
        <v>0</v>
      </c>
      <c r="G151" s="382">
        <v>261</v>
      </c>
      <c r="H151" s="382"/>
      <c r="I151" s="385"/>
      <c r="J151" s="385"/>
      <c r="K151" s="385"/>
      <c r="L151" s="385"/>
      <c r="M151" s="385"/>
      <c r="N151" s="385"/>
      <c r="O151" s="627"/>
    </row>
    <row r="152" spans="1:15" ht="14.25">
      <c r="A152" s="738"/>
      <c r="B152" s="771"/>
      <c r="C152" s="384"/>
      <c r="D152" s="381" t="s">
        <v>596</v>
      </c>
      <c r="E152" s="382">
        <f t="shared" si="40"/>
        <v>261</v>
      </c>
      <c r="F152" s="382">
        <f t="shared" si="41"/>
        <v>0</v>
      </c>
      <c r="G152" s="382">
        <v>261</v>
      </c>
      <c r="H152" s="382"/>
      <c r="I152" s="385"/>
      <c r="J152" s="385"/>
      <c r="K152" s="385"/>
      <c r="L152" s="385"/>
      <c r="M152" s="385"/>
      <c r="N152" s="385"/>
      <c r="O152" s="627"/>
    </row>
    <row r="153" spans="1:15" ht="14.25">
      <c r="A153" s="746"/>
      <c r="B153" s="772"/>
      <c r="C153" s="384"/>
      <c r="D153" s="381" t="s">
        <v>610</v>
      </c>
      <c r="E153" s="382">
        <f t="shared" si="40"/>
        <v>261</v>
      </c>
      <c r="F153" s="382">
        <f t="shared" si="41"/>
        <v>0</v>
      </c>
      <c r="G153" s="382">
        <v>261</v>
      </c>
      <c r="H153" s="382"/>
      <c r="I153" s="385"/>
      <c r="J153" s="385"/>
      <c r="K153" s="385"/>
      <c r="L153" s="385"/>
      <c r="M153" s="385"/>
      <c r="N153" s="385"/>
      <c r="O153" s="627"/>
    </row>
    <row r="154" spans="1:15" ht="15" customHeight="1">
      <c r="A154" s="737" t="s">
        <v>370</v>
      </c>
      <c r="B154" s="742" t="s">
        <v>619</v>
      </c>
      <c r="C154" s="742" t="s">
        <v>337</v>
      </c>
      <c r="D154" s="379" t="s">
        <v>226</v>
      </c>
      <c r="E154" s="380">
        <f>SUM(E155:E165)</f>
        <v>131375.3</v>
      </c>
      <c r="F154" s="380">
        <f aca="true" t="shared" si="42" ref="F154:N154">SUM(F155:F165)</f>
        <v>58249.9</v>
      </c>
      <c r="G154" s="380">
        <f t="shared" si="42"/>
        <v>131375.3</v>
      </c>
      <c r="H154" s="380">
        <f t="shared" si="42"/>
        <v>58249.9</v>
      </c>
      <c r="I154" s="380">
        <f t="shared" si="42"/>
        <v>0</v>
      </c>
      <c r="J154" s="380">
        <f t="shared" si="42"/>
        <v>0</v>
      </c>
      <c r="K154" s="380">
        <f t="shared" si="42"/>
        <v>0</v>
      </c>
      <c r="L154" s="380">
        <f t="shared" si="42"/>
        <v>0</v>
      </c>
      <c r="M154" s="380">
        <f t="shared" si="42"/>
        <v>0</v>
      </c>
      <c r="N154" s="380">
        <f t="shared" si="42"/>
        <v>0</v>
      </c>
      <c r="O154" s="630"/>
    </row>
    <row r="155" spans="1:15" ht="15" customHeight="1">
      <c r="A155" s="738"/>
      <c r="B155" s="743"/>
      <c r="C155" s="743"/>
      <c r="D155" s="381" t="s">
        <v>210</v>
      </c>
      <c r="E155" s="382">
        <f>G155+I155+K155+M155</f>
        <v>0</v>
      </c>
      <c r="F155" s="382">
        <f>H155+J155+L155+N155</f>
        <v>0</v>
      </c>
      <c r="G155" s="382">
        <f>G167+G179+G191+G203</f>
        <v>0</v>
      </c>
      <c r="H155" s="382">
        <f>H167+H179+H191+H203</f>
        <v>0</v>
      </c>
      <c r="I155" s="381"/>
      <c r="J155" s="381"/>
      <c r="K155" s="381"/>
      <c r="L155" s="381"/>
      <c r="M155" s="381"/>
      <c r="N155" s="381"/>
      <c r="O155" s="630"/>
    </row>
    <row r="156" spans="1:15" ht="15" customHeight="1">
      <c r="A156" s="738"/>
      <c r="B156" s="743"/>
      <c r="C156" s="743"/>
      <c r="D156" s="381" t="s">
        <v>211</v>
      </c>
      <c r="E156" s="382">
        <f aca="true" t="shared" si="43" ref="E156:F165">G156+I156+K156+M156</f>
        <v>0</v>
      </c>
      <c r="F156" s="382">
        <f t="shared" si="43"/>
        <v>0</v>
      </c>
      <c r="G156" s="382">
        <f aca="true" t="shared" si="44" ref="G156:H165">G168+G180+G192+G204</f>
        <v>0</v>
      </c>
      <c r="H156" s="382">
        <f t="shared" si="44"/>
        <v>0</v>
      </c>
      <c r="I156" s="381"/>
      <c r="J156" s="381"/>
      <c r="K156" s="381"/>
      <c r="L156" s="381"/>
      <c r="M156" s="381"/>
      <c r="N156" s="381"/>
      <c r="O156" s="630"/>
    </row>
    <row r="157" spans="1:15" ht="15" customHeight="1">
      <c r="A157" s="738"/>
      <c r="B157" s="743"/>
      <c r="C157" s="743"/>
      <c r="D157" s="381" t="s">
        <v>212</v>
      </c>
      <c r="E157" s="382">
        <f t="shared" si="43"/>
        <v>0</v>
      </c>
      <c r="F157" s="382">
        <f t="shared" si="43"/>
        <v>0</v>
      </c>
      <c r="G157" s="382">
        <f t="shared" si="44"/>
        <v>0</v>
      </c>
      <c r="H157" s="382">
        <f t="shared" si="44"/>
        <v>0</v>
      </c>
      <c r="I157" s="381"/>
      <c r="J157" s="381"/>
      <c r="K157" s="381"/>
      <c r="L157" s="381"/>
      <c r="M157" s="381"/>
      <c r="N157" s="381"/>
      <c r="O157" s="630"/>
    </row>
    <row r="158" spans="1:15" ht="15" customHeight="1">
      <c r="A158" s="738"/>
      <c r="B158" s="743"/>
      <c r="C158" s="743"/>
      <c r="D158" s="381" t="s">
        <v>223</v>
      </c>
      <c r="E158" s="382">
        <f t="shared" si="43"/>
        <v>12426.4</v>
      </c>
      <c r="F158" s="382">
        <f t="shared" si="43"/>
        <v>11301</v>
      </c>
      <c r="G158" s="382">
        <f t="shared" si="44"/>
        <v>12426.4</v>
      </c>
      <c r="H158" s="382">
        <f t="shared" si="44"/>
        <v>11301</v>
      </c>
      <c r="I158" s="381"/>
      <c r="J158" s="381"/>
      <c r="K158" s="381"/>
      <c r="L158" s="381"/>
      <c r="M158" s="381"/>
      <c r="N158" s="381"/>
      <c r="O158" s="630"/>
    </row>
    <row r="159" spans="1:15" ht="15" customHeight="1">
      <c r="A159" s="738"/>
      <c r="B159" s="743"/>
      <c r="C159" s="743"/>
      <c r="D159" s="381" t="s">
        <v>232</v>
      </c>
      <c r="E159" s="382">
        <f t="shared" si="43"/>
        <v>10148.9</v>
      </c>
      <c r="F159" s="382">
        <f t="shared" si="43"/>
        <v>10148.9</v>
      </c>
      <c r="G159" s="382">
        <f t="shared" si="44"/>
        <v>10148.9</v>
      </c>
      <c r="H159" s="382">
        <f t="shared" si="44"/>
        <v>10148.9</v>
      </c>
      <c r="I159" s="381"/>
      <c r="J159" s="381"/>
      <c r="K159" s="381"/>
      <c r="L159" s="381"/>
      <c r="M159" s="381"/>
      <c r="N159" s="381"/>
      <c r="O159" s="630"/>
    </row>
    <row r="160" spans="1:15" ht="15" customHeight="1">
      <c r="A160" s="738"/>
      <c r="B160" s="743"/>
      <c r="C160" s="743"/>
      <c r="D160" s="381" t="s">
        <v>233</v>
      </c>
      <c r="E160" s="382">
        <f t="shared" si="43"/>
        <v>18400</v>
      </c>
      <c r="F160" s="382">
        <f t="shared" si="43"/>
        <v>18400</v>
      </c>
      <c r="G160" s="382">
        <f t="shared" si="44"/>
        <v>18400</v>
      </c>
      <c r="H160" s="382">
        <f t="shared" si="44"/>
        <v>18400</v>
      </c>
      <c r="I160" s="381"/>
      <c r="J160" s="381"/>
      <c r="K160" s="381"/>
      <c r="L160" s="381"/>
      <c r="M160" s="381"/>
      <c r="N160" s="381"/>
      <c r="O160" s="630"/>
    </row>
    <row r="161" spans="1:15" ht="15" customHeight="1">
      <c r="A161" s="738"/>
      <c r="B161" s="743"/>
      <c r="C161" s="743"/>
      <c r="D161" s="381" t="s">
        <v>593</v>
      </c>
      <c r="E161" s="382">
        <f t="shared" si="43"/>
        <v>18400</v>
      </c>
      <c r="F161" s="382">
        <f t="shared" si="43"/>
        <v>18400</v>
      </c>
      <c r="G161" s="382">
        <f t="shared" si="44"/>
        <v>18400</v>
      </c>
      <c r="H161" s="382">
        <f t="shared" si="44"/>
        <v>18400</v>
      </c>
      <c r="I161" s="381"/>
      <c r="J161" s="381"/>
      <c r="K161" s="381"/>
      <c r="L161" s="381"/>
      <c r="M161" s="381"/>
      <c r="N161" s="381"/>
      <c r="O161" s="630"/>
    </row>
    <row r="162" spans="1:15" ht="15" customHeight="1">
      <c r="A162" s="738"/>
      <c r="B162" s="743"/>
      <c r="C162" s="743"/>
      <c r="D162" s="381" t="s">
        <v>594</v>
      </c>
      <c r="E162" s="382">
        <f t="shared" si="43"/>
        <v>18000</v>
      </c>
      <c r="F162" s="382">
        <f t="shared" si="43"/>
        <v>0</v>
      </c>
      <c r="G162" s="382">
        <f t="shared" si="44"/>
        <v>18000</v>
      </c>
      <c r="H162" s="382">
        <f t="shared" si="44"/>
        <v>0</v>
      </c>
      <c r="I162" s="381"/>
      <c r="J162" s="381"/>
      <c r="K162" s="381"/>
      <c r="L162" s="381"/>
      <c r="M162" s="381"/>
      <c r="N162" s="381"/>
      <c r="O162" s="630"/>
    </row>
    <row r="163" spans="1:15" ht="15" customHeight="1">
      <c r="A163" s="738"/>
      <c r="B163" s="743"/>
      <c r="C163" s="743"/>
      <c r="D163" s="381" t="s">
        <v>595</v>
      </c>
      <c r="E163" s="382">
        <f t="shared" si="43"/>
        <v>18000</v>
      </c>
      <c r="F163" s="382">
        <f t="shared" si="43"/>
        <v>0</v>
      </c>
      <c r="G163" s="382">
        <f t="shared" si="44"/>
        <v>18000</v>
      </c>
      <c r="H163" s="382">
        <f t="shared" si="44"/>
        <v>0</v>
      </c>
      <c r="I163" s="381"/>
      <c r="J163" s="381"/>
      <c r="K163" s="381"/>
      <c r="L163" s="381"/>
      <c r="M163" s="381"/>
      <c r="N163" s="381"/>
      <c r="O163" s="630"/>
    </row>
    <row r="164" spans="1:15" ht="15" customHeight="1">
      <c r="A164" s="738"/>
      <c r="B164" s="743"/>
      <c r="C164" s="743"/>
      <c r="D164" s="381" t="s">
        <v>596</v>
      </c>
      <c r="E164" s="382">
        <f t="shared" si="43"/>
        <v>18000</v>
      </c>
      <c r="F164" s="382">
        <f t="shared" si="43"/>
        <v>0</v>
      </c>
      <c r="G164" s="382">
        <f t="shared" si="44"/>
        <v>18000</v>
      </c>
      <c r="H164" s="382">
        <f t="shared" si="44"/>
        <v>0</v>
      </c>
      <c r="I164" s="381"/>
      <c r="J164" s="381"/>
      <c r="K164" s="381"/>
      <c r="L164" s="381"/>
      <c r="M164" s="381"/>
      <c r="N164" s="381"/>
      <c r="O164" s="630"/>
    </row>
    <row r="165" spans="1:15" ht="15" customHeight="1">
      <c r="A165" s="738"/>
      <c r="B165" s="744"/>
      <c r="C165" s="744"/>
      <c r="D165" s="381" t="s">
        <v>610</v>
      </c>
      <c r="E165" s="382">
        <f t="shared" si="43"/>
        <v>18000</v>
      </c>
      <c r="F165" s="382">
        <f t="shared" si="43"/>
        <v>0</v>
      </c>
      <c r="G165" s="382">
        <f t="shared" si="44"/>
        <v>18000</v>
      </c>
      <c r="H165" s="382">
        <f t="shared" si="44"/>
        <v>0</v>
      </c>
      <c r="I165" s="381"/>
      <c r="J165" s="381"/>
      <c r="K165" s="381"/>
      <c r="L165" s="381"/>
      <c r="M165" s="381"/>
      <c r="N165" s="381"/>
      <c r="O165" s="630"/>
    </row>
    <row r="166" spans="1:15" ht="15" customHeight="1">
      <c r="A166" s="738"/>
      <c r="B166" s="742" t="s">
        <v>36</v>
      </c>
      <c r="C166" s="773" t="s">
        <v>337</v>
      </c>
      <c r="D166" s="379" t="s">
        <v>226</v>
      </c>
      <c r="E166" s="380">
        <f>SUM(E167:E177)</f>
        <v>28321.7</v>
      </c>
      <c r="F166" s="380">
        <f aca="true" t="shared" si="45" ref="F166:N166">SUM(F167:F177)</f>
        <v>12321.7</v>
      </c>
      <c r="G166" s="380">
        <f t="shared" si="45"/>
        <v>28321.7</v>
      </c>
      <c r="H166" s="380">
        <f t="shared" si="45"/>
        <v>12321.7</v>
      </c>
      <c r="I166" s="380">
        <f t="shared" si="45"/>
        <v>0</v>
      </c>
      <c r="J166" s="380">
        <f t="shared" si="45"/>
        <v>0</v>
      </c>
      <c r="K166" s="380">
        <f t="shared" si="45"/>
        <v>0</v>
      </c>
      <c r="L166" s="380">
        <f t="shared" si="45"/>
        <v>0</v>
      </c>
      <c r="M166" s="380">
        <f t="shared" si="45"/>
        <v>0</v>
      </c>
      <c r="N166" s="380">
        <f t="shared" si="45"/>
        <v>0</v>
      </c>
      <c r="O166" s="630" t="s">
        <v>479</v>
      </c>
    </row>
    <row r="167" spans="1:15" ht="15" customHeight="1">
      <c r="A167" s="738"/>
      <c r="B167" s="743"/>
      <c r="C167" s="774"/>
      <c r="D167" s="381" t="s">
        <v>210</v>
      </c>
      <c r="E167" s="382">
        <f aca="true" t="shared" si="46" ref="E167:F177">G167+I167+K167+M167</f>
        <v>0</v>
      </c>
      <c r="F167" s="382">
        <f t="shared" si="46"/>
        <v>0</v>
      </c>
      <c r="G167" s="382"/>
      <c r="H167" s="382"/>
      <c r="I167" s="385"/>
      <c r="J167" s="385"/>
      <c r="K167" s="385"/>
      <c r="L167" s="385"/>
      <c r="M167" s="385"/>
      <c r="N167" s="385"/>
      <c r="O167" s="630"/>
    </row>
    <row r="168" spans="1:15" ht="14.25">
      <c r="A168" s="738"/>
      <c r="B168" s="743"/>
      <c r="C168" s="774"/>
      <c r="D168" s="381" t="s">
        <v>211</v>
      </c>
      <c r="E168" s="382">
        <f t="shared" si="46"/>
        <v>0</v>
      </c>
      <c r="F168" s="382">
        <f t="shared" si="46"/>
        <v>0</v>
      </c>
      <c r="G168" s="382"/>
      <c r="H168" s="382"/>
      <c r="I168" s="385"/>
      <c r="J168" s="385"/>
      <c r="K168" s="385"/>
      <c r="L168" s="385"/>
      <c r="M168" s="385"/>
      <c r="N168" s="385"/>
      <c r="O168" s="630"/>
    </row>
    <row r="169" spans="1:15" ht="14.25">
      <c r="A169" s="738"/>
      <c r="B169" s="743"/>
      <c r="C169" s="774"/>
      <c r="D169" s="381" t="s">
        <v>212</v>
      </c>
      <c r="E169" s="382">
        <f t="shared" si="46"/>
        <v>0</v>
      </c>
      <c r="F169" s="382">
        <f t="shared" si="46"/>
        <v>0</v>
      </c>
      <c r="G169" s="382"/>
      <c r="H169" s="382"/>
      <c r="I169" s="385"/>
      <c r="J169" s="385"/>
      <c r="K169" s="385"/>
      <c r="L169" s="385"/>
      <c r="M169" s="385"/>
      <c r="N169" s="385"/>
      <c r="O169" s="630"/>
    </row>
    <row r="170" spans="1:15" ht="14.25">
      <c r="A170" s="738"/>
      <c r="B170" s="743"/>
      <c r="C170" s="774"/>
      <c r="D170" s="381" t="s">
        <v>223</v>
      </c>
      <c r="E170" s="382">
        <f t="shared" si="46"/>
        <v>2655</v>
      </c>
      <c r="F170" s="382">
        <f t="shared" si="46"/>
        <v>2655</v>
      </c>
      <c r="G170" s="382">
        <v>2655</v>
      </c>
      <c r="H170" s="382">
        <v>2655</v>
      </c>
      <c r="I170" s="385"/>
      <c r="J170" s="385"/>
      <c r="K170" s="382"/>
      <c r="L170" s="382"/>
      <c r="M170" s="385"/>
      <c r="N170" s="385"/>
      <c r="O170" s="630"/>
    </row>
    <row r="171" spans="1:15" ht="14.25">
      <c r="A171" s="738"/>
      <c r="B171" s="743"/>
      <c r="C171" s="774"/>
      <c r="D171" s="381" t="s">
        <v>232</v>
      </c>
      <c r="E171" s="382">
        <f t="shared" si="46"/>
        <v>1666.7</v>
      </c>
      <c r="F171" s="382">
        <f t="shared" si="46"/>
        <v>1666.7</v>
      </c>
      <c r="G171" s="382">
        <v>1666.7</v>
      </c>
      <c r="H171" s="382">
        <v>1666.7</v>
      </c>
      <c r="I171" s="385"/>
      <c r="J171" s="385"/>
      <c r="K171" s="385"/>
      <c r="L171" s="385"/>
      <c r="M171" s="385"/>
      <c r="N171" s="385"/>
      <c r="O171" s="630"/>
    </row>
    <row r="172" spans="1:15" ht="14.25">
      <c r="A172" s="738"/>
      <c r="B172" s="743"/>
      <c r="C172" s="774"/>
      <c r="D172" s="381" t="s">
        <v>233</v>
      </c>
      <c r="E172" s="382">
        <f t="shared" si="46"/>
        <v>4000</v>
      </c>
      <c r="F172" s="382">
        <f t="shared" si="46"/>
        <v>4000</v>
      </c>
      <c r="G172" s="382">
        <v>4000</v>
      </c>
      <c r="H172" s="382">
        <v>4000</v>
      </c>
      <c r="I172" s="385"/>
      <c r="J172" s="385"/>
      <c r="K172" s="385"/>
      <c r="L172" s="385"/>
      <c r="M172" s="385"/>
      <c r="N172" s="385"/>
      <c r="O172" s="630"/>
    </row>
    <row r="173" spans="1:15" ht="14.25">
      <c r="A173" s="738"/>
      <c r="B173" s="743"/>
      <c r="C173" s="774"/>
      <c r="D173" s="381" t="s">
        <v>593</v>
      </c>
      <c r="E173" s="382">
        <f t="shared" si="46"/>
        <v>4000</v>
      </c>
      <c r="F173" s="382">
        <f t="shared" si="46"/>
        <v>4000</v>
      </c>
      <c r="G173" s="382">
        <v>4000</v>
      </c>
      <c r="H173" s="382">
        <v>4000</v>
      </c>
      <c r="I173" s="385"/>
      <c r="J173" s="385"/>
      <c r="K173" s="385"/>
      <c r="L173" s="385"/>
      <c r="M173" s="385"/>
      <c r="N173" s="385"/>
      <c r="O173" s="630"/>
    </row>
    <row r="174" spans="1:15" ht="14.25">
      <c r="A174" s="738"/>
      <c r="B174" s="743"/>
      <c r="C174" s="774"/>
      <c r="D174" s="381" t="s">
        <v>594</v>
      </c>
      <c r="E174" s="382">
        <f t="shared" si="46"/>
        <v>4000</v>
      </c>
      <c r="F174" s="382">
        <f t="shared" si="46"/>
        <v>0</v>
      </c>
      <c r="G174" s="382">
        <v>4000</v>
      </c>
      <c r="H174" s="382"/>
      <c r="I174" s="385"/>
      <c r="J174" s="385"/>
      <c r="K174" s="385"/>
      <c r="L174" s="385"/>
      <c r="M174" s="385"/>
      <c r="N174" s="385"/>
      <c r="O174" s="630"/>
    </row>
    <row r="175" spans="1:15" ht="14.25">
      <c r="A175" s="738"/>
      <c r="B175" s="743"/>
      <c r="C175" s="774"/>
      <c r="D175" s="381" t="s">
        <v>595</v>
      </c>
      <c r="E175" s="382">
        <f t="shared" si="46"/>
        <v>4000</v>
      </c>
      <c r="F175" s="382">
        <f t="shared" si="46"/>
        <v>0</v>
      </c>
      <c r="G175" s="382">
        <v>4000</v>
      </c>
      <c r="H175" s="382"/>
      <c r="I175" s="385"/>
      <c r="J175" s="385"/>
      <c r="K175" s="385"/>
      <c r="L175" s="385"/>
      <c r="M175" s="385"/>
      <c r="N175" s="385"/>
      <c r="O175" s="630"/>
    </row>
    <row r="176" spans="1:15" ht="14.25">
      <c r="A176" s="738"/>
      <c r="B176" s="743"/>
      <c r="C176" s="774"/>
      <c r="D176" s="381" t="s">
        <v>596</v>
      </c>
      <c r="E176" s="382">
        <f t="shared" si="46"/>
        <v>4000</v>
      </c>
      <c r="F176" s="382">
        <f t="shared" si="46"/>
        <v>0</v>
      </c>
      <c r="G176" s="382">
        <v>4000</v>
      </c>
      <c r="H176" s="382"/>
      <c r="I176" s="385"/>
      <c r="J176" s="385"/>
      <c r="K176" s="385"/>
      <c r="L176" s="385"/>
      <c r="M176" s="385"/>
      <c r="N176" s="385"/>
      <c r="O176" s="630"/>
    </row>
    <row r="177" spans="1:15" ht="14.25">
      <c r="A177" s="738"/>
      <c r="B177" s="744"/>
      <c r="C177" s="774"/>
      <c r="D177" s="381" t="s">
        <v>610</v>
      </c>
      <c r="E177" s="382">
        <f t="shared" si="46"/>
        <v>4000</v>
      </c>
      <c r="F177" s="382">
        <f t="shared" si="46"/>
        <v>0</v>
      </c>
      <c r="G177" s="382">
        <v>4000</v>
      </c>
      <c r="H177" s="382"/>
      <c r="I177" s="385"/>
      <c r="J177" s="385"/>
      <c r="K177" s="385"/>
      <c r="L177" s="385"/>
      <c r="M177" s="385"/>
      <c r="N177" s="385"/>
      <c r="O177" s="630"/>
    </row>
    <row r="178" spans="1:15" ht="15" customHeight="1">
      <c r="A178" s="738"/>
      <c r="B178" s="742" t="s">
        <v>37</v>
      </c>
      <c r="C178" s="774"/>
      <c r="D178" s="379" t="s">
        <v>226</v>
      </c>
      <c r="E178" s="380">
        <f>SUM(E179:E189)</f>
        <v>28748.9</v>
      </c>
      <c r="F178" s="380">
        <f aca="true" t="shared" si="47" ref="F178:N178">SUM(F179:F189)</f>
        <v>12735.3</v>
      </c>
      <c r="G178" s="380">
        <f t="shared" si="47"/>
        <v>28748.9</v>
      </c>
      <c r="H178" s="380">
        <f t="shared" si="47"/>
        <v>12735.3</v>
      </c>
      <c r="I178" s="380">
        <f t="shared" si="47"/>
        <v>0</v>
      </c>
      <c r="J178" s="380">
        <f t="shared" si="47"/>
        <v>0</v>
      </c>
      <c r="K178" s="380">
        <f t="shared" si="47"/>
        <v>0</v>
      </c>
      <c r="L178" s="380">
        <f t="shared" si="47"/>
        <v>0</v>
      </c>
      <c r="M178" s="380">
        <f t="shared" si="47"/>
        <v>0</v>
      </c>
      <c r="N178" s="380">
        <f t="shared" si="47"/>
        <v>0</v>
      </c>
      <c r="O178" s="630" t="s">
        <v>480</v>
      </c>
    </row>
    <row r="179" spans="1:15" ht="15" customHeight="1">
      <c r="A179" s="738"/>
      <c r="B179" s="743"/>
      <c r="C179" s="774"/>
      <c r="D179" s="381" t="s">
        <v>210</v>
      </c>
      <c r="E179" s="382">
        <f aca="true" t="shared" si="48" ref="E179:F189">G179+I179+K179+M179</f>
        <v>0</v>
      </c>
      <c r="F179" s="382">
        <f t="shared" si="48"/>
        <v>0</v>
      </c>
      <c r="G179" s="382"/>
      <c r="H179" s="382"/>
      <c r="I179" s="385"/>
      <c r="J179" s="385"/>
      <c r="K179" s="385"/>
      <c r="L179" s="385"/>
      <c r="M179" s="385"/>
      <c r="N179" s="385"/>
      <c r="O179" s="630"/>
    </row>
    <row r="180" spans="1:15" ht="14.25">
      <c r="A180" s="738"/>
      <c r="B180" s="743"/>
      <c r="C180" s="774"/>
      <c r="D180" s="381" t="s">
        <v>211</v>
      </c>
      <c r="E180" s="382">
        <f t="shared" si="48"/>
        <v>0</v>
      </c>
      <c r="F180" s="382">
        <f t="shared" si="48"/>
        <v>0</v>
      </c>
      <c r="G180" s="382"/>
      <c r="H180" s="382"/>
      <c r="I180" s="385"/>
      <c r="J180" s="385"/>
      <c r="K180" s="385"/>
      <c r="L180" s="385"/>
      <c r="M180" s="385"/>
      <c r="N180" s="385"/>
      <c r="O180" s="630"/>
    </row>
    <row r="181" spans="1:15" ht="14.25">
      <c r="A181" s="738"/>
      <c r="B181" s="743"/>
      <c r="C181" s="774"/>
      <c r="D181" s="381" t="s">
        <v>212</v>
      </c>
      <c r="E181" s="382">
        <f t="shared" si="48"/>
        <v>0</v>
      </c>
      <c r="F181" s="382">
        <f t="shared" si="48"/>
        <v>0</v>
      </c>
      <c r="G181" s="382"/>
      <c r="H181" s="382"/>
      <c r="I181" s="385"/>
      <c r="J181" s="385"/>
      <c r="K181" s="385"/>
      <c r="L181" s="385"/>
      <c r="M181" s="385"/>
      <c r="N181" s="385"/>
      <c r="O181" s="630"/>
    </row>
    <row r="182" spans="1:15" ht="14.25">
      <c r="A182" s="738"/>
      <c r="B182" s="743"/>
      <c r="C182" s="774"/>
      <c r="D182" s="381" t="s">
        <v>223</v>
      </c>
      <c r="E182" s="382">
        <f t="shared" si="48"/>
        <v>2666.7</v>
      </c>
      <c r="F182" s="382">
        <f t="shared" si="48"/>
        <v>2653.1</v>
      </c>
      <c r="G182" s="382">
        <v>2666.7</v>
      </c>
      <c r="H182" s="382">
        <v>2653.1</v>
      </c>
      <c r="I182" s="385"/>
      <c r="J182" s="385"/>
      <c r="K182" s="385"/>
      <c r="L182" s="385"/>
      <c r="M182" s="385"/>
      <c r="N182" s="385"/>
      <c r="O182" s="630"/>
    </row>
    <row r="183" spans="1:15" ht="14.25">
      <c r="A183" s="738"/>
      <c r="B183" s="743"/>
      <c r="C183" s="774"/>
      <c r="D183" s="381" t="s">
        <v>232</v>
      </c>
      <c r="E183" s="382">
        <f t="shared" si="48"/>
        <v>2082.2</v>
      </c>
      <c r="F183" s="382">
        <f t="shared" si="48"/>
        <v>2082.2</v>
      </c>
      <c r="G183" s="382">
        <v>2082.2</v>
      </c>
      <c r="H183" s="382">
        <v>2082.2</v>
      </c>
      <c r="I183" s="385"/>
      <c r="J183" s="385"/>
      <c r="K183" s="385"/>
      <c r="L183" s="385"/>
      <c r="M183" s="385"/>
      <c r="N183" s="385"/>
      <c r="O183" s="630"/>
    </row>
    <row r="184" spans="1:15" ht="14.25">
      <c r="A184" s="738"/>
      <c r="B184" s="743"/>
      <c r="C184" s="774"/>
      <c r="D184" s="381" t="s">
        <v>233</v>
      </c>
      <c r="E184" s="382">
        <f t="shared" si="48"/>
        <v>4000</v>
      </c>
      <c r="F184" s="382">
        <f t="shared" si="48"/>
        <v>4000</v>
      </c>
      <c r="G184" s="382">
        <v>4000</v>
      </c>
      <c r="H184" s="382">
        <v>4000</v>
      </c>
      <c r="I184" s="385"/>
      <c r="J184" s="385"/>
      <c r="K184" s="385"/>
      <c r="L184" s="385"/>
      <c r="M184" s="385"/>
      <c r="N184" s="385"/>
      <c r="O184" s="630"/>
    </row>
    <row r="185" spans="1:15" ht="14.25">
      <c r="A185" s="738"/>
      <c r="B185" s="743"/>
      <c r="C185" s="774"/>
      <c r="D185" s="381" t="s">
        <v>593</v>
      </c>
      <c r="E185" s="382">
        <f t="shared" si="48"/>
        <v>4000</v>
      </c>
      <c r="F185" s="382">
        <f t="shared" si="48"/>
        <v>4000</v>
      </c>
      <c r="G185" s="382">
        <v>4000</v>
      </c>
      <c r="H185" s="382">
        <v>4000</v>
      </c>
      <c r="I185" s="385"/>
      <c r="J185" s="385"/>
      <c r="K185" s="385"/>
      <c r="L185" s="385"/>
      <c r="M185" s="385"/>
      <c r="N185" s="385"/>
      <c r="O185" s="630"/>
    </row>
    <row r="186" spans="1:15" ht="14.25">
      <c r="A186" s="738"/>
      <c r="B186" s="743"/>
      <c r="C186" s="774"/>
      <c r="D186" s="381" t="s">
        <v>594</v>
      </c>
      <c r="E186" s="382">
        <f t="shared" si="48"/>
        <v>4000</v>
      </c>
      <c r="F186" s="382">
        <f t="shared" si="48"/>
        <v>0</v>
      </c>
      <c r="G186" s="382">
        <v>4000</v>
      </c>
      <c r="H186" s="382"/>
      <c r="I186" s="385"/>
      <c r="J186" s="385"/>
      <c r="K186" s="385"/>
      <c r="L186" s="385"/>
      <c r="M186" s="385"/>
      <c r="N186" s="385"/>
      <c r="O186" s="630"/>
    </row>
    <row r="187" spans="1:15" ht="14.25">
      <c r="A187" s="738"/>
      <c r="B187" s="743"/>
      <c r="C187" s="774"/>
      <c r="D187" s="381" t="s">
        <v>595</v>
      </c>
      <c r="E187" s="382">
        <f t="shared" si="48"/>
        <v>4000</v>
      </c>
      <c r="F187" s="382">
        <f t="shared" si="48"/>
        <v>0</v>
      </c>
      <c r="G187" s="382">
        <v>4000</v>
      </c>
      <c r="H187" s="382"/>
      <c r="I187" s="385"/>
      <c r="J187" s="385"/>
      <c r="K187" s="385"/>
      <c r="L187" s="385"/>
      <c r="M187" s="385"/>
      <c r="N187" s="385"/>
      <c r="O187" s="630"/>
    </row>
    <row r="188" spans="1:15" ht="14.25">
      <c r="A188" s="738"/>
      <c r="B188" s="743"/>
      <c r="C188" s="774"/>
      <c r="D188" s="381" t="s">
        <v>596</v>
      </c>
      <c r="E188" s="382">
        <f t="shared" si="48"/>
        <v>4000</v>
      </c>
      <c r="F188" s="382">
        <f t="shared" si="48"/>
        <v>0</v>
      </c>
      <c r="G188" s="382">
        <v>4000</v>
      </c>
      <c r="H188" s="382"/>
      <c r="I188" s="385"/>
      <c r="J188" s="385"/>
      <c r="K188" s="385"/>
      <c r="L188" s="385"/>
      <c r="M188" s="385"/>
      <c r="N188" s="385"/>
      <c r="O188" s="630"/>
    </row>
    <row r="189" spans="1:15" ht="14.25">
      <c r="A189" s="738"/>
      <c r="B189" s="744"/>
      <c r="C189" s="774"/>
      <c r="D189" s="381" t="s">
        <v>610</v>
      </c>
      <c r="E189" s="382">
        <f t="shared" si="48"/>
        <v>4000</v>
      </c>
      <c r="F189" s="382">
        <f t="shared" si="48"/>
        <v>0</v>
      </c>
      <c r="G189" s="382">
        <v>4000</v>
      </c>
      <c r="H189" s="382"/>
      <c r="I189" s="385"/>
      <c r="J189" s="385"/>
      <c r="K189" s="385"/>
      <c r="L189" s="385"/>
      <c r="M189" s="385"/>
      <c r="N189" s="385"/>
      <c r="O189" s="630"/>
    </row>
    <row r="190" spans="1:15" ht="15" customHeight="1">
      <c r="A190" s="738"/>
      <c r="B190" s="742" t="s">
        <v>38</v>
      </c>
      <c r="C190" s="774"/>
      <c r="D190" s="379" t="s">
        <v>226</v>
      </c>
      <c r="E190" s="380">
        <f>SUM(E191:E201)</f>
        <v>44000</v>
      </c>
      <c r="F190" s="380">
        <f aca="true" t="shared" si="49" ref="F190:N190">SUM(F191:F201)</f>
        <v>18888.2</v>
      </c>
      <c r="G190" s="380">
        <f t="shared" si="49"/>
        <v>44000</v>
      </c>
      <c r="H190" s="380">
        <f t="shared" si="49"/>
        <v>18888.2</v>
      </c>
      <c r="I190" s="380">
        <f t="shared" si="49"/>
        <v>0</v>
      </c>
      <c r="J190" s="380">
        <f t="shared" si="49"/>
        <v>0</v>
      </c>
      <c r="K190" s="380">
        <f t="shared" si="49"/>
        <v>0</v>
      </c>
      <c r="L190" s="380">
        <f t="shared" si="49"/>
        <v>0</v>
      </c>
      <c r="M190" s="380">
        <f t="shared" si="49"/>
        <v>0</v>
      </c>
      <c r="N190" s="380">
        <f t="shared" si="49"/>
        <v>0</v>
      </c>
      <c r="O190" s="630" t="s">
        <v>482</v>
      </c>
    </row>
    <row r="191" spans="1:15" ht="15" customHeight="1">
      <c r="A191" s="738"/>
      <c r="B191" s="743"/>
      <c r="C191" s="774"/>
      <c r="D191" s="381" t="s">
        <v>210</v>
      </c>
      <c r="E191" s="382">
        <f aca="true" t="shared" si="50" ref="E191:F201">G191+I191+K191+M191</f>
        <v>0</v>
      </c>
      <c r="F191" s="382">
        <f t="shared" si="50"/>
        <v>0</v>
      </c>
      <c r="G191" s="382"/>
      <c r="H191" s="382"/>
      <c r="I191" s="385"/>
      <c r="J191" s="385"/>
      <c r="K191" s="385"/>
      <c r="L191" s="385"/>
      <c r="M191" s="385"/>
      <c r="N191" s="385"/>
      <c r="O191" s="630"/>
    </row>
    <row r="192" spans="1:15" ht="14.25">
      <c r="A192" s="738"/>
      <c r="B192" s="743"/>
      <c r="C192" s="774"/>
      <c r="D192" s="381" t="s">
        <v>211</v>
      </c>
      <c r="E192" s="382">
        <f t="shared" si="50"/>
        <v>0</v>
      </c>
      <c r="F192" s="382">
        <f t="shared" si="50"/>
        <v>0</v>
      </c>
      <c r="G192" s="382"/>
      <c r="H192" s="382"/>
      <c r="I192" s="385"/>
      <c r="J192" s="385"/>
      <c r="K192" s="385"/>
      <c r="L192" s="385"/>
      <c r="M192" s="385"/>
      <c r="N192" s="385"/>
      <c r="O192" s="630"/>
    </row>
    <row r="193" spans="1:15" ht="14.25">
      <c r="A193" s="738"/>
      <c r="B193" s="743"/>
      <c r="C193" s="774"/>
      <c r="D193" s="381" t="s">
        <v>212</v>
      </c>
      <c r="E193" s="382">
        <f t="shared" si="50"/>
        <v>0</v>
      </c>
      <c r="F193" s="382">
        <f t="shared" si="50"/>
        <v>0</v>
      </c>
      <c r="G193" s="382"/>
      <c r="H193" s="382"/>
      <c r="I193" s="385"/>
      <c r="J193" s="385"/>
      <c r="K193" s="385"/>
      <c r="L193" s="385"/>
      <c r="M193" s="385"/>
      <c r="N193" s="385"/>
      <c r="O193" s="630"/>
    </row>
    <row r="194" spans="1:15" ht="14.25">
      <c r="A194" s="738"/>
      <c r="B194" s="743"/>
      <c r="C194" s="774"/>
      <c r="D194" s="381" t="s">
        <v>223</v>
      </c>
      <c r="E194" s="382">
        <f t="shared" si="50"/>
        <v>4666.7</v>
      </c>
      <c r="F194" s="382">
        <f t="shared" si="50"/>
        <v>3554.9</v>
      </c>
      <c r="G194" s="382">
        <v>4666.7</v>
      </c>
      <c r="H194" s="382">
        <v>3554.9</v>
      </c>
      <c r="I194" s="385"/>
      <c r="J194" s="385"/>
      <c r="K194" s="385"/>
      <c r="L194" s="385"/>
      <c r="M194" s="385"/>
      <c r="N194" s="385"/>
      <c r="O194" s="630"/>
    </row>
    <row r="195" spans="1:15" s="4" customFormat="1" ht="14.25">
      <c r="A195" s="738"/>
      <c r="B195" s="743"/>
      <c r="C195" s="774"/>
      <c r="D195" s="381" t="s">
        <v>232</v>
      </c>
      <c r="E195" s="382">
        <f t="shared" si="50"/>
        <v>3333.3</v>
      </c>
      <c r="F195" s="382">
        <f t="shared" si="50"/>
        <v>3333.3</v>
      </c>
      <c r="G195" s="382">
        <v>3333.3</v>
      </c>
      <c r="H195" s="382">
        <v>3333.3</v>
      </c>
      <c r="I195" s="385"/>
      <c r="J195" s="385"/>
      <c r="K195" s="385"/>
      <c r="L195" s="385"/>
      <c r="M195" s="385"/>
      <c r="N195" s="385"/>
      <c r="O195" s="630"/>
    </row>
    <row r="196" spans="1:15" ht="14.25">
      <c r="A196" s="738"/>
      <c r="B196" s="743"/>
      <c r="C196" s="774"/>
      <c r="D196" s="381" t="s">
        <v>233</v>
      </c>
      <c r="E196" s="382">
        <f t="shared" si="50"/>
        <v>6000</v>
      </c>
      <c r="F196" s="382">
        <f t="shared" si="50"/>
        <v>6000</v>
      </c>
      <c r="G196" s="382">
        <v>6000</v>
      </c>
      <c r="H196" s="382">
        <v>6000</v>
      </c>
      <c r="I196" s="385"/>
      <c r="J196" s="385"/>
      <c r="K196" s="385"/>
      <c r="L196" s="385"/>
      <c r="M196" s="385"/>
      <c r="N196" s="385"/>
      <c r="O196" s="630"/>
    </row>
    <row r="197" spans="1:15" ht="14.25">
      <c r="A197" s="738"/>
      <c r="B197" s="743"/>
      <c r="C197" s="774"/>
      <c r="D197" s="381" t="s">
        <v>593</v>
      </c>
      <c r="E197" s="382">
        <f t="shared" si="50"/>
        <v>6000</v>
      </c>
      <c r="F197" s="382">
        <f t="shared" si="50"/>
        <v>6000</v>
      </c>
      <c r="G197" s="382">
        <v>6000</v>
      </c>
      <c r="H197" s="382">
        <v>6000</v>
      </c>
      <c r="I197" s="385"/>
      <c r="J197" s="385"/>
      <c r="K197" s="385"/>
      <c r="L197" s="385"/>
      <c r="M197" s="385"/>
      <c r="N197" s="385"/>
      <c r="O197" s="630"/>
    </row>
    <row r="198" spans="1:15" ht="14.25">
      <c r="A198" s="738"/>
      <c r="B198" s="743"/>
      <c r="C198" s="774"/>
      <c r="D198" s="381" t="s">
        <v>594</v>
      </c>
      <c r="E198" s="382">
        <f t="shared" si="50"/>
        <v>6000</v>
      </c>
      <c r="F198" s="382">
        <f t="shared" si="50"/>
        <v>0</v>
      </c>
      <c r="G198" s="382">
        <v>6000</v>
      </c>
      <c r="H198" s="382"/>
      <c r="I198" s="385"/>
      <c r="J198" s="385"/>
      <c r="K198" s="385"/>
      <c r="L198" s="385"/>
      <c r="M198" s="385"/>
      <c r="N198" s="385"/>
      <c r="O198" s="630"/>
    </row>
    <row r="199" spans="1:15" ht="14.25">
      <c r="A199" s="738"/>
      <c r="B199" s="743"/>
      <c r="C199" s="774"/>
      <c r="D199" s="381" t="s">
        <v>595</v>
      </c>
      <c r="E199" s="382">
        <f t="shared" si="50"/>
        <v>6000</v>
      </c>
      <c r="F199" s="382">
        <f t="shared" si="50"/>
        <v>0</v>
      </c>
      <c r="G199" s="382">
        <v>6000</v>
      </c>
      <c r="H199" s="382"/>
      <c r="I199" s="385"/>
      <c r="J199" s="385"/>
      <c r="K199" s="385"/>
      <c r="L199" s="385"/>
      <c r="M199" s="385"/>
      <c r="N199" s="385"/>
      <c r="O199" s="630"/>
    </row>
    <row r="200" spans="1:15" ht="14.25">
      <c r="A200" s="738"/>
      <c r="B200" s="743"/>
      <c r="C200" s="774"/>
      <c r="D200" s="381" t="s">
        <v>596</v>
      </c>
      <c r="E200" s="382">
        <f t="shared" si="50"/>
        <v>6000</v>
      </c>
      <c r="F200" s="382">
        <f t="shared" si="50"/>
        <v>0</v>
      </c>
      <c r="G200" s="382">
        <v>6000</v>
      </c>
      <c r="H200" s="382"/>
      <c r="I200" s="385"/>
      <c r="J200" s="385"/>
      <c r="K200" s="385"/>
      <c r="L200" s="385"/>
      <c r="M200" s="385"/>
      <c r="N200" s="385"/>
      <c r="O200" s="630"/>
    </row>
    <row r="201" spans="1:15" ht="14.25">
      <c r="A201" s="738"/>
      <c r="B201" s="744"/>
      <c r="C201" s="774"/>
      <c r="D201" s="381" t="s">
        <v>610</v>
      </c>
      <c r="E201" s="382">
        <f t="shared" si="50"/>
        <v>6000</v>
      </c>
      <c r="F201" s="382">
        <f t="shared" si="50"/>
        <v>0</v>
      </c>
      <c r="G201" s="382">
        <v>6000</v>
      </c>
      <c r="H201" s="382"/>
      <c r="I201" s="385"/>
      <c r="J201" s="385"/>
      <c r="K201" s="385"/>
      <c r="L201" s="385"/>
      <c r="M201" s="385"/>
      <c r="N201" s="385"/>
      <c r="O201" s="630"/>
    </row>
    <row r="202" spans="1:15" ht="15" customHeight="1">
      <c r="A202" s="738"/>
      <c r="B202" s="630" t="s">
        <v>39</v>
      </c>
      <c r="C202" s="774"/>
      <c r="D202" s="379" t="s">
        <v>226</v>
      </c>
      <c r="E202" s="380">
        <f>SUM(E203:E213)</f>
        <v>30304.7</v>
      </c>
      <c r="F202" s="380">
        <f aca="true" t="shared" si="51" ref="F202:N202">SUM(F203:F213)</f>
        <v>14304.7</v>
      </c>
      <c r="G202" s="380">
        <f t="shared" si="51"/>
        <v>30304.7</v>
      </c>
      <c r="H202" s="380">
        <f t="shared" si="51"/>
        <v>14304.7</v>
      </c>
      <c r="I202" s="380">
        <f t="shared" si="51"/>
        <v>0</v>
      </c>
      <c r="J202" s="380">
        <f t="shared" si="51"/>
        <v>0</v>
      </c>
      <c r="K202" s="380">
        <f t="shared" si="51"/>
        <v>0</v>
      </c>
      <c r="L202" s="380">
        <f t="shared" si="51"/>
        <v>0</v>
      </c>
      <c r="M202" s="380">
        <f t="shared" si="51"/>
        <v>0</v>
      </c>
      <c r="N202" s="380">
        <f t="shared" si="51"/>
        <v>0</v>
      </c>
      <c r="O202" s="630" t="s">
        <v>481</v>
      </c>
    </row>
    <row r="203" spans="1:15" ht="15" customHeight="1">
      <c r="A203" s="738"/>
      <c r="B203" s="630"/>
      <c r="C203" s="774"/>
      <c r="D203" s="381" t="s">
        <v>210</v>
      </c>
      <c r="E203" s="382">
        <f aca="true" t="shared" si="52" ref="E203:F213">G203+I203+K203+M203</f>
        <v>0</v>
      </c>
      <c r="F203" s="382">
        <f t="shared" si="52"/>
        <v>0</v>
      </c>
      <c r="G203" s="382"/>
      <c r="H203" s="382"/>
      <c r="I203" s="385"/>
      <c r="J203" s="385"/>
      <c r="K203" s="385"/>
      <c r="L203" s="385"/>
      <c r="M203" s="385"/>
      <c r="N203" s="385"/>
      <c r="O203" s="630"/>
    </row>
    <row r="204" spans="1:15" ht="14.25">
      <c r="A204" s="738"/>
      <c r="B204" s="630"/>
      <c r="C204" s="774"/>
      <c r="D204" s="381" t="s">
        <v>211</v>
      </c>
      <c r="E204" s="382">
        <f t="shared" si="52"/>
        <v>0</v>
      </c>
      <c r="F204" s="382">
        <f t="shared" si="52"/>
        <v>0</v>
      </c>
      <c r="G204" s="382"/>
      <c r="H204" s="382"/>
      <c r="I204" s="385"/>
      <c r="J204" s="385"/>
      <c r="K204" s="385"/>
      <c r="L204" s="385"/>
      <c r="M204" s="385"/>
      <c r="N204" s="385"/>
      <c r="O204" s="630"/>
    </row>
    <row r="205" spans="1:15" ht="14.25">
      <c r="A205" s="738"/>
      <c r="B205" s="630"/>
      <c r="C205" s="774"/>
      <c r="D205" s="381" t="s">
        <v>212</v>
      </c>
      <c r="E205" s="382">
        <f t="shared" si="52"/>
        <v>0</v>
      </c>
      <c r="F205" s="382">
        <f t="shared" si="52"/>
        <v>0</v>
      </c>
      <c r="G205" s="382"/>
      <c r="H205" s="382"/>
      <c r="I205" s="385"/>
      <c r="J205" s="385"/>
      <c r="K205" s="385"/>
      <c r="L205" s="385"/>
      <c r="M205" s="385"/>
      <c r="N205" s="385"/>
      <c r="O205" s="630"/>
    </row>
    <row r="206" spans="1:15" ht="14.25">
      <c r="A206" s="738"/>
      <c r="B206" s="630"/>
      <c r="C206" s="774"/>
      <c r="D206" s="381" t="s">
        <v>223</v>
      </c>
      <c r="E206" s="382">
        <f t="shared" si="52"/>
        <v>2438</v>
      </c>
      <c r="F206" s="382">
        <f t="shared" si="52"/>
        <v>2438</v>
      </c>
      <c r="G206" s="382">
        <v>2438</v>
      </c>
      <c r="H206" s="382">
        <v>2438</v>
      </c>
      <c r="I206" s="385"/>
      <c r="J206" s="385"/>
      <c r="K206" s="385"/>
      <c r="L206" s="385"/>
      <c r="M206" s="385"/>
      <c r="N206" s="385"/>
      <c r="O206" s="630"/>
    </row>
    <row r="207" spans="1:15" ht="14.25">
      <c r="A207" s="738"/>
      <c r="B207" s="630"/>
      <c r="C207" s="774"/>
      <c r="D207" s="381" t="s">
        <v>232</v>
      </c>
      <c r="E207" s="382">
        <f t="shared" si="52"/>
        <v>3066.7</v>
      </c>
      <c r="F207" s="382">
        <f t="shared" si="52"/>
        <v>3066.7</v>
      </c>
      <c r="G207" s="382">
        <v>3066.7</v>
      </c>
      <c r="H207" s="382">
        <v>3066.7</v>
      </c>
      <c r="I207" s="385"/>
      <c r="J207" s="385"/>
      <c r="K207" s="385"/>
      <c r="L207" s="385"/>
      <c r="M207" s="385"/>
      <c r="N207" s="385"/>
      <c r="O207" s="630"/>
    </row>
    <row r="208" spans="1:15" ht="14.25">
      <c r="A208" s="738"/>
      <c r="B208" s="630"/>
      <c r="C208" s="774"/>
      <c r="D208" s="381" t="s">
        <v>233</v>
      </c>
      <c r="E208" s="382">
        <f t="shared" si="52"/>
        <v>4400</v>
      </c>
      <c r="F208" s="382">
        <f t="shared" si="52"/>
        <v>4400</v>
      </c>
      <c r="G208" s="382">
        <v>4400</v>
      </c>
      <c r="H208" s="382">
        <v>4400</v>
      </c>
      <c r="I208" s="385"/>
      <c r="J208" s="385"/>
      <c r="K208" s="385"/>
      <c r="L208" s="385"/>
      <c r="M208" s="385"/>
      <c r="N208" s="385"/>
      <c r="O208" s="630"/>
    </row>
    <row r="209" spans="1:15" ht="14.25">
      <c r="A209" s="738"/>
      <c r="B209" s="630"/>
      <c r="C209" s="774"/>
      <c r="D209" s="381" t="s">
        <v>593</v>
      </c>
      <c r="E209" s="382">
        <f t="shared" si="52"/>
        <v>4400</v>
      </c>
      <c r="F209" s="382">
        <f t="shared" si="52"/>
        <v>4400</v>
      </c>
      <c r="G209" s="382">
        <v>4400</v>
      </c>
      <c r="H209" s="382">
        <v>4400</v>
      </c>
      <c r="I209" s="385"/>
      <c r="J209" s="385"/>
      <c r="K209" s="385"/>
      <c r="L209" s="385"/>
      <c r="M209" s="385"/>
      <c r="N209" s="385"/>
      <c r="O209" s="630"/>
    </row>
    <row r="210" spans="1:15" ht="14.25">
      <c r="A210" s="738"/>
      <c r="B210" s="630"/>
      <c r="C210" s="774"/>
      <c r="D210" s="381" t="s">
        <v>594</v>
      </c>
      <c r="E210" s="382">
        <f t="shared" si="52"/>
        <v>4000</v>
      </c>
      <c r="F210" s="382">
        <f t="shared" si="52"/>
        <v>0</v>
      </c>
      <c r="G210" s="382">
        <v>4000</v>
      </c>
      <c r="H210" s="382"/>
      <c r="I210" s="385"/>
      <c r="J210" s="385"/>
      <c r="K210" s="385"/>
      <c r="L210" s="385"/>
      <c r="M210" s="385"/>
      <c r="N210" s="385"/>
      <c r="O210" s="630"/>
    </row>
    <row r="211" spans="1:15" ht="14.25">
      <c r="A211" s="738"/>
      <c r="B211" s="630"/>
      <c r="C211" s="774"/>
      <c r="D211" s="381" t="s">
        <v>595</v>
      </c>
      <c r="E211" s="382">
        <f t="shared" si="52"/>
        <v>4000</v>
      </c>
      <c r="F211" s="382">
        <f t="shared" si="52"/>
        <v>0</v>
      </c>
      <c r="G211" s="382">
        <v>4000</v>
      </c>
      <c r="H211" s="382"/>
      <c r="I211" s="385"/>
      <c r="J211" s="385"/>
      <c r="K211" s="385"/>
      <c r="L211" s="385"/>
      <c r="M211" s="385"/>
      <c r="N211" s="385"/>
      <c r="O211" s="630"/>
    </row>
    <row r="212" spans="1:15" ht="14.25">
      <c r="A212" s="738"/>
      <c r="B212" s="630"/>
      <c r="C212" s="774"/>
      <c r="D212" s="381" t="s">
        <v>596</v>
      </c>
      <c r="E212" s="382">
        <f t="shared" si="52"/>
        <v>4000</v>
      </c>
      <c r="F212" s="382">
        <f t="shared" si="52"/>
        <v>0</v>
      </c>
      <c r="G212" s="382">
        <v>4000</v>
      </c>
      <c r="H212" s="382"/>
      <c r="I212" s="385"/>
      <c r="J212" s="385"/>
      <c r="K212" s="385"/>
      <c r="L212" s="385"/>
      <c r="M212" s="385"/>
      <c r="N212" s="385"/>
      <c r="O212" s="630"/>
    </row>
    <row r="213" spans="1:15" ht="14.25">
      <c r="A213" s="746"/>
      <c r="B213" s="630"/>
      <c r="C213" s="775"/>
      <c r="D213" s="381" t="s">
        <v>610</v>
      </c>
      <c r="E213" s="382">
        <f t="shared" si="52"/>
        <v>4000</v>
      </c>
      <c r="F213" s="382">
        <f t="shared" si="52"/>
        <v>0</v>
      </c>
      <c r="G213" s="382">
        <v>4000</v>
      </c>
      <c r="H213" s="382"/>
      <c r="I213" s="385"/>
      <c r="J213" s="385"/>
      <c r="K213" s="385"/>
      <c r="L213" s="385"/>
      <c r="M213" s="385"/>
      <c r="N213" s="385"/>
      <c r="O213" s="630"/>
    </row>
    <row r="214" spans="1:15" ht="15" customHeight="1">
      <c r="A214" s="738" t="s">
        <v>576</v>
      </c>
      <c r="B214" s="742" t="s">
        <v>577</v>
      </c>
      <c r="C214" s="388"/>
      <c r="D214" s="379" t="s">
        <v>226</v>
      </c>
      <c r="E214" s="380">
        <f>SUM(E215:E225)</f>
        <v>981.1</v>
      </c>
      <c r="F214" s="380">
        <f aca="true" t="shared" si="53" ref="F214:N214">SUM(F215:F225)</f>
        <v>980.4</v>
      </c>
      <c r="G214" s="380">
        <f t="shared" si="53"/>
        <v>148.1</v>
      </c>
      <c r="H214" s="380">
        <f t="shared" si="53"/>
        <v>148</v>
      </c>
      <c r="I214" s="380">
        <f t="shared" si="53"/>
        <v>0</v>
      </c>
      <c r="J214" s="380">
        <f t="shared" si="53"/>
        <v>0</v>
      </c>
      <c r="K214" s="380">
        <f t="shared" si="53"/>
        <v>833</v>
      </c>
      <c r="L214" s="380">
        <f t="shared" si="53"/>
        <v>832.4</v>
      </c>
      <c r="M214" s="380">
        <f t="shared" si="53"/>
        <v>0</v>
      </c>
      <c r="N214" s="380">
        <f t="shared" si="53"/>
        <v>0</v>
      </c>
      <c r="O214" s="630" t="s">
        <v>479</v>
      </c>
    </row>
    <row r="215" spans="1:15" ht="15" customHeight="1">
      <c r="A215" s="738"/>
      <c r="B215" s="743"/>
      <c r="C215" s="388"/>
      <c r="D215" s="381" t="s">
        <v>210</v>
      </c>
      <c r="E215" s="382">
        <f aca="true" t="shared" si="54" ref="E215:F225">G215+I215+K215+M215</f>
        <v>0</v>
      </c>
      <c r="F215" s="382">
        <f>H215+J215+L215+N215</f>
        <v>0</v>
      </c>
      <c r="G215" s="382"/>
      <c r="H215" s="382"/>
      <c r="I215" s="385"/>
      <c r="J215" s="385"/>
      <c r="K215" s="385"/>
      <c r="L215" s="385"/>
      <c r="M215" s="385"/>
      <c r="N215" s="385"/>
      <c r="O215" s="630"/>
    </row>
    <row r="216" spans="1:15" ht="14.25">
      <c r="A216" s="738"/>
      <c r="B216" s="743"/>
      <c r="C216" s="388"/>
      <c r="D216" s="381" t="s">
        <v>211</v>
      </c>
      <c r="E216" s="382">
        <f t="shared" si="54"/>
        <v>0</v>
      </c>
      <c r="F216" s="382">
        <f>H216+J216+L216+N216</f>
        <v>0</v>
      </c>
      <c r="G216" s="382"/>
      <c r="H216" s="382"/>
      <c r="I216" s="385"/>
      <c r="J216" s="385"/>
      <c r="K216" s="385"/>
      <c r="L216" s="385"/>
      <c r="M216" s="385"/>
      <c r="N216" s="385"/>
      <c r="O216" s="630"/>
    </row>
    <row r="217" spans="1:15" ht="14.25">
      <c r="A217" s="738"/>
      <c r="B217" s="743"/>
      <c r="C217" s="388"/>
      <c r="D217" s="381" t="s">
        <v>212</v>
      </c>
      <c r="E217" s="382">
        <f t="shared" si="54"/>
        <v>0</v>
      </c>
      <c r="F217" s="382">
        <f>H217+J217+L217+N217</f>
        <v>0</v>
      </c>
      <c r="G217" s="382"/>
      <c r="H217" s="382"/>
      <c r="I217" s="385"/>
      <c r="J217" s="385"/>
      <c r="K217" s="385"/>
      <c r="L217" s="385"/>
      <c r="M217" s="385"/>
      <c r="N217" s="385"/>
      <c r="O217" s="630"/>
    </row>
    <row r="218" spans="1:15" s="100" customFormat="1" ht="39">
      <c r="A218" s="738"/>
      <c r="B218" s="743"/>
      <c r="C218" s="388" t="s">
        <v>337</v>
      </c>
      <c r="D218" s="381" t="s">
        <v>223</v>
      </c>
      <c r="E218" s="382">
        <f t="shared" si="54"/>
        <v>981.1</v>
      </c>
      <c r="F218" s="382">
        <f>H218+J218+L218+N218</f>
        <v>980.4</v>
      </c>
      <c r="G218" s="382">
        <v>148.1</v>
      </c>
      <c r="H218" s="382">
        <v>148</v>
      </c>
      <c r="I218" s="385"/>
      <c r="J218" s="385"/>
      <c r="K218" s="382">
        <v>833</v>
      </c>
      <c r="L218" s="382">
        <v>832.4</v>
      </c>
      <c r="M218" s="385"/>
      <c r="N218" s="385"/>
      <c r="O218" s="630"/>
    </row>
    <row r="219" spans="1:15" ht="14.25">
      <c r="A219" s="738"/>
      <c r="B219" s="743"/>
      <c r="C219" s="388"/>
      <c r="D219" s="381" t="s">
        <v>232</v>
      </c>
      <c r="E219" s="382">
        <f t="shared" si="54"/>
        <v>0</v>
      </c>
      <c r="F219" s="382">
        <f>H219+J219+L219+N219</f>
        <v>0</v>
      </c>
      <c r="G219" s="382"/>
      <c r="H219" s="382"/>
      <c r="I219" s="385"/>
      <c r="J219" s="385"/>
      <c r="K219" s="385"/>
      <c r="L219" s="385"/>
      <c r="M219" s="385"/>
      <c r="N219" s="385"/>
      <c r="O219" s="630"/>
    </row>
    <row r="220" spans="1:15" ht="14.25">
      <c r="A220" s="738"/>
      <c r="B220" s="743"/>
      <c r="C220" s="388"/>
      <c r="D220" s="381" t="s">
        <v>233</v>
      </c>
      <c r="E220" s="382">
        <f t="shared" si="54"/>
        <v>0</v>
      </c>
      <c r="F220" s="382">
        <f t="shared" si="54"/>
        <v>0</v>
      </c>
      <c r="G220" s="382"/>
      <c r="H220" s="382"/>
      <c r="I220" s="385"/>
      <c r="J220" s="385"/>
      <c r="K220" s="385"/>
      <c r="L220" s="385"/>
      <c r="M220" s="385"/>
      <c r="N220" s="385"/>
      <c r="O220" s="630"/>
    </row>
    <row r="221" spans="1:15" ht="14.25">
      <c r="A221" s="738"/>
      <c r="B221" s="743"/>
      <c r="C221" s="388"/>
      <c r="D221" s="381" t="s">
        <v>593</v>
      </c>
      <c r="E221" s="382">
        <f t="shared" si="54"/>
        <v>0</v>
      </c>
      <c r="F221" s="382">
        <f t="shared" si="54"/>
        <v>0</v>
      </c>
      <c r="G221" s="382"/>
      <c r="H221" s="382"/>
      <c r="I221" s="385"/>
      <c r="J221" s="385"/>
      <c r="K221" s="385"/>
      <c r="L221" s="385"/>
      <c r="M221" s="385"/>
      <c r="N221" s="385"/>
      <c r="O221" s="630"/>
    </row>
    <row r="222" spans="1:15" ht="14.25">
      <c r="A222" s="738"/>
      <c r="B222" s="743"/>
      <c r="C222" s="388"/>
      <c r="D222" s="381" t="s">
        <v>594</v>
      </c>
      <c r="E222" s="382">
        <f t="shared" si="54"/>
        <v>0</v>
      </c>
      <c r="F222" s="382">
        <f t="shared" si="54"/>
        <v>0</v>
      </c>
      <c r="G222" s="382"/>
      <c r="H222" s="382"/>
      <c r="I222" s="385"/>
      <c r="J222" s="385"/>
      <c r="K222" s="385"/>
      <c r="L222" s="385"/>
      <c r="M222" s="385"/>
      <c r="N222" s="385"/>
      <c r="O222" s="630"/>
    </row>
    <row r="223" spans="1:15" ht="14.25">
      <c r="A223" s="738"/>
      <c r="B223" s="743"/>
      <c r="C223" s="388"/>
      <c r="D223" s="381" t="s">
        <v>595</v>
      </c>
      <c r="E223" s="382">
        <f t="shared" si="54"/>
        <v>0</v>
      </c>
      <c r="F223" s="382">
        <f t="shared" si="54"/>
        <v>0</v>
      </c>
      <c r="G223" s="382"/>
      <c r="H223" s="382"/>
      <c r="I223" s="385"/>
      <c r="J223" s="385"/>
      <c r="K223" s="385"/>
      <c r="L223" s="385"/>
      <c r="M223" s="385"/>
      <c r="N223" s="385"/>
      <c r="O223" s="630"/>
    </row>
    <row r="224" spans="1:15" ht="14.25">
      <c r="A224" s="738"/>
      <c r="B224" s="743"/>
      <c r="C224" s="388"/>
      <c r="D224" s="381" t="s">
        <v>596</v>
      </c>
      <c r="E224" s="382">
        <f t="shared" si="54"/>
        <v>0</v>
      </c>
      <c r="F224" s="382">
        <f t="shared" si="54"/>
        <v>0</v>
      </c>
      <c r="G224" s="382"/>
      <c r="H224" s="382"/>
      <c r="I224" s="385"/>
      <c r="J224" s="385"/>
      <c r="K224" s="385"/>
      <c r="L224" s="385"/>
      <c r="M224" s="385"/>
      <c r="N224" s="385"/>
      <c r="O224" s="630"/>
    </row>
    <row r="225" spans="1:15" ht="14.25">
      <c r="A225" s="738"/>
      <c r="B225" s="743"/>
      <c r="C225" s="389"/>
      <c r="D225" s="386" t="s">
        <v>610</v>
      </c>
      <c r="E225" s="390">
        <f t="shared" si="54"/>
        <v>0</v>
      </c>
      <c r="F225" s="390">
        <f t="shared" si="54"/>
        <v>0</v>
      </c>
      <c r="G225" s="390"/>
      <c r="H225" s="390"/>
      <c r="I225" s="391"/>
      <c r="J225" s="391"/>
      <c r="K225" s="391"/>
      <c r="L225" s="391"/>
      <c r="M225" s="391"/>
      <c r="N225" s="391"/>
      <c r="O225" s="742"/>
    </row>
    <row r="226" spans="1:15" ht="14.25">
      <c r="A226" s="764" t="s">
        <v>779</v>
      </c>
      <c r="B226" s="630" t="s">
        <v>780</v>
      </c>
      <c r="C226" s="381"/>
      <c r="D226" s="379" t="s">
        <v>226</v>
      </c>
      <c r="E226" s="380">
        <f>SUM(E227:E237)</f>
        <v>74.3</v>
      </c>
      <c r="F226" s="380">
        <f aca="true" t="shared" si="55" ref="F226:N226">SUM(F227:F237)</f>
        <v>59.4</v>
      </c>
      <c r="G226" s="380">
        <f t="shared" si="55"/>
        <v>74.3</v>
      </c>
      <c r="H226" s="380">
        <f t="shared" si="55"/>
        <v>59.4</v>
      </c>
      <c r="I226" s="380">
        <f t="shared" si="55"/>
        <v>0</v>
      </c>
      <c r="J226" s="380">
        <f t="shared" si="55"/>
        <v>0</v>
      </c>
      <c r="K226" s="380">
        <f t="shared" si="55"/>
        <v>0</v>
      </c>
      <c r="L226" s="380">
        <f t="shared" si="55"/>
        <v>0</v>
      </c>
      <c r="M226" s="380">
        <f t="shared" si="55"/>
        <v>0</v>
      </c>
      <c r="N226" s="380">
        <f t="shared" si="55"/>
        <v>0</v>
      </c>
      <c r="O226" s="742" t="s">
        <v>479</v>
      </c>
    </row>
    <row r="227" spans="1:15" ht="14.25">
      <c r="A227" s="764"/>
      <c r="B227" s="630"/>
      <c r="C227" s="381"/>
      <c r="D227" s="381" t="s">
        <v>210</v>
      </c>
      <c r="E227" s="382">
        <f aca="true" t="shared" si="56" ref="E227:E237">G227+I227+K227+M227</f>
        <v>0</v>
      </c>
      <c r="F227" s="382">
        <f>H227+J227+L227+N227</f>
        <v>0</v>
      </c>
      <c r="G227" s="382"/>
      <c r="H227" s="382"/>
      <c r="I227" s="385"/>
      <c r="J227" s="385"/>
      <c r="K227" s="385"/>
      <c r="L227" s="385"/>
      <c r="M227" s="385"/>
      <c r="N227" s="385"/>
      <c r="O227" s="743"/>
    </row>
    <row r="228" spans="1:15" ht="14.25">
      <c r="A228" s="764"/>
      <c r="B228" s="630"/>
      <c r="C228" s="381"/>
      <c r="D228" s="381" t="s">
        <v>211</v>
      </c>
      <c r="E228" s="382">
        <f t="shared" si="56"/>
        <v>0</v>
      </c>
      <c r="F228" s="382">
        <f>H228+J228+L228+N228</f>
        <v>0</v>
      </c>
      <c r="G228" s="382"/>
      <c r="H228" s="382"/>
      <c r="I228" s="385"/>
      <c r="J228" s="385"/>
      <c r="K228" s="385"/>
      <c r="L228" s="385"/>
      <c r="M228" s="385"/>
      <c r="N228" s="385"/>
      <c r="O228" s="743"/>
    </row>
    <row r="229" spans="1:15" ht="14.25">
      <c r="A229" s="764"/>
      <c r="B229" s="630"/>
      <c r="C229" s="381"/>
      <c r="D229" s="381" t="s">
        <v>212</v>
      </c>
      <c r="E229" s="382">
        <f t="shared" si="56"/>
        <v>0</v>
      </c>
      <c r="F229" s="382">
        <f>H229+J229+L229+N229</f>
        <v>0</v>
      </c>
      <c r="G229" s="382"/>
      <c r="H229" s="382"/>
      <c r="I229" s="385"/>
      <c r="J229" s="385"/>
      <c r="K229" s="385"/>
      <c r="L229" s="385"/>
      <c r="M229" s="385"/>
      <c r="N229" s="385"/>
      <c r="O229" s="743"/>
    </row>
    <row r="230" spans="1:15" ht="39">
      <c r="A230" s="764"/>
      <c r="B230" s="630"/>
      <c r="C230" s="392" t="s">
        <v>337</v>
      </c>
      <c r="D230" s="381" t="s">
        <v>223</v>
      </c>
      <c r="E230" s="382">
        <f t="shared" si="56"/>
        <v>74.3</v>
      </c>
      <c r="F230" s="382">
        <f>H230+J230+L230+N230</f>
        <v>59.4</v>
      </c>
      <c r="G230" s="382">
        <v>74.3</v>
      </c>
      <c r="H230" s="382">
        <v>59.4</v>
      </c>
      <c r="I230" s="385"/>
      <c r="J230" s="385"/>
      <c r="K230" s="385"/>
      <c r="L230" s="385"/>
      <c r="M230" s="385"/>
      <c r="N230" s="385"/>
      <c r="O230" s="743"/>
    </row>
    <row r="231" spans="1:15" ht="14.25">
      <c r="A231" s="764"/>
      <c r="B231" s="630"/>
      <c r="C231" s="381"/>
      <c r="D231" s="381" t="s">
        <v>232</v>
      </c>
      <c r="E231" s="382">
        <f t="shared" si="56"/>
        <v>0</v>
      </c>
      <c r="F231" s="382">
        <f>H231+J231+L231+N231</f>
        <v>0</v>
      </c>
      <c r="G231" s="382"/>
      <c r="H231" s="382"/>
      <c r="I231" s="385"/>
      <c r="J231" s="385"/>
      <c r="K231" s="385"/>
      <c r="L231" s="385"/>
      <c r="M231" s="385"/>
      <c r="N231" s="385"/>
      <c r="O231" s="743"/>
    </row>
    <row r="232" spans="1:15" ht="14.25">
      <c r="A232" s="764"/>
      <c r="B232" s="630"/>
      <c r="C232" s="381"/>
      <c r="D232" s="381" t="s">
        <v>233</v>
      </c>
      <c r="E232" s="382">
        <f t="shared" si="56"/>
        <v>0</v>
      </c>
      <c r="F232" s="382">
        <f aca="true" t="shared" si="57" ref="F232:F237">H232+J232+L232+N232</f>
        <v>0</v>
      </c>
      <c r="G232" s="382"/>
      <c r="H232" s="382"/>
      <c r="I232" s="385"/>
      <c r="J232" s="385"/>
      <c r="K232" s="385"/>
      <c r="L232" s="385"/>
      <c r="M232" s="385"/>
      <c r="N232" s="385"/>
      <c r="O232" s="743"/>
    </row>
    <row r="233" spans="1:15" ht="14.25">
      <c r="A233" s="764"/>
      <c r="B233" s="630"/>
      <c r="C233" s="381"/>
      <c r="D233" s="381" t="s">
        <v>593</v>
      </c>
      <c r="E233" s="382">
        <f t="shared" si="56"/>
        <v>0</v>
      </c>
      <c r="F233" s="382">
        <f t="shared" si="57"/>
        <v>0</v>
      </c>
      <c r="G233" s="382"/>
      <c r="H233" s="382"/>
      <c r="I233" s="385"/>
      <c r="J233" s="385"/>
      <c r="K233" s="385"/>
      <c r="L233" s="385"/>
      <c r="M233" s="385"/>
      <c r="N233" s="385"/>
      <c r="O233" s="743"/>
    </row>
    <row r="234" spans="1:15" ht="14.25">
      <c r="A234" s="764"/>
      <c r="B234" s="630"/>
      <c r="C234" s="381"/>
      <c r="D234" s="381" t="s">
        <v>594</v>
      </c>
      <c r="E234" s="382">
        <f t="shared" si="56"/>
        <v>0</v>
      </c>
      <c r="F234" s="382">
        <f t="shared" si="57"/>
        <v>0</v>
      </c>
      <c r="G234" s="382"/>
      <c r="H234" s="382"/>
      <c r="I234" s="385"/>
      <c r="J234" s="385"/>
      <c r="K234" s="385"/>
      <c r="L234" s="385"/>
      <c r="M234" s="385"/>
      <c r="N234" s="385"/>
      <c r="O234" s="743"/>
    </row>
    <row r="235" spans="1:15" ht="14.25">
      <c r="A235" s="764"/>
      <c r="B235" s="630"/>
      <c r="C235" s="381"/>
      <c r="D235" s="381" t="s">
        <v>595</v>
      </c>
      <c r="E235" s="382">
        <f t="shared" si="56"/>
        <v>0</v>
      </c>
      <c r="F235" s="382">
        <f t="shared" si="57"/>
        <v>0</v>
      </c>
      <c r="G235" s="382"/>
      <c r="H235" s="382"/>
      <c r="I235" s="385"/>
      <c r="J235" s="385"/>
      <c r="K235" s="385"/>
      <c r="L235" s="385"/>
      <c r="M235" s="385"/>
      <c r="N235" s="385"/>
      <c r="O235" s="743"/>
    </row>
    <row r="236" spans="1:15" ht="14.25">
      <c r="A236" s="764"/>
      <c r="B236" s="630"/>
      <c r="C236" s="381"/>
      <c r="D236" s="381" t="s">
        <v>596</v>
      </c>
      <c r="E236" s="382">
        <f t="shared" si="56"/>
        <v>0</v>
      </c>
      <c r="F236" s="382">
        <f t="shared" si="57"/>
        <v>0</v>
      </c>
      <c r="G236" s="382"/>
      <c r="H236" s="382"/>
      <c r="I236" s="385"/>
      <c r="J236" s="385"/>
      <c r="K236" s="385"/>
      <c r="L236" s="385"/>
      <c r="M236" s="385"/>
      <c r="N236" s="385"/>
      <c r="O236" s="743"/>
    </row>
    <row r="237" spans="1:15" ht="14.25">
      <c r="A237" s="764"/>
      <c r="B237" s="630"/>
      <c r="C237" s="381"/>
      <c r="D237" s="386" t="s">
        <v>610</v>
      </c>
      <c r="E237" s="390">
        <f t="shared" si="56"/>
        <v>0</v>
      </c>
      <c r="F237" s="390">
        <f t="shared" si="57"/>
        <v>0</v>
      </c>
      <c r="G237" s="390"/>
      <c r="H237" s="390"/>
      <c r="I237" s="385"/>
      <c r="J237" s="385"/>
      <c r="K237" s="385"/>
      <c r="L237" s="385"/>
      <c r="M237" s="385"/>
      <c r="N237" s="385"/>
      <c r="O237" s="744"/>
    </row>
    <row r="238" spans="1:15" s="100" customFormat="1" ht="15" customHeight="1">
      <c r="A238" s="764" t="s">
        <v>1056</v>
      </c>
      <c r="B238" s="630" t="s">
        <v>1054</v>
      </c>
      <c r="C238" s="742" t="s">
        <v>337</v>
      </c>
      <c r="D238" s="379" t="s">
        <v>226</v>
      </c>
      <c r="E238" s="380">
        <f>SUM(E239:E249)</f>
        <v>1944</v>
      </c>
      <c r="F238" s="380">
        <f aca="true" t="shared" si="58" ref="F238:N238">SUM(F239:F249)</f>
        <v>344</v>
      </c>
      <c r="G238" s="380">
        <f t="shared" si="58"/>
        <v>1944</v>
      </c>
      <c r="H238" s="380">
        <f t="shared" si="58"/>
        <v>344</v>
      </c>
      <c r="I238" s="380">
        <f t="shared" si="58"/>
        <v>0</v>
      </c>
      <c r="J238" s="380">
        <f t="shared" si="58"/>
        <v>0</v>
      </c>
      <c r="K238" s="380">
        <f t="shared" si="58"/>
        <v>0</v>
      </c>
      <c r="L238" s="380">
        <f t="shared" si="58"/>
        <v>0</v>
      </c>
      <c r="M238" s="380">
        <f t="shared" si="58"/>
        <v>0</v>
      </c>
      <c r="N238" s="380">
        <f t="shared" si="58"/>
        <v>0</v>
      </c>
      <c r="O238" s="742" t="s">
        <v>481</v>
      </c>
    </row>
    <row r="239" spans="1:15" s="100" customFormat="1" ht="14.25">
      <c r="A239" s="764"/>
      <c r="B239" s="630"/>
      <c r="C239" s="743"/>
      <c r="D239" s="381" t="s">
        <v>210</v>
      </c>
      <c r="E239" s="382">
        <f aca="true" t="shared" si="59" ref="E239:F249">G239+I239+K239+M239</f>
        <v>0</v>
      </c>
      <c r="F239" s="382">
        <f t="shared" si="59"/>
        <v>0</v>
      </c>
      <c r="G239" s="382"/>
      <c r="H239" s="382"/>
      <c r="I239" s="393"/>
      <c r="J239" s="393"/>
      <c r="K239" s="393"/>
      <c r="L239" s="393"/>
      <c r="M239" s="393"/>
      <c r="N239" s="393"/>
      <c r="O239" s="743"/>
    </row>
    <row r="240" spans="1:15" s="100" customFormat="1" ht="14.25">
      <c r="A240" s="764"/>
      <c r="B240" s="630"/>
      <c r="C240" s="743"/>
      <c r="D240" s="381" t="s">
        <v>211</v>
      </c>
      <c r="E240" s="382">
        <f t="shared" si="59"/>
        <v>0</v>
      </c>
      <c r="F240" s="382">
        <f t="shared" si="59"/>
        <v>0</v>
      </c>
      <c r="G240" s="382"/>
      <c r="H240" s="382"/>
      <c r="I240" s="393"/>
      <c r="J240" s="393"/>
      <c r="K240" s="393"/>
      <c r="L240" s="393"/>
      <c r="M240" s="393"/>
      <c r="N240" s="393"/>
      <c r="O240" s="743"/>
    </row>
    <row r="241" spans="1:15" s="100" customFormat="1" ht="14.25">
      <c r="A241" s="764"/>
      <c r="B241" s="630"/>
      <c r="C241" s="743"/>
      <c r="D241" s="381" t="s">
        <v>212</v>
      </c>
      <c r="E241" s="382">
        <f t="shared" si="59"/>
        <v>0</v>
      </c>
      <c r="F241" s="382">
        <f t="shared" si="59"/>
        <v>0</v>
      </c>
      <c r="G241" s="382"/>
      <c r="H241" s="382"/>
      <c r="I241" s="393"/>
      <c r="J241" s="393"/>
      <c r="K241" s="393"/>
      <c r="L241" s="393"/>
      <c r="M241" s="393"/>
      <c r="N241" s="393"/>
      <c r="O241" s="743"/>
    </row>
    <row r="242" spans="1:15" s="100" customFormat="1" ht="14.25">
      <c r="A242" s="764"/>
      <c r="B242" s="630"/>
      <c r="C242" s="743"/>
      <c r="D242" s="381" t="s">
        <v>223</v>
      </c>
      <c r="E242" s="382">
        <f t="shared" si="59"/>
        <v>344</v>
      </c>
      <c r="F242" s="382">
        <f t="shared" si="59"/>
        <v>344</v>
      </c>
      <c r="G242" s="382">
        <v>344</v>
      </c>
      <c r="H242" s="382">
        <v>344</v>
      </c>
      <c r="I242" s="393"/>
      <c r="J242" s="393"/>
      <c r="K242" s="393"/>
      <c r="L242" s="393"/>
      <c r="M242" s="393"/>
      <c r="N242" s="393"/>
      <c r="O242" s="743"/>
    </row>
    <row r="243" spans="1:15" s="100" customFormat="1" ht="14.25">
      <c r="A243" s="764"/>
      <c r="B243" s="630"/>
      <c r="C243" s="743"/>
      <c r="D243" s="381" t="s">
        <v>232</v>
      </c>
      <c r="E243" s="382">
        <f t="shared" si="59"/>
        <v>0</v>
      </c>
      <c r="F243" s="382">
        <f t="shared" si="59"/>
        <v>0</v>
      </c>
      <c r="G243" s="382"/>
      <c r="H243" s="382"/>
      <c r="I243" s="393"/>
      <c r="J243" s="393"/>
      <c r="K243" s="393"/>
      <c r="L243" s="393"/>
      <c r="M243" s="393"/>
      <c r="N243" s="393"/>
      <c r="O243" s="743"/>
    </row>
    <row r="244" spans="1:15" s="100" customFormat="1" ht="14.25">
      <c r="A244" s="764"/>
      <c r="B244" s="630"/>
      <c r="C244" s="743"/>
      <c r="D244" s="381" t="s">
        <v>233</v>
      </c>
      <c r="E244" s="382">
        <f t="shared" si="59"/>
        <v>0</v>
      </c>
      <c r="F244" s="382">
        <f t="shared" si="59"/>
        <v>0</v>
      </c>
      <c r="G244" s="382"/>
      <c r="H244" s="382"/>
      <c r="I244" s="393"/>
      <c r="J244" s="393"/>
      <c r="K244" s="393"/>
      <c r="L244" s="393"/>
      <c r="M244" s="393"/>
      <c r="N244" s="393"/>
      <c r="O244" s="743"/>
    </row>
    <row r="245" spans="1:15" s="100" customFormat="1" ht="14.25">
      <c r="A245" s="764"/>
      <c r="B245" s="630"/>
      <c r="C245" s="743"/>
      <c r="D245" s="381" t="s">
        <v>593</v>
      </c>
      <c r="E245" s="382">
        <f t="shared" si="59"/>
        <v>0</v>
      </c>
      <c r="F245" s="382">
        <f t="shared" si="59"/>
        <v>0</v>
      </c>
      <c r="G245" s="390"/>
      <c r="H245" s="390"/>
      <c r="I245" s="393"/>
      <c r="J245" s="393"/>
      <c r="K245" s="393"/>
      <c r="L245" s="393"/>
      <c r="M245" s="393"/>
      <c r="N245" s="393"/>
      <c r="O245" s="743"/>
    </row>
    <row r="246" spans="1:15" s="100" customFormat="1" ht="14.25">
      <c r="A246" s="764"/>
      <c r="B246" s="630"/>
      <c r="C246" s="743"/>
      <c r="D246" s="381" t="s">
        <v>594</v>
      </c>
      <c r="E246" s="382">
        <f t="shared" si="59"/>
        <v>400</v>
      </c>
      <c r="F246" s="382">
        <f t="shared" si="59"/>
        <v>0</v>
      </c>
      <c r="G246" s="390">
        <v>400</v>
      </c>
      <c r="H246" s="390"/>
      <c r="I246" s="393"/>
      <c r="J246" s="393"/>
      <c r="K246" s="393"/>
      <c r="L246" s="393"/>
      <c r="M246" s="393"/>
      <c r="N246" s="393"/>
      <c r="O246" s="743"/>
    </row>
    <row r="247" spans="1:15" s="100" customFormat="1" ht="14.25">
      <c r="A247" s="764"/>
      <c r="B247" s="630"/>
      <c r="C247" s="743"/>
      <c r="D247" s="381" t="s">
        <v>595</v>
      </c>
      <c r="E247" s="382">
        <f t="shared" si="59"/>
        <v>400</v>
      </c>
      <c r="F247" s="382">
        <f t="shared" si="59"/>
        <v>0</v>
      </c>
      <c r="G247" s="390">
        <v>400</v>
      </c>
      <c r="H247" s="390"/>
      <c r="I247" s="393"/>
      <c r="J247" s="393"/>
      <c r="K247" s="393"/>
      <c r="L247" s="393"/>
      <c r="M247" s="393"/>
      <c r="N247" s="393"/>
      <c r="O247" s="743"/>
    </row>
    <row r="248" spans="1:15" s="100" customFormat="1" ht="14.25">
      <c r="A248" s="764"/>
      <c r="B248" s="630"/>
      <c r="C248" s="743"/>
      <c r="D248" s="381" t="s">
        <v>596</v>
      </c>
      <c r="E248" s="382">
        <f t="shared" si="59"/>
        <v>400</v>
      </c>
      <c r="F248" s="382">
        <f t="shared" si="59"/>
        <v>0</v>
      </c>
      <c r="G248" s="390">
        <v>400</v>
      </c>
      <c r="H248" s="390"/>
      <c r="I248" s="393"/>
      <c r="J248" s="393"/>
      <c r="K248" s="393"/>
      <c r="L248" s="393"/>
      <c r="M248" s="393"/>
      <c r="N248" s="393"/>
      <c r="O248" s="743"/>
    </row>
    <row r="249" spans="1:15" s="100" customFormat="1" ht="14.25">
      <c r="A249" s="764"/>
      <c r="B249" s="630"/>
      <c r="C249" s="744"/>
      <c r="D249" s="386" t="s">
        <v>610</v>
      </c>
      <c r="E249" s="390">
        <f t="shared" si="59"/>
        <v>400</v>
      </c>
      <c r="F249" s="390">
        <f t="shared" si="59"/>
        <v>0</v>
      </c>
      <c r="G249" s="390">
        <v>400</v>
      </c>
      <c r="H249" s="390"/>
      <c r="I249" s="393"/>
      <c r="J249" s="393"/>
      <c r="K249" s="393"/>
      <c r="L249" s="393"/>
      <c r="M249" s="393"/>
      <c r="N249" s="393"/>
      <c r="O249" s="744"/>
    </row>
    <row r="250" spans="1:15" s="100" customFormat="1" ht="15" customHeight="1">
      <c r="A250" s="764" t="s">
        <v>1057</v>
      </c>
      <c r="B250" s="630" t="s">
        <v>1055</v>
      </c>
      <c r="C250" s="630" t="s">
        <v>337</v>
      </c>
      <c r="D250" s="379" t="s">
        <v>226</v>
      </c>
      <c r="E250" s="380">
        <f>SUM(E251:E261)</f>
        <v>717</v>
      </c>
      <c r="F250" s="380">
        <f aca="true" t="shared" si="60" ref="F250:N250">SUM(F251:F261)</f>
        <v>717</v>
      </c>
      <c r="G250" s="380">
        <f t="shared" si="60"/>
        <v>717</v>
      </c>
      <c r="H250" s="380">
        <f t="shared" si="60"/>
        <v>717</v>
      </c>
      <c r="I250" s="380">
        <f t="shared" si="60"/>
        <v>0</v>
      </c>
      <c r="J250" s="380">
        <f t="shared" si="60"/>
        <v>0</v>
      </c>
      <c r="K250" s="380">
        <f t="shared" si="60"/>
        <v>0</v>
      </c>
      <c r="L250" s="380">
        <f t="shared" si="60"/>
        <v>0</v>
      </c>
      <c r="M250" s="380">
        <f t="shared" si="60"/>
        <v>0</v>
      </c>
      <c r="N250" s="380">
        <f t="shared" si="60"/>
        <v>0</v>
      </c>
      <c r="O250" s="742" t="s">
        <v>481</v>
      </c>
    </row>
    <row r="251" spans="1:15" s="100" customFormat="1" ht="14.25">
      <c r="A251" s="764"/>
      <c r="B251" s="630"/>
      <c r="C251" s="630"/>
      <c r="D251" s="381" t="s">
        <v>210</v>
      </c>
      <c r="E251" s="382">
        <f aca="true" t="shared" si="61" ref="E251:F261">G251+I251+K251+M251</f>
        <v>0</v>
      </c>
      <c r="F251" s="382">
        <f t="shared" si="61"/>
        <v>0</v>
      </c>
      <c r="G251" s="382"/>
      <c r="H251" s="382"/>
      <c r="I251" s="393"/>
      <c r="J251" s="393"/>
      <c r="K251" s="393"/>
      <c r="L251" s="393"/>
      <c r="M251" s="393"/>
      <c r="N251" s="393"/>
      <c r="O251" s="743"/>
    </row>
    <row r="252" spans="1:15" s="100" customFormat="1" ht="14.25">
      <c r="A252" s="764"/>
      <c r="B252" s="630"/>
      <c r="C252" s="630"/>
      <c r="D252" s="381" t="s">
        <v>211</v>
      </c>
      <c r="E252" s="382">
        <f t="shared" si="61"/>
        <v>0</v>
      </c>
      <c r="F252" s="382">
        <f t="shared" si="61"/>
        <v>0</v>
      </c>
      <c r="G252" s="382"/>
      <c r="H252" s="382"/>
      <c r="I252" s="393"/>
      <c r="J252" s="393"/>
      <c r="K252" s="393"/>
      <c r="L252" s="393"/>
      <c r="M252" s="393"/>
      <c r="N252" s="393"/>
      <c r="O252" s="743"/>
    </row>
    <row r="253" spans="1:15" s="100" customFormat="1" ht="14.25" customHeight="1">
      <c r="A253" s="764"/>
      <c r="B253" s="630"/>
      <c r="C253" s="630"/>
      <c r="D253" s="381" t="s">
        <v>212</v>
      </c>
      <c r="E253" s="382">
        <f t="shared" si="61"/>
        <v>0</v>
      </c>
      <c r="F253" s="382">
        <f t="shared" si="61"/>
        <v>0</v>
      </c>
      <c r="G253" s="382"/>
      <c r="H253" s="382"/>
      <c r="I253" s="393"/>
      <c r="J253" s="393"/>
      <c r="K253" s="393"/>
      <c r="L253" s="393"/>
      <c r="M253" s="393"/>
      <c r="N253" s="393"/>
      <c r="O253" s="743"/>
    </row>
    <row r="254" spans="1:15" s="100" customFormat="1" ht="21" customHeight="1">
      <c r="A254" s="764"/>
      <c r="B254" s="630"/>
      <c r="C254" s="630"/>
      <c r="D254" s="381" t="s">
        <v>223</v>
      </c>
      <c r="E254" s="382">
        <f t="shared" si="61"/>
        <v>717</v>
      </c>
      <c r="F254" s="382">
        <f t="shared" si="61"/>
        <v>717</v>
      </c>
      <c r="G254" s="382">
        <v>717</v>
      </c>
      <c r="H254" s="382">
        <v>717</v>
      </c>
      <c r="I254" s="393"/>
      <c r="J254" s="393"/>
      <c r="K254" s="393"/>
      <c r="L254" s="393"/>
      <c r="M254" s="393"/>
      <c r="N254" s="393"/>
      <c r="O254" s="743"/>
    </row>
    <row r="255" spans="1:15" s="100" customFormat="1" ht="14.25">
      <c r="A255" s="764"/>
      <c r="B255" s="630"/>
      <c r="C255" s="630"/>
      <c r="D255" s="381" t="s">
        <v>232</v>
      </c>
      <c r="E255" s="382">
        <f t="shared" si="61"/>
        <v>0</v>
      </c>
      <c r="F255" s="382">
        <f t="shared" si="61"/>
        <v>0</v>
      </c>
      <c r="G255" s="382"/>
      <c r="H255" s="382"/>
      <c r="I255" s="393"/>
      <c r="J255" s="393"/>
      <c r="K255" s="393"/>
      <c r="L255" s="393"/>
      <c r="M255" s="393"/>
      <c r="N255" s="393"/>
      <c r="O255" s="743"/>
    </row>
    <row r="256" spans="1:15" s="100" customFormat="1" ht="14.25">
      <c r="A256" s="764"/>
      <c r="B256" s="630"/>
      <c r="C256" s="630"/>
      <c r="D256" s="381" t="s">
        <v>233</v>
      </c>
      <c r="E256" s="382">
        <f t="shared" si="61"/>
        <v>0</v>
      </c>
      <c r="F256" s="382">
        <f t="shared" si="61"/>
        <v>0</v>
      </c>
      <c r="G256" s="382"/>
      <c r="H256" s="382"/>
      <c r="I256" s="393"/>
      <c r="J256" s="393"/>
      <c r="K256" s="393"/>
      <c r="L256" s="393"/>
      <c r="M256" s="393"/>
      <c r="N256" s="393"/>
      <c r="O256" s="743"/>
    </row>
    <row r="257" spans="1:15" s="100" customFormat="1" ht="14.25">
      <c r="A257" s="764"/>
      <c r="B257" s="630"/>
      <c r="C257" s="630"/>
      <c r="D257" s="381" t="s">
        <v>593</v>
      </c>
      <c r="E257" s="382">
        <f t="shared" si="61"/>
        <v>0</v>
      </c>
      <c r="F257" s="382">
        <f t="shared" si="61"/>
        <v>0</v>
      </c>
      <c r="G257" s="390"/>
      <c r="H257" s="390"/>
      <c r="I257" s="393"/>
      <c r="J257" s="393"/>
      <c r="K257" s="393"/>
      <c r="L257" s="393"/>
      <c r="M257" s="393"/>
      <c r="N257" s="393"/>
      <c r="O257" s="743"/>
    </row>
    <row r="258" spans="1:15" s="100" customFormat="1" ht="14.25">
      <c r="A258" s="764"/>
      <c r="B258" s="630"/>
      <c r="C258" s="630"/>
      <c r="D258" s="381" t="s">
        <v>594</v>
      </c>
      <c r="E258" s="382">
        <f t="shared" si="61"/>
        <v>0</v>
      </c>
      <c r="F258" s="382">
        <f t="shared" si="61"/>
        <v>0</v>
      </c>
      <c r="G258" s="390"/>
      <c r="H258" s="390"/>
      <c r="I258" s="393"/>
      <c r="J258" s="393"/>
      <c r="K258" s="393"/>
      <c r="L258" s="393"/>
      <c r="M258" s="393"/>
      <c r="N258" s="393"/>
      <c r="O258" s="743"/>
    </row>
    <row r="259" spans="1:15" s="100" customFormat="1" ht="14.25">
      <c r="A259" s="764"/>
      <c r="B259" s="630"/>
      <c r="C259" s="630"/>
      <c r="D259" s="381" t="s">
        <v>595</v>
      </c>
      <c r="E259" s="382">
        <f t="shared" si="61"/>
        <v>0</v>
      </c>
      <c r="F259" s="382">
        <f t="shared" si="61"/>
        <v>0</v>
      </c>
      <c r="G259" s="390"/>
      <c r="H259" s="390"/>
      <c r="I259" s="393"/>
      <c r="J259" s="393"/>
      <c r="K259" s="393"/>
      <c r="L259" s="393"/>
      <c r="M259" s="393"/>
      <c r="N259" s="393"/>
      <c r="O259" s="743"/>
    </row>
    <row r="260" spans="1:15" s="100" customFormat="1" ht="14.25">
      <c r="A260" s="764"/>
      <c r="B260" s="630"/>
      <c r="C260" s="630"/>
      <c r="D260" s="381" t="s">
        <v>596</v>
      </c>
      <c r="E260" s="382">
        <f t="shared" si="61"/>
        <v>0</v>
      </c>
      <c r="F260" s="382">
        <f t="shared" si="61"/>
        <v>0</v>
      </c>
      <c r="G260" s="390"/>
      <c r="H260" s="390"/>
      <c r="I260" s="393"/>
      <c r="J260" s="393"/>
      <c r="K260" s="393"/>
      <c r="L260" s="393"/>
      <c r="M260" s="393"/>
      <c r="N260" s="393"/>
      <c r="O260" s="743"/>
    </row>
    <row r="261" spans="1:15" s="100" customFormat="1" ht="14.25">
      <c r="A261" s="764"/>
      <c r="B261" s="630"/>
      <c r="C261" s="630"/>
      <c r="D261" s="386" t="s">
        <v>610</v>
      </c>
      <c r="E261" s="390">
        <f t="shared" si="61"/>
        <v>0</v>
      </c>
      <c r="F261" s="390">
        <f t="shared" si="61"/>
        <v>0</v>
      </c>
      <c r="G261" s="390"/>
      <c r="H261" s="390"/>
      <c r="I261" s="393"/>
      <c r="J261" s="393"/>
      <c r="K261" s="393"/>
      <c r="L261" s="393"/>
      <c r="M261" s="393"/>
      <c r="N261" s="393"/>
      <c r="O261" s="744"/>
    </row>
    <row r="262" spans="1:15" s="100" customFormat="1" ht="14.25">
      <c r="A262" s="764" t="s">
        <v>897</v>
      </c>
      <c r="B262" s="630" t="s">
        <v>898</v>
      </c>
      <c r="C262" s="742" t="s">
        <v>901</v>
      </c>
      <c r="D262" s="379" t="s">
        <v>226</v>
      </c>
      <c r="E262" s="380">
        <f>SUM(E263:E273)</f>
        <v>998.4000000000001</v>
      </c>
      <c r="F262" s="380">
        <f aca="true" t="shared" si="62" ref="F262:N262">SUM(F263:F273)</f>
        <v>998.4000000000001</v>
      </c>
      <c r="G262" s="380">
        <f t="shared" si="62"/>
        <v>185.7</v>
      </c>
      <c r="H262" s="380">
        <f t="shared" si="62"/>
        <v>185.7</v>
      </c>
      <c r="I262" s="380">
        <f t="shared" si="62"/>
        <v>0</v>
      </c>
      <c r="J262" s="380">
        <f t="shared" si="62"/>
        <v>0</v>
      </c>
      <c r="K262" s="380">
        <f t="shared" si="62"/>
        <v>812.7</v>
      </c>
      <c r="L262" s="380">
        <f t="shared" si="62"/>
        <v>812.7</v>
      </c>
      <c r="M262" s="380">
        <f t="shared" si="62"/>
        <v>0</v>
      </c>
      <c r="N262" s="380">
        <f t="shared" si="62"/>
        <v>0</v>
      </c>
      <c r="O262" s="742" t="s">
        <v>479</v>
      </c>
    </row>
    <row r="263" spans="1:15" s="100" customFormat="1" ht="14.25">
      <c r="A263" s="764"/>
      <c r="B263" s="630"/>
      <c r="C263" s="743"/>
      <c r="D263" s="381" t="s">
        <v>210</v>
      </c>
      <c r="E263" s="382">
        <f aca="true" t="shared" si="63" ref="E263:E273">G263+I263+K263+M263</f>
        <v>0</v>
      </c>
      <c r="F263" s="382">
        <f aca="true" t="shared" si="64" ref="F263:F273">H263+J263+L263+N263</f>
        <v>0</v>
      </c>
      <c r="G263" s="390"/>
      <c r="H263" s="390"/>
      <c r="I263" s="393"/>
      <c r="J263" s="393"/>
      <c r="K263" s="393"/>
      <c r="L263" s="393"/>
      <c r="M263" s="393"/>
      <c r="N263" s="393"/>
      <c r="O263" s="743"/>
    </row>
    <row r="264" spans="1:15" s="100" customFormat="1" ht="14.25">
      <c r="A264" s="764"/>
      <c r="B264" s="630"/>
      <c r="C264" s="743"/>
      <c r="D264" s="381" t="s">
        <v>211</v>
      </c>
      <c r="E264" s="382">
        <f t="shared" si="63"/>
        <v>0</v>
      </c>
      <c r="F264" s="382">
        <f t="shared" si="64"/>
        <v>0</v>
      </c>
      <c r="G264" s="390"/>
      <c r="H264" s="390"/>
      <c r="I264" s="393"/>
      <c r="J264" s="393"/>
      <c r="K264" s="393"/>
      <c r="L264" s="393"/>
      <c r="M264" s="393"/>
      <c r="N264" s="393"/>
      <c r="O264" s="743"/>
    </row>
    <row r="265" spans="1:15" s="100" customFormat="1" ht="14.25">
      <c r="A265" s="764"/>
      <c r="B265" s="630"/>
      <c r="C265" s="743"/>
      <c r="D265" s="381" t="s">
        <v>212</v>
      </c>
      <c r="E265" s="382">
        <f t="shared" si="63"/>
        <v>0</v>
      </c>
      <c r="F265" s="382">
        <f t="shared" si="64"/>
        <v>0</v>
      </c>
      <c r="G265" s="390"/>
      <c r="H265" s="390"/>
      <c r="I265" s="393"/>
      <c r="J265" s="393"/>
      <c r="K265" s="393"/>
      <c r="L265" s="393"/>
      <c r="M265" s="393"/>
      <c r="N265" s="393"/>
      <c r="O265" s="743"/>
    </row>
    <row r="266" spans="1:15" s="100" customFormat="1" ht="14.25">
      <c r="A266" s="764"/>
      <c r="B266" s="630"/>
      <c r="C266" s="743"/>
      <c r="D266" s="381" t="s">
        <v>223</v>
      </c>
      <c r="E266" s="382">
        <f t="shared" si="63"/>
        <v>0</v>
      </c>
      <c r="F266" s="382">
        <f t="shared" si="64"/>
        <v>0</v>
      </c>
      <c r="G266" s="390"/>
      <c r="H266" s="390"/>
      <c r="I266" s="393"/>
      <c r="J266" s="393"/>
      <c r="K266" s="393"/>
      <c r="L266" s="393"/>
      <c r="M266" s="393"/>
      <c r="N266" s="393"/>
      <c r="O266" s="743"/>
    </row>
    <row r="267" spans="1:15" s="100" customFormat="1" ht="14.25">
      <c r="A267" s="764"/>
      <c r="B267" s="630"/>
      <c r="C267" s="743"/>
      <c r="D267" s="381" t="s">
        <v>232</v>
      </c>
      <c r="E267" s="382">
        <f t="shared" si="63"/>
        <v>998.4000000000001</v>
      </c>
      <c r="F267" s="382">
        <f t="shared" si="64"/>
        <v>998.4000000000001</v>
      </c>
      <c r="G267" s="390">
        <v>185.7</v>
      </c>
      <c r="H267" s="390">
        <v>185.7</v>
      </c>
      <c r="I267" s="393"/>
      <c r="J267" s="393"/>
      <c r="K267" s="394">
        <v>812.7</v>
      </c>
      <c r="L267" s="394">
        <v>812.7</v>
      </c>
      <c r="M267" s="393"/>
      <c r="N267" s="393"/>
      <c r="O267" s="743"/>
    </row>
    <row r="268" spans="1:15" s="100" customFormat="1" ht="14.25">
      <c r="A268" s="764"/>
      <c r="B268" s="630"/>
      <c r="C268" s="743"/>
      <c r="D268" s="381" t="s">
        <v>233</v>
      </c>
      <c r="E268" s="382">
        <f t="shared" si="63"/>
        <v>0</v>
      </c>
      <c r="F268" s="382">
        <f t="shared" si="64"/>
        <v>0</v>
      </c>
      <c r="G268" s="390"/>
      <c r="H268" s="390"/>
      <c r="I268" s="393"/>
      <c r="J268" s="393"/>
      <c r="K268" s="393"/>
      <c r="L268" s="393"/>
      <c r="M268" s="393"/>
      <c r="N268" s="393"/>
      <c r="O268" s="743"/>
    </row>
    <row r="269" spans="1:15" s="100" customFormat="1" ht="14.25">
      <c r="A269" s="764"/>
      <c r="B269" s="630"/>
      <c r="C269" s="743"/>
      <c r="D269" s="381" t="s">
        <v>593</v>
      </c>
      <c r="E269" s="382">
        <f t="shared" si="63"/>
        <v>0</v>
      </c>
      <c r="F269" s="382">
        <f t="shared" si="64"/>
        <v>0</v>
      </c>
      <c r="G269" s="390"/>
      <c r="H269" s="390"/>
      <c r="I269" s="393"/>
      <c r="J269" s="393"/>
      <c r="K269" s="393"/>
      <c r="L269" s="393"/>
      <c r="M269" s="393"/>
      <c r="N269" s="393"/>
      <c r="O269" s="743"/>
    </row>
    <row r="270" spans="1:15" s="100" customFormat="1" ht="14.25">
      <c r="A270" s="764"/>
      <c r="B270" s="630"/>
      <c r="C270" s="743"/>
      <c r="D270" s="381" t="s">
        <v>594</v>
      </c>
      <c r="E270" s="382">
        <f t="shared" si="63"/>
        <v>0</v>
      </c>
      <c r="F270" s="382">
        <f t="shared" si="64"/>
        <v>0</v>
      </c>
      <c r="G270" s="390"/>
      <c r="H270" s="390"/>
      <c r="I270" s="393"/>
      <c r="J270" s="393"/>
      <c r="K270" s="393"/>
      <c r="L270" s="393"/>
      <c r="M270" s="393"/>
      <c r="N270" s="393"/>
      <c r="O270" s="743"/>
    </row>
    <row r="271" spans="1:15" s="100" customFormat="1" ht="14.25">
      <c r="A271" s="764"/>
      <c r="B271" s="630"/>
      <c r="C271" s="743"/>
      <c r="D271" s="381" t="s">
        <v>595</v>
      </c>
      <c r="E271" s="382">
        <f t="shared" si="63"/>
        <v>0</v>
      </c>
      <c r="F271" s="382">
        <f t="shared" si="64"/>
        <v>0</v>
      </c>
      <c r="G271" s="390"/>
      <c r="H271" s="390"/>
      <c r="I271" s="393"/>
      <c r="J271" s="393"/>
      <c r="K271" s="393"/>
      <c r="L271" s="393"/>
      <c r="M271" s="393"/>
      <c r="N271" s="393"/>
      <c r="O271" s="743"/>
    </row>
    <row r="272" spans="1:15" s="100" customFormat="1" ht="14.25">
      <c r="A272" s="764"/>
      <c r="B272" s="630"/>
      <c r="C272" s="743"/>
      <c r="D272" s="381" t="s">
        <v>596</v>
      </c>
      <c r="E272" s="382">
        <f t="shared" si="63"/>
        <v>0</v>
      </c>
      <c r="F272" s="382">
        <f t="shared" si="64"/>
        <v>0</v>
      </c>
      <c r="G272" s="390"/>
      <c r="H272" s="390"/>
      <c r="I272" s="393"/>
      <c r="J272" s="393"/>
      <c r="K272" s="393"/>
      <c r="L272" s="393"/>
      <c r="M272" s="393"/>
      <c r="N272" s="393"/>
      <c r="O272" s="743"/>
    </row>
    <row r="273" spans="1:15" s="100" customFormat="1" ht="14.25">
      <c r="A273" s="764"/>
      <c r="B273" s="630"/>
      <c r="C273" s="744"/>
      <c r="D273" s="386" t="s">
        <v>610</v>
      </c>
      <c r="E273" s="390">
        <f t="shared" si="63"/>
        <v>0</v>
      </c>
      <c r="F273" s="390">
        <f t="shared" si="64"/>
        <v>0</v>
      </c>
      <c r="G273" s="390"/>
      <c r="H273" s="390"/>
      <c r="I273" s="393"/>
      <c r="J273" s="393"/>
      <c r="K273" s="393"/>
      <c r="L273" s="393"/>
      <c r="M273" s="393"/>
      <c r="N273" s="393"/>
      <c r="O273" s="744"/>
    </row>
    <row r="274" spans="1:15" ht="14.25">
      <c r="A274" s="738"/>
      <c r="B274" s="740" t="s">
        <v>213</v>
      </c>
      <c r="C274" s="740"/>
      <c r="D274" s="379" t="s">
        <v>209</v>
      </c>
      <c r="E274" s="380">
        <f>SUM(E275:E285)</f>
        <v>869071.5000000001</v>
      </c>
      <c r="F274" s="380">
        <f aca="true" t="shared" si="65" ref="F274:N274">SUM(F275:F285)</f>
        <v>443608.30000000005</v>
      </c>
      <c r="G274" s="380">
        <f t="shared" si="65"/>
        <v>695418.2</v>
      </c>
      <c r="H274" s="380">
        <f t="shared" si="65"/>
        <v>357356.29999999993</v>
      </c>
      <c r="I274" s="395">
        <f t="shared" si="65"/>
        <v>0</v>
      </c>
      <c r="J274" s="395">
        <f t="shared" si="65"/>
        <v>0</v>
      </c>
      <c r="K274" s="395">
        <f t="shared" si="65"/>
        <v>133384.5</v>
      </c>
      <c r="L274" s="395">
        <f t="shared" si="65"/>
        <v>63583.2</v>
      </c>
      <c r="M274" s="395">
        <f t="shared" si="65"/>
        <v>40268.8</v>
      </c>
      <c r="N274" s="395">
        <f t="shared" si="65"/>
        <v>22668.8</v>
      </c>
      <c r="O274" s="744"/>
    </row>
    <row r="275" spans="1:15" ht="14.25">
      <c r="A275" s="738"/>
      <c r="B275" s="740"/>
      <c r="C275" s="740"/>
      <c r="D275" s="381" t="s">
        <v>210</v>
      </c>
      <c r="E275" s="382">
        <f>G275+I275+K275+M275</f>
        <v>54379.5</v>
      </c>
      <c r="F275" s="382">
        <f>H275+J275+L275+N275</f>
        <v>38727.9</v>
      </c>
      <c r="G275" s="382">
        <f>G215+G155+G95+G83+G71+G59+G47+G35+G11+G227+G239+G251+G263</f>
        <v>42244.2</v>
      </c>
      <c r="H275" s="382">
        <f aca="true" t="shared" si="66" ref="H275:N275">H215+H155+H95+H83+H71+H59+H47+H35+H11+H227+H239+H251+H263</f>
        <v>32520.5</v>
      </c>
      <c r="I275" s="382">
        <f t="shared" si="66"/>
        <v>0</v>
      </c>
      <c r="J275" s="382">
        <f t="shared" si="66"/>
        <v>0</v>
      </c>
      <c r="K275" s="382">
        <f t="shared" si="66"/>
        <v>12135.3</v>
      </c>
      <c r="L275" s="382">
        <f t="shared" si="66"/>
        <v>6207.4</v>
      </c>
      <c r="M275" s="382">
        <f t="shared" si="66"/>
        <v>0</v>
      </c>
      <c r="N275" s="382">
        <f t="shared" si="66"/>
        <v>0</v>
      </c>
      <c r="O275" s="630"/>
    </row>
    <row r="276" spans="1:15" ht="14.25">
      <c r="A276" s="738"/>
      <c r="B276" s="740"/>
      <c r="C276" s="740"/>
      <c r="D276" s="381" t="s">
        <v>211</v>
      </c>
      <c r="E276" s="382">
        <f>G276+I276+K276+M276</f>
        <v>52656.6</v>
      </c>
      <c r="F276" s="382">
        <f aca="true" t="shared" si="67" ref="E276:F285">H276+J276+L276+N276</f>
        <v>37027.1</v>
      </c>
      <c r="G276" s="382">
        <f aca="true" t="shared" si="68" ref="G276:N285">G216+G156+G96+G84+G72+G60+G48+G36+G12+G228+G240+G252+G264</f>
        <v>40673.2</v>
      </c>
      <c r="H276" s="382">
        <f t="shared" si="68"/>
        <v>30001.6</v>
      </c>
      <c r="I276" s="382">
        <f t="shared" si="68"/>
        <v>0</v>
      </c>
      <c r="J276" s="382">
        <f t="shared" si="68"/>
        <v>0</v>
      </c>
      <c r="K276" s="382">
        <f t="shared" si="68"/>
        <v>10995.3</v>
      </c>
      <c r="L276" s="382">
        <f t="shared" si="68"/>
        <v>6037.4</v>
      </c>
      <c r="M276" s="382">
        <f t="shared" si="68"/>
        <v>988.1</v>
      </c>
      <c r="N276" s="382">
        <f t="shared" si="68"/>
        <v>988.1</v>
      </c>
      <c r="O276" s="630"/>
    </row>
    <row r="277" spans="1:15" ht="14.25">
      <c r="A277" s="738"/>
      <c r="B277" s="740"/>
      <c r="C277" s="740"/>
      <c r="D277" s="381" t="s">
        <v>212</v>
      </c>
      <c r="E277" s="382">
        <f>G277+I277+K277+M277</f>
        <v>55846.100000000006</v>
      </c>
      <c r="F277" s="382">
        <f t="shared" si="67"/>
        <v>41546.799999999996</v>
      </c>
      <c r="G277" s="382">
        <f t="shared" si="68"/>
        <v>40770.100000000006</v>
      </c>
      <c r="H277" s="382">
        <f t="shared" si="68"/>
        <v>30004.5</v>
      </c>
      <c r="I277" s="382">
        <f t="shared" si="68"/>
        <v>0</v>
      </c>
      <c r="J277" s="382">
        <f t="shared" si="68"/>
        <v>0</v>
      </c>
      <c r="K277" s="382">
        <f t="shared" si="68"/>
        <v>10995.3</v>
      </c>
      <c r="L277" s="382">
        <f t="shared" si="68"/>
        <v>7461.6</v>
      </c>
      <c r="M277" s="382">
        <f t="shared" si="68"/>
        <v>4080.7</v>
      </c>
      <c r="N277" s="382">
        <f t="shared" si="68"/>
        <v>4080.7</v>
      </c>
      <c r="O277" s="630"/>
    </row>
    <row r="278" spans="1:15" ht="14.25">
      <c r="A278" s="738"/>
      <c r="B278" s="740"/>
      <c r="C278" s="740"/>
      <c r="D278" s="381" t="s">
        <v>223</v>
      </c>
      <c r="E278" s="382">
        <f t="shared" si="67"/>
        <v>78937.8</v>
      </c>
      <c r="F278" s="382">
        <f t="shared" si="67"/>
        <v>66140.9</v>
      </c>
      <c r="G278" s="382">
        <f t="shared" si="68"/>
        <v>61857.100000000006</v>
      </c>
      <c r="H278" s="382">
        <f t="shared" si="68"/>
        <v>51910.799999999996</v>
      </c>
      <c r="I278" s="382">
        <f t="shared" si="68"/>
        <v>0</v>
      </c>
      <c r="J278" s="382">
        <f t="shared" si="68"/>
        <v>0</v>
      </c>
      <c r="K278" s="382">
        <f t="shared" si="68"/>
        <v>12680.7</v>
      </c>
      <c r="L278" s="382">
        <f t="shared" si="68"/>
        <v>9830.1</v>
      </c>
      <c r="M278" s="382">
        <f t="shared" si="68"/>
        <v>4400</v>
      </c>
      <c r="N278" s="382">
        <f t="shared" si="68"/>
        <v>4400</v>
      </c>
      <c r="O278" s="630"/>
    </row>
    <row r="279" spans="1:15" ht="14.25">
      <c r="A279" s="738"/>
      <c r="B279" s="740"/>
      <c r="C279" s="740"/>
      <c r="D279" s="381" t="s">
        <v>232</v>
      </c>
      <c r="E279" s="382">
        <f t="shared" si="67"/>
        <v>82981.7</v>
      </c>
      <c r="F279" s="382">
        <f t="shared" si="67"/>
        <v>71978.8</v>
      </c>
      <c r="G279" s="382">
        <f t="shared" si="68"/>
        <v>63207.6</v>
      </c>
      <c r="H279" s="382">
        <f t="shared" si="68"/>
        <v>55054.7</v>
      </c>
      <c r="I279" s="382">
        <f t="shared" si="68"/>
        <v>0</v>
      </c>
      <c r="J279" s="382">
        <f t="shared" si="68"/>
        <v>0</v>
      </c>
      <c r="K279" s="382">
        <f t="shared" si="68"/>
        <v>15374.1</v>
      </c>
      <c r="L279" s="382">
        <f t="shared" si="68"/>
        <v>12524.1</v>
      </c>
      <c r="M279" s="382">
        <f t="shared" si="68"/>
        <v>4400</v>
      </c>
      <c r="N279" s="382">
        <f t="shared" si="68"/>
        <v>4400</v>
      </c>
      <c r="O279" s="630"/>
    </row>
    <row r="280" spans="1:15" ht="14.25">
      <c r="A280" s="738"/>
      <c r="B280" s="740"/>
      <c r="C280" s="740"/>
      <c r="D280" s="381" t="s">
        <v>233</v>
      </c>
      <c r="E280" s="382">
        <f t="shared" si="67"/>
        <v>92347.3</v>
      </c>
      <c r="F280" s="382">
        <f t="shared" si="67"/>
        <v>74032.7</v>
      </c>
      <c r="G280" s="382">
        <f t="shared" si="68"/>
        <v>74336</v>
      </c>
      <c r="H280" s="382">
        <f t="shared" si="68"/>
        <v>58871.399999999994</v>
      </c>
      <c r="I280" s="382">
        <f t="shared" si="68"/>
        <v>0</v>
      </c>
      <c r="J280" s="382">
        <f t="shared" si="68"/>
        <v>0</v>
      </c>
      <c r="K280" s="382">
        <f t="shared" si="68"/>
        <v>13611.3</v>
      </c>
      <c r="L280" s="382">
        <f t="shared" si="68"/>
        <v>10761.3</v>
      </c>
      <c r="M280" s="382">
        <f t="shared" si="68"/>
        <v>4400</v>
      </c>
      <c r="N280" s="382">
        <f t="shared" si="68"/>
        <v>4400</v>
      </c>
      <c r="O280" s="630"/>
    </row>
    <row r="281" spans="1:15" ht="14.25">
      <c r="A281" s="738"/>
      <c r="B281" s="740"/>
      <c r="C281" s="740"/>
      <c r="D281" s="381" t="s">
        <v>593</v>
      </c>
      <c r="E281" s="382">
        <f t="shared" si="67"/>
        <v>92997.3</v>
      </c>
      <c r="F281" s="382">
        <f t="shared" si="67"/>
        <v>74682.7</v>
      </c>
      <c r="G281" s="382">
        <f t="shared" si="68"/>
        <v>74986</v>
      </c>
      <c r="H281" s="382">
        <f t="shared" si="68"/>
        <v>59521.399999999994</v>
      </c>
      <c r="I281" s="382">
        <f t="shared" si="68"/>
        <v>0</v>
      </c>
      <c r="J281" s="382">
        <f t="shared" si="68"/>
        <v>0</v>
      </c>
      <c r="K281" s="382">
        <f t="shared" si="68"/>
        <v>13611.3</v>
      </c>
      <c r="L281" s="382">
        <f t="shared" si="68"/>
        <v>10761.3</v>
      </c>
      <c r="M281" s="382">
        <f t="shared" si="68"/>
        <v>4400</v>
      </c>
      <c r="N281" s="382">
        <f t="shared" si="68"/>
        <v>4400</v>
      </c>
      <c r="O281" s="630"/>
    </row>
    <row r="282" spans="1:15" ht="14.25">
      <c r="A282" s="738"/>
      <c r="B282" s="740"/>
      <c r="C282" s="740"/>
      <c r="D282" s="381" t="s">
        <v>594</v>
      </c>
      <c r="E282" s="382">
        <f t="shared" si="67"/>
        <v>89731.3</v>
      </c>
      <c r="F282" s="382">
        <f t="shared" si="67"/>
        <v>39471.399999999994</v>
      </c>
      <c r="G282" s="382">
        <f t="shared" si="68"/>
        <v>74336</v>
      </c>
      <c r="H282" s="382">
        <f t="shared" si="68"/>
        <v>39471.399999999994</v>
      </c>
      <c r="I282" s="382">
        <f t="shared" si="68"/>
        <v>0</v>
      </c>
      <c r="J282" s="382">
        <f t="shared" si="68"/>
        <v>0</v>
      </c>
      <c r="K282" s="382">
        <f t="shared" si="68"/>
        <v>10995.3</v>
      </c>
      <c r="L282" s="382">
        <f t="shared" si="68"/>
        <v>0</v>
      </c>
      <c r="M282" s="382">
        <f t="shared" si="68"/>
        <v>4400</v>
      </c>
      <c r="N282" s="382">
        <f t="shared" si="68"/>
        <v>0</v>
      </c>
      <c r="O282" s="630"/>
    </row>
    <row r="283" spans="1:15" ht="14.25">
      <c r="A283" s="738"/>
      <c r="B283" s="740"/>
      <c r="C283" s="740"/>
      <c r="D283" s="381" t="s">
        <v>595</v>
      </c>
      <c r="E283" s="382">
        <f t="shared" si="67"/>
        <v>89731.3</v>
      </c>
      <c r="F283" s="382">
        <f t="shared" si="67"/>
        <v>0</v>
      </c>
      <c r="G283" s="382">
        <f t="shared" si="68"/>
        <v>74336</v>
      </c>
      <c r="H283" s="382">
        <f t="shared" si="68"/>
        <v>0</v>
      </c>
      <c r="I283" s="382">
        <f t="shared" si="68"/>
        <v>0</v>
      </c>
      <c r="J283" s="382">
        <f t="shared" si="68"/>
        <v>0</v>
      </c>
      <c r="K283" s="382">
        <f t="shared" si="68"/>
        <v>10995.3</v>
      </c>
      <c r="L283" s="382">
        <f t="shared" si="68"/>
        <v>0</v>
      </c>
      <c r="M283" s="382">
        <f t="shared" si="68"/>
        <v>4400</v>
      </c>
      <c r="N283" s="382">
        <f t="shared" si="68"/>
        <v>0</v>
      </c>
      <c r="O283" s="630"/>
    </row>
    <row r="284" spans="1:15" ht="14.25">
      <c r="A284" s="738"/>
      <c r="B284" s="740"/>
      <c r="C284" s="740"/>
      <c r="D284" s="381" t="s">
        <v>596</v>
      </c>
      <c r="E284" s="382">
        <f t="shared" si="67"/>
        <v>89731.3</v>
      </c>
      <c r="F284" s="382">
        <f t="shared" si="67"/>
        <v>0</v>
      </c>
      <c r="G284" s="382">
        <f t="shared" si="68"/>
        <v>74336</v>
      </c>
      <c r="H284" s="382">
        <f t="shared" si="68"/>
        <v>0</v>
      </c>
      <c r="I284" s="382">
        <f t="shared" si="68"/>
        <v>0</v>
      </c>
      <c r="J284" s="382">
        <f t="shared" si="68"/>
        <v>0</v>
      </c>
      <c r="K284" s="382">
        <f t="shared" si="68"/>
        <v>10995.3</v>
      </c>
      <c r="L284" s="382">
        <f t="shared" si="68"/>
        <v>0</v>
      </c>
      <c r="M284" s="382">
        <f t="shared" si="68"/>
        <v>4400</v>
      </c>
      <c r="N284" s="382">
        <f t="shared" si="68"/>
        <v>0</v>
      </c>
      <c r="O284" s="630"/>
    </row>
    <row r="285" spans="1:15" ht="14.25">
      <c r="A285" s="746"/>
      <c r="B285" s="776"/>
      <c r="C285" s="776"/>
      <c r="D285" s="381" t="s">
        <v>610</v>
      </c>
      <c r="E285" s="382">
        <f t="shared" si="67"/>
        <v>89731.3</v>
      </c>
      <c r="F285" s="382">
        <f t="shared" si="67"/>
        <v>0</v>
      </c>
      <c r="G285" s="382">
        <f t="shared" si="68"/>
        <v>74336</v>
      </c>
      <c r="H285" s="382">
        <f t="shared" si="68"/>
        <v>0</v>
      </c>
      <c r="I285" s="382">
        <f t="shared" si="68"/>
        <v>0</v>
      </c>
      <c r="J285" s="382">
        <f t="shared" si="68"/>
        <v>0</v>
      </c>
      <c r="K285" s="382">
        <f t="shared" si="68"/>
        <v>10995.3</v>
      </c>
      <c r="L285" s="382">
        <f t="shared" si="68"/>
        <v>0</v>
      </c>
      <c r="M285" s="382">
        <f t="shared" si="68"/>
        <v>4400</v>
      </c>
      <c r="N285" s="382">
        <f t="shared" si="68"/>
        <v>0</v>
      </c>
      <c r="O285" s="630"/>
    </row>
    <row r="286" spans="1:15" ht="14.25">
      <c r="A286" s="377" t="s">
        <v>295</v>
      </c>
      <c r="B286" s="757" t="s">
        <v>294</v>
      </c>
      <c r="C286" s="758"/>
      <c r="D286" s="758"/>
      <c r="E286" s="758"/>
      <c r="F286" s="758"/>
      <c r="G286" s="758"/>
      <c r="H286" s="758"/>
      <c r="I286" s="758"/>
      <c r="J286" s="758"/>
      <c r="K286" s="758"/>
      <c r="L286" s="758"/>
      <c r="M286" s="758"/>
      <c r="N286" s="758"/>
      <c r="O286" s="759"/>
    </row>
    <row r="287" spans="1:15" ht="15" customHeight="1">
      <c r="A287" s="384"/>
      <c r="B287" s="761" t="s">
        <v>452</v>
      </c>
      <c r="C287" s="762"/>
      <c r="D287" s="762"/>
      <c r="E287" s="762"/>
      <c r="F287" s="762"/>
      <c r="G287" s="762"/>
      <c r="H287" s="762"/>
      <c r="I287" s="762"/>
      <c r="J287" s="762"/>
      <c r="K287" s="762"/>
      <c r="L287" s="762"/>
      <c r="M287" s="762"/>
      <c r="N287" s="762"/>
      <c r="O287" s="763"/>
    </row>
    <row r="288" spans="1:15" s="4" customFormat="1" ht="15" customHeight="1">
      <c r="A288" s="737" t="s">
        <v>302</v>
      </c>
      <c r="B288" s="777" t="s">
        <v>301</v>
      </c>
      <c r="C288" s="383"/>
      <c r="D288" s="379" t="s">
        <v>209</v>
      </c>
      <c r="E288" s="380">
        <f>SUM(E289:E299)</f>
        <v>6846443.5</v>
      </c>
      <c r="F288" s="380">
        <f aca="true" t="shared" si="69" ref="F288:N288">SUM(F289:F299)</f>
        <v>3702328.3699999996</v>
      </c>
      <c r="G288" s="380">
        <f t="shared" si="69"/>
        <v>5004527.7</v>
      </c>
      <c r="H288" s="380">
        <f t="shared" si="69"/>
        <v>3194579.4</v>
      </c>
      <c r="I288" s="380">
        <f t="shared" si="69"/>
        <v>2660.6</v>
      </c>
      <c r="J288" s="380">
        <f t="shared" si="69"/>
        <v>2660.6</v>
      </c>
      <c r="K288" s="380">
        <f t="shared" si="69"/>
        <v>1358256.5000000002</v>
      </c>
      <c r="L288" s="380">
        <f t="shared" si="69"/>
        <v>328878.19999999995</v>
      </c>
      <c r="M288" s="380">
        <f t="shared" si="69"/>
        <v>480998.70000000007</v>
      </c>
      <c r="N288" s="380">
        <f t="shared" si="69"/>
        <v>176210.17</v>
      </c>
      <c r="O288" s="742" t="s">
        <v>229</v>
      </c>
    </row>
    <row r="289" spans="1:15" ht="14.25">
      <c r="A289" s="738"/>
      <c r="B289" s="778"/>
      <c r="C289" s="384"/>
      <c r="D289" s="381" t="s">
        <v>210</v>
      </c>
      <c r="E289" s="382">
        <f>G289+I289+K289+M289</f>
        <v>453746.69999999995</v>
      </c>
      <c r="F289" s="382">
        <f>H289+J289+L289+N289</f>
        <v>329746.79999999993</v>
      </c>
      <c r="G289" s="382">
        <v>324731.1</v>
      </c>
      <c r="H289" s="382">
        <v>286070.6</v>
      </c>
      <c r="I289" s="382">
        <v>1772.6</v>
      </c>
      <c r="J289" s="382">
        <v>1772.6</v>
      </c>
      <c r="K289" s="382">
        <v>127243</v>
      </c>
      <c r="L289" s="382">
        <v>41903.6</v>
      </c>
      <c r="M289" s="385"/>
      <c r="N289" s="385"/>
      <c r="O289" s="743"/>
    </row>
    <row r="290" spans="1:15" ht="78.75">
      <c r="A290" s="738"/>
      <c r="B290" s="778"/>
      <c r="C290" s="377" t="s">
        <v>453</v>
      </c>
      <c r="D290" s="381" t="s">
        <v>211</v>
      </c>
      <c r="E290" s="382">
        <f aca="true" t="shared" si="70" ref="E290:F299">G290+I290+K290+M290</f>
        <v>433929.5</v>
      </c>
      <c r="F290" s="382">
        <f t="shared" si="70"/>
        <v>350837.9</v>
      </c>
      <c r="G290" s="382">
        <v>341689.9</v>
      </c>
      <c r="H290" s="382">
        <v>306803.2</v>
      </c>
      <c r="I290" s="382">
        <v>888</v>
      </c>
      <c r="J290" s="382">
        <v>888</v>
      </c>
      <c r="K290" s="382">
        <v>91351.6</v>
      </c>
      <c r="L290" s="382">
        <v>43146.7</v>
      </c>
      <c r="M290" s="385"/>
      <c r="N290" s="385"/>
      <c r="O290" s="743"/>
    </row>
    <row r="291" spans="1:15" ht="78.75">
      <c r="A291" s="738"/>
      <c r="B291" s="778"/>
      <c r="C291" s="377" t="s">
        <v>453</v>
      </c>
      <c r="D291" s="381" t="s">
        <v>212</v>
      </c>
      <c r="E291" s="382">
        <f t="shared" si="70"/>
        <v>472419</v>
      </c>
      <c r="F291" s="382">
        <f t="shared" si="70"/>
        <v>408278.69999999995</v>
      </c>
      <c r="G291" s="382">
        <v>345789.9</v>
      </c>
      <c r="H291" s="382">
        <v>345786.1</v>
      </c>
      <c r="I291" s="385"/>
      <c r="J291" s="385"/>
      <c r="K291" s="382">
        <v>126629.1</v>
      </c>
      <c r="L291" s="382">
        <v>62492.6</v>
      </c>
      <c r="M291" s="385"/>
      <c r="N291" s="385"/>
      <c r="O291" s="743"/>
    </row>
    <row r="292" spans="1:15" ht="78.75">
      <c r="A292" s="738"/>
      <c r="B292" s="778"/>
      <c r="C292" s="377" t="s">
        <v>453</v>
      </c>
      <c r="D292" s="381" t="s">
        <v>223</v>
      </c>
      <c r="E292" s="382">
        <f t="shared" si="70"/>
        <v>643499.4</v>
      </c>
      <c r="F292" s="382">
        <f t="shared" si="70"/>
        <v>594490.6900000001</v>
      </c>
      <c r="G292" s="382">
        <v>449143.9</v>
      </c>
      <c r="H292" s="382">
        <v>449143.9</v>
      </c>
      <c r="I292" s="385"/>
      <c r="J292" s="385"/>
      <c r="K292" s="382">
        <v>126629.1</v>
      </c>
      <c r="L292" s="382">
        <v>87111.5</v>
      </c>
      <c r="M292" s="382">
        <v>67726.4</v>
      </c>
      <c r="N292" s="382">
        <v>58235.29</v>
      </c>
      <c r="O292" s="743"/>
    </row>
    <row r="293" spans="1:15" ht="78.75">
      <c r="A293" s="738"/>
      <c r="B293" s="778"/>
      <c r="C293" s="377" t="s">
        <v>453</v>
      </c>
      <c r="D293" s="381" t="s">
        <v>232</v>
      </c>
      <c r="E293" s="382">
        <f t="shared" si="70"/>
        <v>724388.9</v>
      </c>
      <c r="F293" s="382">
        <f t="shared" si="70"/>
        <v>603342.8400000001</v>
      </c>
      <c r="G293" s="382">
        <v>538720.9</v>
      </c>
      <c r="H293" s="382">
        <v>457497.8</v>
      </c>
      <c r="I293" s="385"/>
      <c r="J293" s="385"/>
      <c r="K293" s="382">
        <v>126629.1</v>
      </c>
      <c r="L293" s="382">
        <v>86857.6</v>
      </c>
      <c r="M293" s="382">
        <v>59038.9</v>
      </c>
      <c r="N293" s="382">
        <v>58987.44</v>
      </c>
      <c r="O293" s="743"/>
    </row>
    <row r="294" spans="1:15" ht="78.75">
      <c r="A294" s="738"/>
      <c r="B294" s="778"/>
      <c r="C294" s="384" t="s">
        <v>453</v>
      </c>
      <c r="D294" s="381" t="s">
        <v>233</v>
      </c>
      <c r="E294" s="382">
        <f t="shared" si="70"/>
        <v>686410</v>
      </c>
      <c r="F294" s="382">
        <f t="shared" si="70"/>
        <v>521198.94</v>
      </c>
      <c r="G294" s="382">
        <v>500742</v>
      </c>
      <c r="H294" s="382">
        <v>458528.4</v>
      </c>
      <c r="I294" s="385"/>
      <c r="J294" s="385"/>
      <c r="K294" s="382">
        <v>126629.1</v>
      </c>
      <c r="L294" s="382">
        <v>3683.1</v>
      </c>
      <c r="M294" s="382">
        <v>59038.9</v>
      </c>
      <c r="N294" s="382">
        <v>58987.44</v>
      </c>
      <c r="O294" s="743"/>
    </row>
    <row r="295" spans="1:15" ht="78.75">
      <c r="A295" s="738"/>
      <c r="B295" s="778"/>
      <c r="C295" s="384" t="s">
        <v>453</v>
      </c>
      <c r="D295" s="381" t="s">
        <v>593</v>
      </c>
      <c r="E295" s="382">
        <f t="shared" si="70"/>
        <v>686410</v>
      </c>
      <c r="F295" s="382">
        <f t="shared" si="70"/>
        <v>462211.5</v>
      </c>
      <c r="G295" s="382">
        <v>500742</v>
      </c>
      <c r="H295" s="382">
        <v>458528.4</v>
      </c>
      <c r="I295" s="385"/>
      <c r="J295" s="385"/>
      <c r="K295" s="382">
        <v>126629.1</v>
      </c>
      <c r="L295" s="382">
        <v>3683.1</v>
      </c>
      <c r="M295" s="382">
        <v>59038.9</v>
      </c>
      <c r="N295" s="382"/>
      <c r="O295" s="743"/>
    </row>
    <row r="296" spans="1:15" ht="78.75">
      <c r="A296" s="738"/>
      <c r="B296" s="778"/>
      <c r="C296" s="384" t="s">
        <v>453</v>
      </c>
      <c r="D296" s="381" t="s">
        <v>594</v>
      </c>
      <c r="E296" s="382">
        <f t="shared" si="70"/>
        <v>686410</v>
      </c>
      <c r="F296" s="382">
        <f t="shared" si="70"/>
        <v>432221</v>
      </c>
      <c r="G296" s="382">
        <v>500742</v>
      </c>
      <c r="H296" s="382">
        <v>432221</v>
      </c>
      <c r="I296" s="385"/>
      <c r="J296" s="385"/>
      <c r="K296" s="382">
        <v>126629.1</v>
      </c>
      <c r="L296" s="382"/>
      <c r="M296" s="382">
        <v>59038.9</v>
      </c>
      <c r="N296" s="382"/>
      <c r="O296" s="743"/>
    </row>
    <row r="297" spans="1:15" ht="14.25">
      <c r="A297" s="738"/>
      <c r="B297" s="778"/>
      <c r="C297" s="384"/>
      <c r="D297" s="381" t="s">
        <v>595</v>
      </c>
      <c r="E297" s="382">
        <f t="shared" si="70"/>
        <v>686410</v>
      </c>
      <c r="F297" s="382">
        <f t="shared" si="70"/>
        <v>0</v>
      </c>
      <c r="G297" s="382">
        <v>500742</v>
      </c>
      <c r="H297" s="382"/>
      <c r="I297" s="385"/>
      <c r="J297" s="385"/>
      <c r="K297" s="382">
        <v>126629.1</v>
      </c>
      <c r="L297" s="382"/>
      <c r="M297" s="382">
        <v>59038.9</v>
      </c>
      <c r="N297" s="382"/>
      <c r="O297" s="743"/>
    </row>
    <row r="298" spans="1:15" ht="14.25">
      <c r="A298" s="738"/>
      <c r="B298" s="778"/>
      <c r="C298" s="384"/>
      <c r="D298" s="381" t="s">
        <v>596</v>
      </c>
      <c r="E298" s="382">
        <f t="shared" si="70"/>
        <v>686410</v>
      </c>
      <c r="F298" s="382">
        <f t="shared" si="70"/>
        <v>0</v>
      </c>
      <c r="G298" s="382">
        <v>500742</v>
      </c>
      <c r="H298" s="382"/>
      <c r="I298" s="385"/>
      <c r="J298" s="385"/>
      <c r="K298" s="382">
        <v>126629.1</v>
      </c>
      <c r="L298" s="382"/>
      <c r="M298" s="382">
        <v>59038.9</v>
      </c>
      <c r="N298" s="382"/>
      <c r="O298" s="743"/>
    </row>
    <row r="299" spans="1:15" ht="14.25">
      <c r="A299" s="746"/>
      <c r="B299" s="779"/>
      <c r="C299" s="384"/>
      <c r="D299" s="381" t="s">
        <v>610</v>
      </c>
      <c r="E299" s="382">
        <f t="shared" si="70"/>
        <v>686410</v>
      </c>
      <c r="F299" s="382">
        <f t="shared" si="70"/>
        <v>0</v>
      </c>
      <c r="G299" s="382">
        <v>500742</v>
      </c>
      <c r="H299" s="382"/>
      <c r="I299" s="385"/>
      <c r="J299" s="385"/>
      <c r="K299" s="382">
        <v>126629.1</v>
      </c>
      <c r="L299" s="382"/>
      <c r="M299" s="382">
        <v>59038.9</v>
      </c>
      <c r="N299" s="382"/>
      <c r="O299" s="743"/>
    </row>
    <row r="300" spans="1:15" s="4" customFormat="1" ht="15" customHeight="1">
      <c r="A300" s="737" t="s">
        <v>305</v>
      </c>
      <c r="B300" s="737" t="s">
        <v>217</v>
      </c>
      <c r="C300" s="383"/>
      <c r="D300" s="379" t="s">
        <v>209</v>
      </c>
      <c r="E300" s="380">
        <f>SUM(E301:E311)</f>
        <v>976776.7000000001</v>
      </c>
      <c r="F300" s="380">
        <f aca="true" t="shared" si="71" ref="F300:N300">SUM(F301:F311)</f>
        <v>174337.22000000003</v>
      </c>
      <c r="G300" s="380">
        <f t="shared" si="71"/>
        <v>693693</v>
      </c>
      <c r="H300" s="380">
        <f t="shared" si="71"/>
        <v>13653.099999999999</v>
      </c>
      <c r="I300" s="380">
        <f t="shared" si="71"/>
        <v>2506.2</v>
      </c>
      <c r="J300" s="380">
        <f t="shared" si="71"/>
        <v>2506.2</v>
      </c>
      <c r="K300" s="380">
        <f t="shared" si="71"/>
        <v>7920.799999999999</v>
      </c>
      <c r="L300" s="380">
        <f t="shared" si="71"/>
        <v>7920.799999999999</v>
      </c>
      <c r="M300" s="380">
        <f t="shared" si="71"/>
        <v>272656.69999999995</v>
      </c>
      <c r="N300" s="380">
        <f t="shared" si="71"/>
        <v>150257.12000000002</v>
      </c>
      <c r="O300" s="743"/>
    </row>
    <row r="301" spans="1:15" ht="14.25">
      <c r="A301" s="738"/>
      <c r="B301" s="738"/>
      <c r="C301" s="384"/>
      <c r="D301" s="381" t="s">
        <v>210</v>
      </c>
      <c r="E301" s="382">
        <f>G301+I301+K301+M301</f>
        <v>59399.3</v>
      </c>
      <c r="F301" s="382">
        <f>H301+J301+L301+N301</f>
        <v>6446.6</v>
      </c>
      <c r="G301" s="382">
        <v>57660.4</v>
      </c>
      <c r="H301" s="382">
        <v>4707.7</v>
      </c>
      <c r="I301" s="382">
        <v>1738.9</v>
      </c>
      <c r="J301" s="382">
        <v>1738.9</v>
      </c>
      <c r="K301" s="385"/>
      <c r="L301" s="385"/>
      <c r="M301" s="385"/>
      <c r="N301" s="385"/>
      <c r="O301" s="743"/>
    </row>
    <row r="302" spans="1:15" ht="39">
      <c r="A302" s="738"/>
      <c r="B302" s="738"/>
      <c r="C302" s="377" t="s">
        <v>454</v>
      </c>
      <c r="D302" s="381" t="s">
        <v>211</v>
      </c>
      <c r="E302" s="382">
        <f aca="true" t="shared" si="72" ref="E302:F306">G302+I302+K302+M302</f>
        <v>251775.59999999998</v>
      </c>
      <c r="F302" s="382">
        <f t="shared" si="72"/>
        <v>70225.5</v>
      </c>
      <c r="G302" s="382">
        <v>183574.4</v>
      </c>
      <c r="H302" s="382">
        <v>2024.3</v>
      </c>
      <c r="I302" s="382">
        <v>767.3</v>
      </c>
      <c r="J302" s="382">
        <v>767.3</v>
      </c>
      <c r="K302" s="385"/>
      <c r="L302" s="385"/>
      <c r="M302" s="382">
        <v>67433.9</v>
      </c>
      <c r="N302" s="382">
        <v>67433.9</v>
      </c>
      <c r="O302" s="743"/>
    </row>
    <row r="303" spans="1:15" ht="26.25">
      <c r="A303" s="738"/>
      <c r="B303" s="738"/>
      <c r="C303" s="377" t="s">
        <v>455</v>
      </c>
      <c r="D303" s="381" t="s">
        <v>212</v>
      </c>
      <c r="E303" s="382">
        <f t="shared" si="72"/>
        <v>256318.1</v>
      </c>
      <c r="F303" s="382">
        <f t="shared" si="72"/>
        <v>75484.5</v>
      </c>
      <c r="G303" s="382">
        <v>183574.4</v>
      </c>
      <c r="H303" s="382">
        <v>2740.8</v>
      </c>
      <c r="I303" s="385"/>
      <c r="J303" s="385"/>
      <c r="K303" s="382">
        <v>2475.6</v>
      </c>
      <c r="L303" s="382">
        <v>2475.6</v>
      </c>
      <c r="M303" s="382">
        <v>70268.1</v>
      </c>
      <c r="N303" s="382">
        <v>70268.1</v>
      </c>
      <c r="O303" s="743"/>
    </row>
    <row r="304" spans="1:15" ht="26.25">
      <c r="A304" s="738"/>
      <c r="B304" s="738"/>
      <c r="C304" s="377" t="s">
        <v>455</v>
      </c>
      <c r="D304" s="381" t="s">
        <v>223</v>
      </c>
      <c r="E304" s="382">
        <f t="shared" si="72"/>
        <v>254429.40000000002</v>
      </c>
      <c r="F304" s="382">
        <f t="shared" si="72"/>
        <v>11257.42</v>
      </c>
      <c r="G304" s="382">
        <v>183574.4</v>
      </c>
      <c r="H304" s="382">
        <v>1527.3</v>
      </c>
      <c r="I304" s="385"/>
      <c r="J304" s="385"/>
      <c r="K304" s="382">
        <v>5445.2</v>
      </c>
      <c r="L304" s="382">
        <v>5445.2</v>
      </c>
      <c r="M304" s="382">
        <v>65409.8</v>
      </c>
      <c r="N304" s="382">
        <v>4284.92</v>
      </c>
      <c r="O304" s="743"/>
    </row>
    <row r="305" spans="1:15" ht="26.25">
      <c r="A305" s="738"/>
      <c r="B305" s="738"/>
      <c r="C305" s="377" t="s">
        <v>455</v>
      </c>
      <c r="D305" s="381" t="s">
        <v>232</v>
      </c>
      <c r="E305" s="382">
        <f t="shared" si="72"/>
        <v>147413.2</v>
      </c>
      <c r="F305" s="382">
        <f t="shared" si="72"/>
        <v>5686.1</v>
      </c>
      <c r="G305" s="382">
        <v>82003.4</v>
      </c>
      <c r="H305" s="382">
        <v>1551</v>
      </c>
      <c r="I305" s="385"/>
      <c r="J305" s="385"/>
      <c r="K305" s="385"/>
      <c r="L305" s="385"/>
      <c r="M305" s="382">
        <v>65409.8</v>
      </c>
      <c r="N305" s="382">
        <v>4135.1</v>
      </c>
      <c r="O305" s="743"/>
    </row>
    <row r="306" spans="1:15" ht="26.25">
      <c r="A306" s="738"/>
      <c r="B306" s="738"/>
      <c r="C306" s="377" t="s">
        <v>455</v>
      </c>
      <c r="D306" s="381" t="s">
        <v>233</v>
      </c>
      <c r="E306" s="382">
        <f t="shared" si="72"/>
        <v>4686.1</v>
      </c>
      <c r="F306" s="382">
        <f t="shared" si="72"/>
        <v>4686.1</v>
      </c>
      <c r="G306" s="382">
        <v>551</v>
      </c>
      <c r="H306" s="382">
        <v>551</v>
      </c>
      <c r="I306" s="385"/>
      <c r="J306" s="385"/>
      <c r="K306" s="385"/>
      <c r="L306" s="385"/>
      <c r="M306" s="382">
        <v>4135.1</v>
      </c>
      <c r="N306" s="382">
        <v>4135.1</v>
      </c>
      <c r="O306" s="743"/>
    </row>
    <row r="307" spans="1:15" ht="26.25">
      <c r="A307" s="738"/>
      <c r="B307" s="738"/>
      <c r="C307" s="377" t="s">
        <v>455</v>
      </c>
      <c r="D307" s="381" t="s">
        <v>593</v>
      </c>
      <c r="E307" s="382">
        <f aca="true" t="shared" si="73" ref="E307:F311">G307+I307+K307+M307</f>
        <v>551</v>
      </c>
      <c r="F307" s="382">
        <f t="shared" si="73"/>
        <v>551</v>
      </c>
      <c r="G307" s="382">
        <v>551</v>
      </c>
      <c r="H307" s="382">
        <v>551</v>
      </c>
      <c r="I307" s="385"/>
      <c r="J307" s="385"/>
      <c r="K307" s="385"/>
      <c r="L307" s="385"/>
      <c r="M307" s="382"/>
      <c r="N307" s="382"/>
      <c r="O307" s="743"/>
    </row>
    <row r="308" spans="1:15" ht="14.25">
      <c r="A308" s="738"/>
      <c r="B308" s="738"/>
      <c r="C308" s="384"/>
      <c r="D308" s="381" t="s">
        <v>594</v>
      </c>
      <c r="E308" s="382">
        <f t="shared" si="73"/>
        <v>551</v>
      </c>
      <c r="F308" s="382">
        <f t="shared" si="73"/>
        <v>0</v>
      </c>
      <c r="G308" s="382">
        <v>551</v>
      </c>
      <c r="H308" s="385"/>
      <c r="I308" s="385"/>
      <c r="J308" s="385"/>
      <c r="K308" s="385"/>
      <c r="L308" s="385"/>
      <c r="M308" s="382"/>
      <c r="N308" s="382"/>
      <c r="O308" s="743"/>
    </row>
    <row r="309" spans="1:15" ht="14.25">
      <c r="A309" s="738"/>
      <c r="B309" s="738"/>
      <c r="C309" s="384"/>
      <c r="D309" s="381" t="s">
        <v>595</v>
      </c>
      <c r="E309" s="382">
        <f t="shared" si="73"/>
        <v>551</v>
      </c>
      <c r="F309" s="382">
        <f t="shared" si="73"/>
        <v>0</v>
      </c>
      <c r="G309" s="382">
        <v>551</v>
      </c>
      <c r="H309" s="385"/>
      <c r="I309" s="385"/>
      <c r="J309" s="385"/>
      <c r="K309" s="385"/>
      <c r="L309" s="385"/>
      <c r="M309" s="382"/>
      <c r="N309" s="382"/>
      <c r="O309" s="743"/>
    </row>
    <row r="310" spans="1:15" ht="14.25">
      <c r="A310" s="738"/>
      <c r="B310" s="738"/>
      <c r="C310" s="384"/>
      <c r="D310" s="381" t="s">
        <v>596</v>
      </c>
      <c r="E310" s="382">
        <f t="shared" si="73"/>
        <v>551</v>
      </c>
      <c r="F310" s="382">
        <f t="shared" si="73"/>
        <v>0</v>
      </c>
      <c r="G310" s="382">
        <v>551</v>
      </c>
      <c r="H310" s="385"/>
      <c r="I310" s="385"/>
      <c r="J310" s="385"/>
      <c r="K310" s="385"/>
      <c r="L310" s="385"/>
      <c r="M310" s="382"/>
      <c r="N310" s="382"/>
      <c r="O310" s="743"/>
    </row>
    <row r="311" spans="1:15" ht="14.25">
      <c r="A311" s="746"/>
      <c r="B311" s="746"/>
      <c r="C311" s="384"/>
      <c r="D311" s="381" t="s">
        <v>610</v>
      </c>
      <c r="E311" s="382">
        <f t="shared" si="73"/>
        <v>551</v>
      </c>
      <c r="F311" s="382">
        <f t="shared" si="73"/>
        <v>0</v>
      </c>
      <c r="G311" s="382">
        <v>551</v>
      </c>
      <c r="H311" s="385"/>
      <c r="I311" s="385"/>
      <c r="J311" s="385"/>
      <c r="K311" s="385"/>
      <c r="L311" s="385"/>
      <c r="M311" s="382"/>
      <c r="N311" s="382"/>
      <c r="O311" s="743"/>
    </row>
    <row r="312" spans="1:15" s="4" customFormat="1" ht="15" customHeight="1">
      <c r="A312" s="737" t="s">
        <v>309</v>
      </c>
      <c r="B312" s="737" t="s">
        <v>218</v>
      </c>
      <c r="C312" s="383"/>
      <c r="D312" s="379" t="s">
        <v>209</v>
      </c>
      <c r="E312" s="380">
        <f>SUM(E313:E323)</f>
        <v>38292</v>
      </c>
      <c r="F312" s="380">
        <f aca="true" t="shared" si="74" ref="F312:N312">SUM(F313:F323)</f>
        <v>9848.5</v>
      </c>
      <c r="G312" s="380">
        <f t="shared" si="74"/>
        <v>38292</v>
      </c>
      <c r="H312" s="380">
        <f t="shared" si="74"/>
        <v>9848.5</v>
      </c>
      <c r="I312" s="380">
        <f t="shared" si="74"/>
        <v>0</v>
      </c>
      <c r="J312" s="380">
        <f t="shared" si="74"/>
        <v>0</v>
      </c>
      <c r="K312" s="380">
        <f t="shared" si="74"/>
        <v>0</v>
      </c>
      <c r="L312" s="380">
        <f t="shared" si="74"/>
        <v>0</v>
      </c>
      <c r="M312" s="380">
        <f t="shared" si="74"/>
        <v>0</v>
      </c>
      <c r="N312" s="380">
        <f t="shared" si="74"/>
        <v>0</v>
      </c>
      <c r="O312" s="743"/>
    </row>
    <row r="313" spans="1:15" ht="14.25">
      <c r="A313" s="738"/>
      <c r="B313" s="738"/>
      <c r="C313" s="384"/>
      <c r="D313" s="381" t="s">
        <v>210</v>
      </c>
      <c r="E313" s="382">
        <f>G313+I313+K313+M313</f>
        <v>9622</v>
      </c>
      <c r="F313" s="382">
        <f>H313+J313+L313+N313</f>
        <v>795</v>
      </c>
      <c r="G313" s="382">
        <v>9622</v>
      </c>
      <c r="H313" s="382">
        <v>795</v>
      </c>
      <c r="I313" s="385"/>
      <c r="J313" s="385"/>
      <c r="K313" s="385"/>
      <c r="L313" s="385"/>
      <c r="M313" s="385"/>
      <c r="N313" s="385"/>
      <c r="O313" s="743"/>
    </row>
    <row r="314" spans="1:15" ht="26.25">
      <c r="A314" s="738"/>
      <c r="B314" s="738"/>
      <c r="C314" s="377" t="s">
        <v>456</v>
      </c>
      <c r="D314" s="381" t="s">
        <v>211</v>
      </c>
      <c r="E314" s="382">
        <f aca="true" t="shared" si="75" ref="E314:F318">G314+I314+K314+M314</f>
        <v>4343</v>
      </c>
      <c r="F314" s="382">
        <f t="shared" si="75"/>
        <v>2794.1</v>
      </c>
      <c r="G314" s="382">
        <v>4343</v>
      </c>
      <c r="H314" s="382">
        <v>2794.1</v>
      </c>
      <c r="I314" s="385"/>
      <c r="J314" s="385"/>
      <c r="K314" s="385"/>
      <c r="L314" s="385"/>
      <c r="M314" s="385"/>
      <c r="N314" s="385"/>
      <c r="O314" s="743"/>
    </row>
    <row r="315" spans="1:15" ht="26.25">
      <c r="A315" s="738"/>
      <c r="B315" s="738"/>
      <c r="C315" s="377" t="s">
        <v>456</v>
      </c>
      <c r="D315" s="381" t="s">
        <v>212</v>
      </c>
      <c r="E315" s="382">
        <f t="shared" si="75"/>
        <v>4343</v>
      </c>
      <c r="F315" s="382">
        <f t="shared" si="75"/>
        <v>689.1</v>
      </c>
      <c r="G315" s="382">
        <v>4343</v>
      </c>
      <c r="H315" s="382">
        <v>689.1</v>
      </c>
      <c r="I315" s="385"/>
      <c r="J315" s="385"/>
      <c r="K315" s="385"/>
      <c r="L315" s="385"/>
      <c r="M315" s="385"/>
      <c r="N315" s="385"/>
      <c r="O315" s="743"/>
    </row>
    <row r="316" spans="1:15" ht="26.25">
      <c r="A316" s="738"/>
      <c r="B316" s="738"/>
      <c r="C316" s="377" t="s">
        <v>456</v>
      </c>
      <c r="D316" s="381" t="s">
        <v>223</v>
      </c>
      <c r="E316" s="382">
        <f t="shared" si="75"/>
        <v>4343</v>
      </c>
      <c r="F316" s="382">
        <f t="shared" si="75"/>
        <v>1133</v>
      </c>
      <c r="G316" s="382">
        <v>4343</v>
      </c>
      <c r="H316" s="382">
        <v>1133</v>
      </c>
      <c r="I316" s="385"/>
      <c r="J316" s="385"/>
      <c r="K316" s="385"/>
      <c r="L316" s="385"/>
      <c r="M316" s="385"/>
      <c r="N316" s="385"/>
      <c r="O316" s="743"/>
    </row>
    <row r="317" spans="1:15" ht="26.25">
      <c r="A317" s="738"/>
      <c r="B317" s="738"/>
      <c r="C317" s="377" t="s">
        <v>456</v>
      </c>
      <c r="D317" s="381" t="s">
        <v>232</v>
      </c>
      <c r="E317" s="382">
        <f t="shared" si="75"/>
        <v>4343</v>
      </c>
      <c r="F317" s="382">
        <f t="shared" si="75"/>
        <v>1371.3</v>
      </c>
      <c r="G317" s="382">
        <v>4343</v>
      </c>
      <c r="H317" s="382">
        <v>1371.3</v>
      </c>
      <c r="I317" s="385"/>
      <c r="J317" s="385"/>
      <c r="K317" s="385"/>
      <c r="L317" s="385"/>
      <c r="M317" s="385"/>
      <c r="N317" s="385"/>
      <c r="O317" s="743"/>
    </row>
    <row r="318" spans="1:15" ht="26.25">
      <c r="A318" s="738"/>
      <c r="B318" s="738"/>
      <c r="C318" s="377" t="s">
        <v>456</v>
      </c>
      <c r="D318" s="381" t="s">
        <v>233</v>
      </c>
      <c r="E318" s="382">
        <f t="shared" si="75"/>
        <v>1883</v>
      </c>
      <c r="F318" s="382">
        <f t="shared" si="75"/>
        <v>1833</v>
      </c>
      <c r="G318" s="382">
        <v>1883</v>
      </c>
      <c r="H318" s="382">
        <v>1833</v>
      </c>
      <c r="I318" s="385"/>
      <c r="J318" s="385"/>
      <c r="K318" s="385"/>
      <c r="L318" s="385"/>
      <c r="M318" s="385"/>
      <c r="N318" s="385"/>
      <c r="O318" s="743"/>
    </row>
    <row r="319" spans="1:15" ht="26.25">
      <c r="A319" s="738"/>
      <c r="B319" s="738"/>
      <c r="C319" s="377" t="s">
        <v>456</v>
      </c>
      <c r="D319" s="381" t="s">
        <v>593</v>
      </c>
      <c r="E319" s="382">
        <f aca="true" t="shared" si="76" ref="E319:F323">G319+I319+K319+M319</f>
        <v>1883</v>
      </c>
      <c r="F319" s="382">
        <f t="shared" si="76"/>
        <v>1233</v>
      </c>
      <c r="G319" s="382">
        <v>1883</v>
      </c>
      <c r="H319" s="382">
        <v>1233</v>
      </c>
      <c r="I319" s="385"/>
      <c r="J319" s="385"/>
      <c r="K319" s="385"/>
      <c r="L319" s="385"/>
      <c r="M319" s="385"/>
      <c r="N319" s="385"/>
      <c r="O319" s="743"/>
    </row>
    <row r="320" spans="1:15" ht="14.25">
      <c r="A320" s="738"/>
      <c r="B320" s="738"/>
      <c r="C320" s="377"/>
      <c r="D320" s="381" t="s">
        <v>594</v>
      </c>
      <c r="E320" s="382">
        <f t="shared" si="76"/>
        <v>1883</v>
      </c>
      <c r="F320" s="382">
        <f t="shared" si="76"/>
        <v>0</v>
      </c>
      <c r="G320" s="382">
        <v>1883</v>
      </c>
      <c r="H320" s="382"/>
      <c r="I320" s="385"/>
      <c r="J320" s="385"/>
      <c r="K320" s="385"/>
      <c r="L320" s="385"/>
      <c r="M320" s="385"/>
      <c r="N320" s="385"/>
      <c r="O320" s="743"/>
    </row>
    <row r="321" spans="1:15" ht="14.25">
      <c r="A321" s="738"/>
      <c r="B321" s="738"/>
      <c r="C321" s="377"/>
      <c r="D321" s="381" t="s">
        <v>595</v>
      </c>
      <c r="E321" s="382">
        <f t="shared" si="76"/>
        <v>1883</v>
      </c>
      <c r="F321" s="382">
        <f t="shared" si="76"/>
        <v>0</v>
      </c>
      <c r="G321" s="382">
        <v>1883</v>
      </c>
      <c r="H321" s="382"/>
      <c r="I321" s="385"/>
      <c r="J321" s="385"/>
      <c r="K321" s="385"/>
      <c r="L321" s="385"/>
      <c r="M321" s="385"/>
      <c r="N321" s="385"/>
      <c r="O321" s="743"/>
    </row>
    <row r="322" spans="1:15" ht="14.25">
      <c r="A322" s="738"/>
      <c r="B322" s="738"/>
      <c r="C322" s="377"/>
      <c r="D322" s="381" t="s">
        <v>596</v>
      </c>
      <c r="E322" s="382">
        <f t="shared" si="76"/>
        <v>1883</v>
      </c>
      <c r="F322" s="382">
        <f t="shared" si="76"/>
        <v>0</v>
      </c>
      <c r="G322" s="382">
        <v>1883</v>
      </c>
      <c r="H322" s="382"/>
      <c r="I322" s="385"/>
      <c r="J322" s="385"/>
      <c r="K322" s="385"/>
      <c r="L322" s="385"/>
      <c r="M322" s="385"/>
      <c r="N322" s="385"/>
      <c r="O322" s="743"/>
    </row>
    <row r="323" spans="1:15" ht="14.25">
      <c r="A323" s="746"/>
      <c r="B323" s="746"/>
      <c r="C323" s="377"/>
      <c r="D323" s="381" t="s">
        <v>610</v>
      </c>
      <c r="E323" s="382">
        <f t="shared" si="76"/>
        <v>1883</v>
      </c>
      <c r="F323" s="382">
        <f t="shared" si="76"/>
        <v>0</v>
      </c>
      <c r="G323" s="382">
        <v>1883</v>
      </c>
      <c r="H323" s="382"/>
      <c r="I323" s="385"/>
      <c r="J323" s="385"/>
      <c r="K323" s="385"/>
      <c r="L323" s="385"/>
      <c r="M323" s="385"/>
      <c r="N323" s="385"/>
      <c r="O323" s="744"/>
    </row>
    <row r="324" spans="1:15" ht="14.25">
      <c r="A324" s="737" t="s">
        <v>310</v>
      </c>
      <c r="B324" s="737" t="s">
        <v>944</v>
      </c>
      <c r="C324" s="383"/>
      <c r="D324" s="379" t="s">
        <v>209</v>
      </c>
      <c r="E324" s="380">
        <f aca="true" t="shared" si="77" ref="E324:N324">SUM(E325:E335)</f>
        <v>1590.2</v>
      </c>
      <c r="F324" s="380">
        <f t="shared" si="77"/>
        <v>1590.2</v>
      </c>
      <c r="G324" s="380">
        <f t="shared" si="77"/>
        <v>1590.2</v>
      </c>
      <c r="H324" s="380">
        <f t="shared" si="77"/>
        <v>1590.2</v>
      </c>
      <c r="I324" s="380">
        <f t="shared" si="77"/>
        <v>0</v>
      </c>
      <c r="J324" s="380">
        <f t="shared" si="77"/>
        <v>0</v>
      </c>
      <c r="K324" s="380">
        <f t="shared" si="77"/>
        <v>0</v>
      </c>
      <c r="L324" s="380">
        <f t="shared" si="77"/>
        <v>0</v>
      </c>
      <c r="M324" s="380">
        <f t="shared" si="77"/>
        <v>0</v>
      </c>
      <c r="N324" s="380">
        <f t="shared" si="77"/>
        <v>0</v>
      </c>
      <c r="O324" s="742" t="s">
        <v>229</v>
      </c>
    </row>
    <row r="325" spans="1:15" ht="15" customHeight="1">
      <c r="A325" s="738"/>
      <c r="B325" s="738"/>
      <c r="C325" s="384"/>
      <c r="D325" s="381" t="s">
        <v>210</v>
      </c>
      <c r="E325" s="382">
        <f>G325+I325+K325+M325</f>
        <v>1590.2</v>
      </c>
      <c r="F325" s="382">
        <f>H325+J325+L325+N325</f>
        <v>1590.2</v>
      </c>
      <c r="G325" s="382">
        <v>1590.2</v>
      </c>
      <c r="H325" s="382">
        <v>1590.2</v>
      </c>
      <c r="I325" s="385"/>
      <c r="J325" s="385"/>
      <c r="K325" s="385"/>
      <c r="L325" s="385"/>
      <c r="M325" s="385"/>
      <c r="N325" s="385"/>
      <c r="O325" s="743"/>
    </row>
    <row r="326" spans="1:15" ht="14.25">
      <c r="A326" s="738"/>
      <c r="B326" s="738"/>
      <c r="C326" s="384"/>
      <c r="D326" s="381" t="s">
        <v>211</v>
      </c>
      <c r="E326" s="382">
        <f aca="true" t="shared" si="78" ref="E326:F335">G326+I326+K326+M326</f>
        <v>0</v>
      </c>
      <c r="F326" s="382">
        <f t="shared" si="78"/>
        <v>0</v>
      </c>
      <c r="G326" s="382"/>
      <c r="H326" s="382"/>
      <c r="I326" s="385"/>
      <c r="J326" s="385"/>
      <c r="K326" s="385"/>
      <c r="L326" s="385"/>
      <c r="M326" s="385"/>
      <c r="N326" s="385"/>
      <c r="O326" s="743"/>
    </row>
    <row r="327" spans="1:15" ht="14.25">
      <c r="A327" s="738"/>
      <c r="B327" s="738"/>
      <c r="C327" s="384"/>
      <c r="D327" s="381" t="s">
        <v>212</v>
      </c>
      <c r="E327" s="382">
        <f t="shared" si="78"/>
        <v>0</v>
      </c>
      <c r="F327" s="382">
        <f t="shared" si="78"/>
        <v>0</v>
      </c>
      <c r="G327" s="382"/>
      <c r="H327" s="382"/>
      <c r="I327" s="385"/>
      <c r="J327" s="385"/>
      <c r="K327" s="385"/>
      <c r="L327" s="385"/>
      <c r="M327" s="385"/>
      <c r="N327" s="385"/>
      <c r="O327" s="743"/>
    </row>
    <row r="328" spans="1:15" ht="14.25">
      <c r="A328" s="738"/>
      <c r="B328" s="738"/>
      <c r="C328" s="384"/>
      <c r="D328" s="381" t="s">
        <v>223</v>
      </c>
      <c r="E328" s="382">
        <f t="shared" si="78"/>
        <v>0</v>
      </c>
      <c r="F328" s="382">
        <f t="shared" si="78"/>
        <v>0</v>
      </c>
      <c r="G328" s="382"/>
      <c r="H328" s="382"/>
      <c r="I328" s="385"/>
      <c r="J328" s="385"/>
      <c r="K328" s="385"/>
      <c r="L328" s="385"/>
      <c r="M328" s="385"/>
      <c r="N328" s="385"/>
      <c r="O328" s="743"/>
    </row>
    <row r="329" spans="1:15" ht="14.25">
      <c r="A329" s="738"/>
      <c r="B329" s="738"/>
      <c r="C329" s="384"/>
      <c r="D329" s="381" t="s">
        <v>232</v>
      </c>
      <c r="E329" s="382">
        <f t="shared" si="78"/>
        <v>0</v>
      </c>
      <c r="F329" s="382">
        <f t="shared" si="78"/>
        <v>0</v>
      </c>
      <c r="G329" s="382"/>
      <c r="H329" s="382"/>
      <c r="I329" s="385"/>
      <c r="J329" s="385"/>
      <c r="K329" s="385"/>
      <c r="L329" s="385"/>
      <c r="M329" s="385"/>
      <c r="N329" s="385"/>
      <c r="O329" s="743"/>
    </row>
    <row r="330" spans="1:15" ht="14.25">
      <c r="A330" s="738"/>
      <c r="B330" s="738"/>
      <c r="C330" s="384"/>
      <c r="D330" s="381" t="s">
        <v>233</v>
      </c>
      <c r="E330" s="382">
        <f t="shared" si="78"/>
        <v>0</v>
      </c>
      <c r="F330" s="382">
        <f t="shared" si="78"/>
        <v>0</v>
      </c>
      <c r="G330" s="382"/>
      <c r="H330" s="382"/>
      <c r="I330" s="385"/>
      <c r="J330" s="385"/>
      <c r="K330" s="385"/>
      <c r="L330" s="385"/>
      <c r="M330" s="385"/>
      <c r="N330" s="385"/>
      <c r="O330" s="743"/>
    </row>
    <row r="331" spans="1:15" ht="14.25">
      <c r="A331" s="738"/>
      <c r="B331" s="738"/>
      <c r="C331" s="384"/>
      <c r="D331" s="381" t="s">
        <v>593</v>
      </c>
      <c r="E331" s="382">
        <f t="shared" si="78"/>
        <v>0</v>
      </c>
      <c r="F331" s="382">
        <f t="shared" si="78"/>
        <v>0</v>
      </c>
      <c r="G331" s="382"/>
      <c r="H331" s="382"/>
      <c r="I331" s="385"/>
      <c r="J331" s="385"/>
      <c r="K331" s="385"/>
      <c r="L331" s="385"/>
      <c r="M331" s="385"/>
      <c r="N331" s="385"/>
      <c r="O331" s="743"/>
    </row>
    <row r="332" spans="1:15" ht="14.25">
      <c r="A332" s="738"/>
      <c r="B332" s="738"/>
      <c r="C332" s="384"/>
      <c r="D332" s="381" t="s">
        <v>594</v>
      </c>
      <c r="E332" s="382">
        <f t="shared" si="78"/>
        <v>0</v>
      </c>
      <c r="F332" s="382">
        <f t="shared" si="78"/>
        <v>0</v>
      </c>
      <c r="G332" s="382"/>
      <c r="H332" s="382"/>
      <c r="I332" s="385"/>
      <c r="J332" s="385"/>
      <c r="K332" s="385"/>
      <c r="L332" s="385"/>
      <c r="M332" s="385"/>
      <c r="N332" s="385"/>
      <c r="O332" s="743"/>
    </row>
    <row r="333" spans="1:15" ht="14.25">
      <c r="A333" s="738"/>
      <c r="B333" s="738"/>
      <c r="C333" s="384"/>
      <c r="D333" s="381" t="s">
        <v>595</v>
      </c>
      <c r="E333" s="382">
        <f t="shared" si="78"/>
        <v>0</v>
      </c>
      <c r="F333" s="382">
        <f t="shared" si="78"/>
        <v>0</v>
      </c>
      <c r="G333" s="382"/>
      <c r="H333" s="382"/>
      <c r="I333" s="385"/>
      <c r="J333" s="385"/>
      <c r="K333" s="385"/>
      <c r="L333" s="385"/>
      <c r="M333" s="385"/>
      <c r="N333" s="385"/>
      <c r="O333" s="743"/>
    </row>
    <row r="334" spans="1:15" ht="14.25">
      <c r="A334" s="738"/>
      <c r="B334" s="738"/>
      <c r="C334" s="384"/>
      <c r="D334" s="381" t="s">
        <v>596</v>
      </c>
      <c r="E334" s="382">
        <f t="shared" si="78"/>
        <v>0</v>
      </c>
      <c r="F334" s="382">
        <f t="shared" si="78"/>
        <v>0</v>
      </c>
      <c r="G334" s="382"/>
      <c r="H334" s="382"/>
      <c r="I334" s="385"/>
      <c r="J334" s="385"/>
      <c r="K334" s="385"/>
      <c r="L334" s="385"/>
      <c r="M334" s="385"/>
      <c r="N334" s="385"/>
      <c r="O334" s="743"/>
    </row>
    <row r="335" spans="1:15" ht="14.25">
      <c r="A335" s="746"/>
      <c r="B335" s="746"/>
      <c r="C335" s="384"/>
      <c r="D335" s="381" t="s">
        <v>610</v>
      </c>
      <c r="E335" s="382">
        <f t="shared" si="78"/>
        <v>0</v>
      </c>
      <c r="F335" s="382">
        <f t="shared" si="78"/>
        <v>0</v>
      </c>
      <c r="G335" s="382"/>
      <c r="H335" s="382"/>
      <c r="I335" s="385"/>
      <c r="J335" s="385"/>
      <c r="K335" s="385"/>
      <c r="L335" s="385"/>
      <c r="M335" s="385"/>
      <c r="N335" s="385"/>
      <c r="O335" s="744"/>
    </row>
    <row r="336" spans="1:15" ht="14.25">
      <c r="A336" s="737" t="s">
        <v>311</v>
      </c>
      <c r="B336" s="737" t="s">
        <v>306</v>
      </c>
      <c r="C336" s="383"/>
      <c r="D336" s="379" t="s">
        <v>209</v>
      </c>
      <c r="E336" s="380">
        <f>SUM(E337:E347)</f>
        <v>1665.9</v>
      </c>
      <c r="F336" s="380">
        <f aca="true" t="shared" si="79" ref="F336:N336">SUM(F337:F347)</f>
        <v>1665.9</v>
      </c>
      <c r="G336" s="380">
        <f t="shared" si="79"/>
        <v>1665.9</v>
      </c>
      <c r="H336" s="380">
        <f t="shared" si="79"/>
        <v>1665.9</v>
      </c>
      <c r="I336" s="380">
        <f t="shared" si="79"/>
        <v>0</v>
      </c>
      <c r="J336" s="380">
        <f t="shared" si="79"/>
        <v>0</v>
      </c>
      <c r="K336" s="380">
        <f t="shared" si="79"/>
        <v>0</v>
      </c>
      <c r="L336" s="380">
        <f t="shared" si="79"/>
        <v>0</v>
      </c>
      <c r="M336" s="380">
        <f t="shared" si="79"/>
        <v>0</v>
      </c>
      <c r="N336" s="380">
        <f t="shared" si="79"/>
        <v>0</v>
      </c>
      <c r="O336" s="742" t="s">
        <v>229</v>
      </c>
    </row>
    <row r="337" spans="1:15" ht="14.25">
      <c r="A337" s="738"/>
      <c r="B337" s="738"/>
      <c r="C337" s="384"/>
      <c r="D337" s="381" t="s">
        <v>210</v>
      </c>
      <c r="E337" s="382">
        <f>G337</f>
        <v>1665.9</v>
      </c>
      <c r="F337" s="382">
        <f>H337</f>
        <v>1665.9</v>
      </c>
      <c r="G337" s="382">
        <v>1665.9</v>
      </c>
      <c r="H337" s="382">
        <v>1665.9</v>
      </c>
      <c r="I337" s="385"/>
      <c r="J337" s="385"/>
      <c r="K337" s="385"/>
      <c r="L337" s="385"/>
      <c r="M337" s="385"/>
      <c r="N337" s="385"/>
      <c r="O337" s="743"/>
    </row>
    <row r="338" spans="1:15" ht="14.25">
      <c r="A338" s="738"/>
      <c r="B338" s="738"/>
      <c r="C338" s="384"/>
      <c r="D338" s="381" t="s">
        <v>211</v>
      </c>
      <c r="E338" s="382">
        <f aca="true" t="shared" si="80" ref="E338:E347">G338+I338+K338+M338</f>
        <v>0</v>
      </c>
      <c r="F338" s="382">
        <f aca="true" t="shared" si="81" ref="F338:F347">H338+J338+L338+N338</f>
        <v>0</v>
      </c>
      <c r="G338" s="382"/>
      <c r="H338" s="382"/>
      <c r="I338" s="385"/>
      <c r="J338" s="385"/>
      <c r="K338" s="385"/>
      <c r="L338" s="385"/>
      <c r="M338" s="385"/>
      <c r="N338" s="385"/>
      <c r="O338" s="743"/>
    </row>
    <row r="339" spans="1:15" ht="14.25">
      <c r="A339" s="738"/>
      <c r="B339" s="738"/>
      <c r="C339" s="384"/>
      <c r="D339" s="381" t="s">
        <v>212</v>
      </c>
      <c r="E339" s="382">
        <f t="shared" si="80"/>
        <v>0</v>
      </c>
      <c r="F339" s="382">
        <f t="shared" si="81"/>
        <v>0</v>
      </c>
      <c r="G339" s="382"/>
      <c r="H339" s="382"/>
      <c r="I339" s="385"/>
      <c r="J339" s="385"/>
      <c r="K339" s="385"/>
      <c r="L339" s="385"/>
      <c r="M339" s="385"/>
      <c r="N339" s="385"/>
      <c r="O339" s="743"/>
    </row>
    <row r="340" spans="1:15" ht="14.25">
      <c r="A340" s="738"/>
      <c r="B340" s="738"/>
      <c r="C340" s="384"/>
      <c r="D340" s="381" t="s">
        <v>223</v>
      </c>
      <c r="E340" s="382">
        <f t="shared" si="80"/>
        <v>0</v>
      </c>
      <c r="F340" s="382">
        <f t="shared" si="81"/>
        <v>0</v>
      </c>
      <c r="G340" s="382"/>
      <c r="H340" s="382"/>
      <c r="I340" s="385"/>
      <c r="J340" s="385"/>
      <c r="K340" s="385"/>
      <c r="L340" s="385"/>
      <c r="M340" s="385"/>
      <c r="N340" s="385"/>
      <c r="O340" s="743"/>
    </row>
    <row r="341" spans="1:15" ht="14.25">
      <c r="A341" s="738"/>
      <c r="B341" s="738"/>
      <c r="C341" s="384"/>
      <c r="D341" s="381" t="s">
        <v>232</v>
      </c>
      <c r="E341" s="382">
        <f t="shared" si="80"/>
        <v>0</v>
      </c>
      <c r="F341" s="382">
        <f t="shared" si="81"/>
        <v>0</v>
      </c>
      <c r="G341" s="382"/>
      <c r="H341" s="382"/>
      <c r="I341" s="385"/>
      <c r="J341" s="385"/>
      <c r="K341" s="385"/>
      <c r="L341" s="385"/>
      <c r="M341" s="385"/>
      <c r="N341" s="385"/>
      <c r="O341" s="743"/>
    </row>
    <row r="342" spans="1:15" ht="14.25">
      <c r="A342" s="738"/>
      <c r="B342" s="738"/>
      <c r="C342" s="384"/>
      <c r="D342" s="381" t="s">
        <v>233</v>
      </c>
      <c r="E342" s="382">
        <f t="shared" si="80"/>
        <v>0</v>
      </c>
      <c r="F342" s="382">
        <f t="shared" si="81"/>
        <v>0</v>
      </c>
      <c r="G342" s="382"/>
      <c r="H342" s="382"/>
      <c r="I342" s="385"/>
      <c r="J342" s="385"/>
      <c r="K342" s="385"/>
      <c r="L342" s="385"/>
      <c r="M342" s="385"/>
      <c r="N342" s="385"/>
      <c r="O342" s="743"/>
    </row>
    <row r="343" spans="1:15" ht="14.25">
      <c r="A343" s="738"/>
      <c r="B343" s="738"/>
      <c r="C343" s="384"/>
      <c r="D343" s="381" t="s">
        <v>593</v>
      </c>
      <c r="E343" s="382">
        <f t="shared" si="80"/>
        <v>0</v>
      </c>
      <c r="F343" s="382">
        <f t="shared" si="81"/>
        <v>0</v>
      </c>
      <c r="G343" s="382"/>
      <c r="H343" s="382"/>
      <c r="I343" s="385"/>
      <c r="J343" s="385"/>
      <c r="K343" s="385"/>
      <c r="L343" s="385"/>
      <c r="M343" s="385"/>
      <c r="N343" s="385"/>
      <c r="O343" s="743"/>
    </row>
    <row r="344" spans="1:15" ht="14.25">
      <c r="A344" s="738"/>
      <c r="B344" s="738"/>
      <c r="C344" s="384"/>
      <c r="D344" s="381" t="s">
        <v>594</v>
      </c>
      <c r="E344" s="382">
        <f t="shared" si="80"/>
        <v>0</v>
      </c>
      <c r="F344" s="382">
        <f t="shared" si="81"/>
        <v>0</v>
      </c>
      <c r="G344" s="382"/>
      <c r="H344" s="382"/>
      <c r="I344" s="385"/>
      <c r="J344" s="385"/>
      <c r="K344" s="385"/>
      <c r="L344" s="385"/>
      <c r="M344" s="385"/>
      <c r="N344" s="385"/>
      <c r="O344" s="743"/>
    </row>
    <row r="345" spans="1:15" ht="14.25">
      <c r="A345" s="738"/>
      <c r="B345" s="738"/>
      <c r="C345" s="384"/>
      <c r="D345" s="381" t="s">
        <v>595</v>
      </c>
      <c r="E345" s="382">
        <f t="shared" si="80"/>
        <v>0</v>
      </c>
      <c r="F345" s="382">
        <f t="shared" si="81"/>
        <v>0</v>
      </c>
      <c r="G345" s="382"/>
      <c r="H345" s="382"/>
      <c r="I345" s="385"/>
      <c r="J345" s="385"/>
      <c r="K345" s="385"/>
      <c r="L345" s="385"/>
      <c r="M345" s="385"/>
      <c r="N345" s="385"/>
      <c r="O345" s="743"/>
    </row>
    <row r="346" spans="1:15" ht="14.25">
      <c r="A346" s="738"/>
      <c r="B346" s="738"/>
      <c r="C346" s="384"/>
      <c r="D346" s="381" t="s">
        <v>596</v>
      </c>
      <c r="E346" s="382">
        <f t="shared" si="80"/>
        <v>0</v>
      </c>
      <c r="F346" s="382">
        <f t="shared" si="81"/>
        <v>0</v>
      </c>
      <c r="G346" s="382"/>
      <c r="H346" s="382"/>
      <c r="I346" s="385"/>
      <c r="J346" s="385"/>
      <c r="K346" s="385"/>
      <c r="L346" s="385"/>
      <c r="M346" s="385"/>
      <c r="N346" s="385"/>
      <c r="O346" s="743"/>
    </row>
    <row r="347" spans="1:15" ht="14.25">
      <c r="A347" s="746"/>
      <c r="B347" s="746"/>
      <c r="C347" s="384"/>
      <c r="D347" s="381" t="s">
        <v>610</v>
      </c>
      <c r="E347" s="382">
        <f t="shared" si="80"/>
        <v>0</v>
      </c>
      <c r="F347" s="382">
        <f t="shared" si="81"/>
        <v>0</v>
      </c>
      <c r="G347" s="382"/>
      <c r="H347" s="382"/>
      <c r="I347" s="385"/>
      <c r="J347" s="385"/>
      <c r="K347" s="385"/>
      <c r="L347" s="385"/>
      <c r="M347" s="385"/>
      <c r="N347" s="385"/>
      <c r="O347" s="744"/>
    </row>
    <row r="348" spans="1:15" s="5" customFormat="1" ht="14.25">
      <c r="A348" s="764"/>
      <c r="B348" s="741" t="s">
        <v>214</v>
      </c>
      <c r="C348" s="741"/>
      <c r="D348" s="379" t="s">
        <v>209</v>
      </c>
      <c r="E348" s="380">
        <f>SUM(E349:E359)</f>
        <v>7864768.300000001</v>
      </c>
      <c r="F348" s="380">
        <f aca="true" t="shared" si="82" ref="F348:N348">SUM(F349:F359)</f>
        <v>3889770.1899999995</v>
      </c>
      <c r="G348" s="380">
        <f>SUM(G349:G359)</f>
        <v>5739768.800000001</v>
      </c>
      <c r="H348" s="380">
        <f t="shared" si="82"/>
        <v>3221337.0999999996</v>
      </c>
      <c r="I348" s="380">
        <f t="shared" si="82"/>
        <v>5166.8</v>
      </c>
      <c r="J348" s="380">
        <f t="shared" si="82"/>
        <v>5166.8</v>
      </c>
      <c r="K348" s="380">
        <f t="shared" si="82"/>
        <v>1366177.3000000003</v>
      </c>
      <c r="L348" s="380">
        <f t="shared" si="82"/>
        <v>336799</v>
      </c>
      <c r="M348" s="380">
        <f t="shared" si="82"/>
        <v>753655.4000000001</v>
      </c>
      <c r="N348" s="380">
        <f t="shared" si="82"/>
        <v>326467.29</v>
      </c>
      <c r="O348" s="396"/>
    </row>
    <row r="349" spans="1:15" ht="14.25">
      <c r="A349" s="764"/>
      <c r="B349" s="741"/>
      <c r="C349" s="741"/>
      <c r="D349" s="381" t="s">
        <v>210</v>
      </c>
      <c r="E349" s="382">
        <f>G349+I349+K349+M349</f>
        <v>526024.1000000001</v>
      </c>
      <c r="F349" s="382">
        <f>H349+J349+L349+N349</f>
        <v>340244.5</v>
      </c>
      <c r="G349" s="382">
        <f>G289+G301+G313+G325+G337</f>
        <v>395269.60000000003</v>
      </c>
      <c r="H349" s="382">
        <f aca="true" t="shared" si="83" ref="H349:N349">H289+H301+H313+H325+H337</f>
        <v>294829.4</v>
      </c>
      <c r="I349" s="382">
        <f t="shared" si="83"/>
        <v>3511.5</v>
      </c>
      <c r="J349" s="382">
        <f t="shared" si="83"/>
        <v>3511.5</v>
      </c>
      <c r="K349" s="382">
        <f t="shared" si="83"/>
        <v>127243</v>
      </c>
      <c r="L349" s="382">
        <f t="shared" si="83"/>
        <v>41903.6</v>
      </c>
      <c r="M349" s="382">
        <f t="shared" si="83"/>
        <v>0</v>
      </c>
      <c r="N349" s="382">
        <f t="shared" si="83"/>
        <v>0</v>
      </c>
      <c r="O349" s="397"/>
    </row>
    <row r="350" spans="1:15" ht="14.25">
      <c r="A350" s="764"/>
      <c r="B350" s="741"/>
      <c r="C350" s="741"/>
      <c r="D350" s="381" t="s">
        <v>211</v>
      </c>
      <c r="E350" s="382">
        <f aca="true" t="shared" si="84" ref="E350:F359">G350+I350+K350+M350</f>
        <v>690048.1000000001</v>
      </c>
      <c r="F350" s="382">
        <f t="shared" si="84"/>
        <v>423857.5</v>
      </c>
      <c r="G350" s="382">
        <f aca="true" t="shared" si="85" ref="G350:N359">G290+G302+G314+G326+G338</f>
        <v>529607.3</v>
      </c>
      <c r="H350" s="382">
        <f t="shared" si="85"/>
        <v>311621.6</v>
      </c>
      <c r="I350" s="382">
        <f t="shared" si="85"/>
        <v>1655.3</v>
      </c>
      <c r="J350" s="382">
        <f t="shared" si="85"/>
        <v>1655.3</v>
      </c>
      <c r="K350" s="382">
        <f t="shared" si="85"/>
        <v>91351.6</v>
      </c>
      <c r="L350" s="382">
        <f t="shared" si="85"/>
        <v>43146.7</v>
      </c>
      <c r="M350" s="382">
        <f t="shared" si="85"/>
        <v>67433.9</v>
      </c>
      <c r="N350" s="382">
        <f t="shared" si="85"/>
        <v>67433.9</v>
      </c>
      <c r="O350" s="397"/>
    </row>
    <row r="351" spans="1:15" ht="14.25">
      <c r="A351" s="764"/>
      <c r="B351" s="741"/>
      <c r="C351" s="741"/>
      <c r="D351" s="381" t="s">
        <v>212</v>
      </c>
      <c r="E351" s="382">
        <f t="shared" si="84"/>
        <v>733080.1</v>
      </c>
      <c r="F351" s="382">
        <f t="shared" si="84"/>
        <v>484452.29999999993</v>
      </c>
      <c r="G351" s="382">
        <f t="shared" si="85"/>
        <v>533707.3</v>
      </c>
      <c r="H351" s="382">
        <f t="shared" si="85"/>
        <v>349215.99999999994</v>
      </c>
      <c r="I351" s="382">
        <f t="shared" si="85"/>
        <v>0</v>
      </c>
      <c r="J351" s="382">
        <f t="shared" si="85"/>
        <v>0</v>
      </c>
      <c r="K351" s="382">
        <f t="shared" si="85"/>
        <v>129104.70000000001</v>
      </c>
      <c r="L351" s="382">
        <f t="shared" si="85"/>
        <v>64968.2</v>
      </c>
      <c r="M351" s="382">
        <f t="shared" si="85"/>
        <v>70268.1</v>
      </c>
      <c r="N351" s="382">
        <f t="shared" si="85"/>
        <v>70268.1</v>
      </c>
      <c r="O351" s="397"/>
    </row>
    <row r="352" spans="1:15" ht="14.25">
      <c r="A352" s="764"/>
      <c r="B352" s="741"/>
      <c r="C352" s="741"/>
      <c r="D352" s="381" t="s">
        <v>223</v>
      </c>
      <c r="E352" s="382">
        <f t="shared" si="84"/>
        <v>902271.8</v>
      </c>
      <c r="F352" s="382">
        <f t="shared" si="84"/>
        <v>606881.11</v>
      </c>
      <c r="G352" s="382">
        <f t="shared" si="85"/>
        <v>637061.3</v>
      </c>
      <c r="H352" s="382">
        <f t="shared" si="85"/>
        <v>451804.2</v>
      </c>
      <c r="I352" s="382">
        <f t="shared" si="85"/>
        <v>0</v>
      </c>
      <c r="J352" s="382">
        <f t="shared" si="85"/>
        <v>0</v>
      </c>
      <c r="K352" s="382">
        <f t="shared" si="85"/>
        <v>132074.30000000002</v>
      </c>
      <c r="L352" s="382">
        <f t="shared" si="85"/>
        <v>92556.7</v>
      </c>
      <c r="M352" s="382">
        <f t="shared" si="85"/>
        <v>133136.2</v>
      </c>
      <c r="N352" s="382">
        <f t="shared" si="85"/>
        <v>62520.21</v>
      </c>
      <c r="O352" s="397"/>
    </row>
    <row r="353" spans="1:15" ht="14.25">
      <c r="A353" s="764"/>
      <c r="B353" s="741"/>
      <c r="C353" s="741"/>
      <c r="D353" s="381" t="s">
        <v>232</v>
      </c>
      <c r="E353" s="382">
        <f t="shared" si="84"/>
        <v>876145.1000000001</v>
      </c>
      <c r="F353" s="382">
        <f t="shared" si="84"/>
        <v>610400.24</v>
      </c>
      <c r="G353" s="382">
        <f t="shared" si="85"/>
        <v>625067.3</v>
      </c>
      <c r="H353" s="382">
        <f t="shared" si="85"/>
        <v>460420.1</v>
      </c>
      <c r="I353" s="382">
        <f t="shared" si="85"/>
        <v>0</v>
      </c>
      <c r="J353" s="382">
        <f t="shared" si="85"/>
        <v>0</v>
      </c>
      <c r="K353" s="382">
        <f t="shared" si="85"/>
        <v>126629.1</v>
      </c>
      <c r="L353" s="382">
        <f>L293+L305+L317+L329+L341</f>
        <v>86857.6</v>
      </c>
      <c r="M353" s="382">
        <f t="shared" si="85"/>
        <v>124448.70000000001</v>
      </c>
      <c r="N353" s="382">
        <f t="shared" si="85"/>
        <v>63122.54</v>
      </c>
      <c r="O353" s="397"/>
    </row>
    <row r="354" spans="1:15" ht="14.25">
      <c r="A354" s="764"/>
      <c r="B354" s="741"/>
      <c r="C354" s="741"/>
      <c r="D354" s="381" t="s">
        <v>233</v>
      </c>
      <c r="E354" s="382">
        <f t="shared" si="84"/>
        <v>692979.1</v>
      </c>
      <c r="F354" s="382">
        <f t="shared" si="84"/>
        <v>527718.04</v>
      </c>
      <c r="G354" s="382">
        <f t="shared" si="85"/>
        <v>503176</v>
      </c>
      <c r="H354" s="382">
        <f t="shared" si="85"/>
        <v>460912.4</v>
      </c>
      <c r="I354" s="382">
        <f t="shared" si="85"/>
        <v>0</v>
      </c>
      <c r="J354" s="382">
        <f t="shared" si="85"/>
        <v>0</v>
      </c>
      <c r="K354" s="382">
        <f t="shared" si="85"/>
        <v>126629.1</v>
      </c>
      <c r="L354" s="382">
        <f t="shared" si="85"/>
        <v>3683.1</v>
      </c>
      <c r="M354" s="382">
        <f t="shared" si="85"/>
        <v>63174</v>
      </c>
      <c r="N354" s="382">
        <f t="shared" si="85"/>
        <v>63122.54</v>
      </c>
      <c r="O354" s="397"/>
    </row>
    <row r="355" spans="1:15" ht="14.25">
      <c r="A355" s="764"/>
      <c r="B355" s="741"/>
      <c r="C355" s="741"/>
      <c r="D355" s="381" t="s">
        <v>593</v>
      </c>
      <c r="E355" s="382">
        <f t="shared" si="84"/>
        <v>688844</v>
      </c>
      <c r="F355" s="382">
        <f t="shared" si="84"/>
        <v>463995.5</v>
      </c>
      <c r="G355" s="382">
        <f t="shared" si="85"/>
        <v>503176</v>
      </c>
      <c r="H355" s="382">
        <f t="shared" si="85"/>
        <v>460312.4</v>
      </c>
      <c r="I355" s="382">
        <f t="shared" si="85"/>
        <v>0</v>
      </c>
      <c r="J355" s="382">
        <f t="shared" si="85"/>
        <v>0</v>
      </c>
      <c r="K355" s="382">
        <f t="shared" si="85"/>
        <v>126629.1</v>
      </c>
      <c r="L355" s="382">
        <f t="shared" si="85"/>
        <v>3683.1</v>
      </c>
      <c r="M355" s="382">
        <f t="shared" si="85"/>
        <v>59038.9</v>
      </c>
      <c r="N355" s="382">
        <f t="shared" si="85"/>
        <v>0</v>
      </c>
      <c r="O355" s="397"/>
    </row>
    <row r="356" spans="1:15" ht="14.25">
      <c r="A356" s="764"/>
      <c r="B356" s="741"/>
      <c r="C356" s="741"/>
      <c r="D356" s="381" t="s">
        <v>594</v>
      </c>
      <c r="E356" s="382">
        <f t="shared" si="84"/>
        <v>688844</v>
      </c>
      <c r="F356" s="382">
        <f t="shared" si="84"/>
        <v>432221</v>
      </c>
      <c r="G356" s="382">
        <f t="shared" si="85"/>
        <v>503176</v>
      </c>
      <c r="H356" s="382">
        <f t="shared" si="85"/>
        <v>432221</v>
      </c>
      <c r="I356" s="382">
        <f t="shared" si="85"/>
        <v>0</v>
      </c>
      <c r="J356" s="382">
        <f t="shared" si="85"/>
        <v>0</v>
      </c>
      <c r="K356" s="382">
        <f t="shared" si="85"/>
        <v>126629.1</v>
      </c>
      <c r="L356" s="382">
        <f t="shared" si="85"/>
        <v>0</v>
      </c>
      <c r="M356" s="382">
        <f t="shared" si="85"/>
        <v>59038.9</v>
      </c>
      <c r="N356" s="382">
        <f t="shared" si="85"/>
        <v>0</v>
      </c>
      <c r="O356" s="397"/>
    </row>
    <row r="357" spans="1:15" ht="14.25">
      <c r="A357" s="764"/>
      <c r="B357" s="741"/>
      <c r="C357" s="741"/>
      <c r="D357" s="381" t="s">
        <v>595</v>
      </c>
      <c r="E357" s="382">
        <f t="shared" si="84"/>
        <v>688844</v>
      </c>
      <c r="F357" s="382">
        <f t="shared" si="84"/>
        <v>0</v>
      </c>
      <c r="G357" s="382">
        <f t="shared" si="85"/>
        <v>503176</v>
      </c>
      <c r="H357" s="382">
        <f t="shared" si="85"/>
        <v>0</v>
      </c>
      <c r="I357" s="382">
        <f t="shared" si="85"/>
        <v>0</v>
      </c>
      <c r="J357" s="382">
        <f t="shared" si="85"/>
        <v>0</v>
      </c>
      <c r="K357" s="382">
        <f t="shared" si="85"/>
        <v>126629.1</v>
      </c>
      <c r="L357" s="382">
        <f t="shared" si="85"/>
        <v>0</v>
      </c>
      <c r="M357" s="382">
        <f t="shared" si="85"/>
        <v>59038.9</v>
      </c>
      <c r="N357" s="382">
        <f t="shared" si="85"/>
        <v>0</v>
      </c>
      <c r="O357" s="397"/>
    </row>
    <row r="358" spans="1:15" ht="14.25">
      <c r="A358" s="764"/>
      <c r="B358" s="741"/>
      <c r="C358" s="741"/>
      <c r="D358" s="381" t="s">
        <v>596</v>
      </c>
      <c r="E358" s="382">
        <f t="shared" si="84"/>
        <v>688844</v>
      </c>
      <c r="F358" s="382">
        <f t="shared" si="84"/>
        <v>0</v>
      </c>
      <c r="G358" s="382">
        <f t="shared" si="85"/>
        <v>503176</v>
      </c>
      <c r="H358" s="382">
        <f t="shared" si="85"/>
        <v>0</v>
      </c>
      <c r="I358" s="382">
        <f t="shared" si="85"/>
        <v>0</v>
      </c>
      <c r="J358" s="382">
        <f t="shared" si="85"/>
        <v>0</v>
      </c>
      <c r="K358" s="382">
        <f t="shared" si="85"/>
        <v>126629.1</v>
      </c>
      <c r="L358" s="382">
        <f t="shared" si="85"/>
        <v>0</v>
      </c>
      <c r="M358" s="382">
        <f t="shared" si="85"/>
        <v>59038.9</v>
      </c>
      <c r="N358" s="382">
        <f t="shared" si="85"/>
        <v>0</v>
      </c>
      <c r="O358" s="397"/>
    </row>
    <row r="359" spans="1:15" ht="14.25">
      <c r="A359" s="764"/>
      <c r="B359" s="741"/>
      <c r="C359" s="741"/>
      <c r="D359" s="381" t="s">
        <v>610</v>
      </c>
      <c r="E359" s="382">
        <f t="shared" si="84"/>
        <v>688844</v>
      </c>
      <c r="F359" s="382">
        <f t="shared" si="84"/>
        <v>0</v>
      </c>
      <c r="G359" s="382">
        <f t="shared" si="85"/>
        <v>503176</v>
      </c>
      <c r="H359" s="382">
        <f t="shared" si="85"/>
        <v>0</v>
      </c>
      <c r="I359" s="382">
        <f t="shared" si="85"/>
        <v>0</v>
      </c>
      <c r="J359" s="382">
        <f t="shared" si="85"/>
        <v>0</v>
      </c>
      <c r="K359" s="382">
        <f t="shared" si="85"/>
        <v>126629.1</v>
      </c>
      <c r="L359" s="382">
        <f t="shared" si="85"/>
        <v>0</v>
      </c>
      <c r="M359" s="382">
        <f t="shared" si="85"/>
        <v>59038.9</v>
      </c>
      <c r="N359" s="382">
        <f t="shared" si="85"/>
        <v>0</v>
      </c>
      <c r="O359" s="397"/>
    </row>
    <row r="360" spans="1:15" ht="14.25">
      <c r="A360" s="377" t="s">
        <v>501</v>
      </c>
      <c r="B360" s="757" t="s">
        <v>917</v>
      </c>
      <c r="C360" s="758"/>
      <c r="D360" s="758"/>
      <c r="E360" s="758"/>
      <c r="F360" s="758"/>
      <c r="G360" s="758"/>
      <c r="H360" s="758"/>
      <c r="I360" s="758"/>
      <c r="J360" s="758"/>
      <c r="K360" s="758"/>
      <c r="L360" s="758"/>
      <c r="M360" s="758"/>
      <c r="N360" s="758"/>
      <c r="O360" s="759"/>
    </row>
    <row r="361" spans="1:15" ht="14.25">
      <c r="A361" s="384"/>
      <c r="B361" s="761" t="s">
        <v>918</v>
      </c>
      <c r="C361" s="762"/>
      <c r="D361" s="762"/>
      <c r="E361" s="762"/>
      <c r="F361" s="762"/>
      <c r="G361" s="762"/>
      <c r="H361" s="762"/>
      <c r="I361" s="762"/>
      <c r="J361" s="762"/>
      <c r="K361" s="762"/>
      <c r="L361" s="762"/>
      <c r="M361" s="762"/>
      <c r="N361" s="762"/>
      <c r="O361" s="763"/>
    </row>
    <row r="362" spans="1:15" ht="38.25" customHeight="1">
      <c r="A362" s="737" t="s">
        <v>919</v>
      </c>
      <c r="B362" s="737" t="s">
        <v>920</v>
      </c>
      <c r="C362" s="378"/>
      <c r="D362" s="379" t="s">
        <v>209</v>
      </c>
      <c r="E362" s="380">
        <f>SUM(E363:E373)</f>
        <v>3000</v>
      </c>
      <c r="F362" s="380">
        <f aca="true" t="shared" si="86" ref="F362:N362">SUM(F363:F373)</f>
        <v>3000</v>
      </c>
      <c r="G362" s="380">
        <f t="shared" si="86"/>
        <v>90.1</v>
      </c>
      <c r="H362" s="380">
        <f t="shared" si="86"/>
        <v>90.1</v>
      </c>
      <c r="I362" s="380">
        <f t="shared" si="86"/>
        <v>2822.6</v>
      </c>
      <c r="J362" s="380">
        <f t="shared" si="86"/>
        <v>2822.6</v>
      </c>
      <c r="K362" s="380">
        <f t="shared" si="86"/>
        <v>87.3</v>
      </c>
      <c r="L362" s="380">
        <f t="shared" si="86"/>
        <v>87.3</v>
      </c>
      <c r="M362" s="380">
        <f t="shared" si="86"/>
        <v>0</v>
      </c>
      <c r="N362" s="380">
        <f t="shared" si="86"/>
        <v>0</v>
      </c>
      <c r="O362" s="742" t="s">
        <v>229</v>
      </c>
    </row>
    <row r="363" spans="1:15" ht="14.25">
      <c r="A363" s="738"/>
      <c r="B363" s="738"/>
      <c r="C363" s="378"/>
      <c r="D363" s="381" t="s">
        <v>210</v>
      </c>
      <c r="E363" s="382">
        <f>G363</f>
        <v>0</v>
      </c>
      <c r="F363" s="382">
        <f>H363</f>
        <v>0</v>
      </c>
      <c r="G363" s="382"/>
      <c r="H363" s="382"/>
      <c r="I363" s="382"/>
      <c r="J363" s="382"/>
      <c r="K363" s="382"/>
      <c r="L363" s="382"/>
      <c r="M363" s="382"/>
      <c r="N363" s="382"/>
      <c r="O363" s="743"/>
    </row>
    <row r="364" spans="1:15" ht="14.25">
      <c r="A364" s="738"/>
      <c r="B364" s="738"/>
      <c r="C364" s="378"/>
      <c r="D364" s="381" t="s">
        <v>211</v>
      </c>
      <c r="E364" s="382">
        <f aca="true" t="shared" si="87" ref="E364:E373">G364+I364+K364+M364</f>
        <v>0</v>
      </c>
      <c r="F364" s="382">
        <f aca="true" t="shared" si="88" ref="F364:F373">H364+J364+L364+N364</f>
        <v>0</v>
      </c>
      <c r="G364" s="382"/>
      <c r="H364" s="382"/>
      <c r="I364" s="382"/>
      <c r="J364" s="382"/>
      <c r="K364" s="382"/>
      <c r="L364" s="382"/>
      <c r="M364" s="382"/>
      <c r="N364" s="382"/>
      <c r="O364" s="743"/>
    </row>
    <row r="365" spans="1:15" ht="14.25">
      <c r="A365" s="738"/>
      <c r="B365" s="738"/>
      <c r="C365" s="378"/>
      <c r="D365" s="381" t="s">
        <v>212</v>
      </c>
      <c r="E365" s="382">
        <f t="shared" si="87"/>
        <v>0</v>
      </c>
      <c r="F365" s="382">
        <f t="shared" si="88"/>
        <v>0</v>
      </c>
      <c r="G365" s="382"/>
      <c r="H365" s="382"/>
      <c r="I365" s="382"/>
      <c r="J365" s="382"/>
      <c r="K365" s="382"/>
      <c r="L365" s="382"/>
      <c r="M365" s="382"/>
      <c r="N365" s="382"/>
      <c r="O365" s="743"/>
    </row>
    <row r="366" spans="1:15" ht="14.25">
      <c r="A366" s="738"/>
      <c r="B366" s="738"/>
      <c r="C366" s="378"/>
      <c r="D366" s="381" t="s">
        <v>223</v>
      </c>
      <c r="E366" s="382">
        <f t="shared" si="87"/>
        <v>0</v>
      </c>
      <c r="F366" s="382">
        <f t="shared" si="88"/>
        <v>0</v>
      </c>
      <c r="G366" s="382"/>
      <c r="H366" s="382"/>
      <c r="I366" s="382"/>
      <c r="J366" s="382"/>
      <c r="K366" s="382"/>
      <c r="L366" s="382"/>
      <c r="M366" s="382"/>
      <c r="N366" s="382"/>
      <c r="O366" s="743"/>
    </row>
    <row r="367" spans="1:15" ht="26.25">
      <c r="A367" s="738"/>
      <c r="B367" s="738"/>
      <c r="C367" s="377" t="s">
        <v>921</v>
      </c>
      <c r="D367" s="381" t="s">
        <v>232</v>
      </c>
      <c r="E367" s="382">
        <f t="shared" si="87"/>
        <v>3000</v>
      </c>
      <c r="F367" s="382">
        <f t="shared" si="88"/>
        <v>3000</v>
      </c>
      <c r="G367" s="382">
        <v>90.1</v>
      </c>
      <c r="H367" s="382">
        <v>90.1</v>
      </c>
      <c r="I367" s="382">
        <v>2822.6</v>
      </c>
      <c r="J367" s="382">
        <v>2822.6</v>
      </c>
      <c r="K367" s="382">
        <v>87.3</v>
      </c>
      <c r="L367" s="382">
        <v>87.3</v>
      </c>
      <c r="M367" s="382"/>
      <c r="N367" s="382"/>
      <c r="O367" s="743"/>
    </row>
    <row r="368" spans="1:15" ht="14.25">
      <c r="A368" s="738"/>
      <c r="B368" s="738"/>
      <c r="C368" s="378"/>
      <c r="D368" s="381" t="s">
        <v>233</v>
      </c>
      <c r="E368" s="382">
        <f t="shared" si="87"/>
        <v>0</v>
      </c>
      <c r="F368" s="382">
        <f t="shared" si="88"/>
        <v>0</v>
      </c>
      <c r="G368" s="382"/>
      <c r="H368" s="382"/>
      <c r="I368" s="382"/>
      <c r="J368" s="382"/>
      <c r="K368" s="382"/>
      <c r="L368" s="382"/>
      <c r="M368" s="382"/>
      <c r="N368" s="382"/>
      <c r="O368" s="743"/>
    </row>
    <row r="369" spans="1:15" ht="14.25">
      <c r="A369" s="738"/>
      <c r="B369" s="738"/>
      <c r="C369" s="378"/>
      <c r="D369" s="381" t="s">
        <v>593</v>
      </c>
      <c r="E369" s="382">
        <f t="shared" si="87"/>
        <v>0</v>
      </c>
      <c r="F369" s="382">
        <f t="shared" si="88"/>
        <v>0</v>
      </c>
      <c r="G369" s="382"/>
      <c r="H369" s="382"/>
      <c r="I369" s="382"/>
      <c r="J369" s="382"/>
      <c r="K369" s="382"/>
      <c r="L369" s="382"/>
      <c r="M369" s="382"/>
      <c r="N369" s="382"/>
      <c r="O369" s="743"/>
    </row>
    <row r="370" spans="1:15" ht="14.25">
      <c r="A370" s="738"/>
      <c r="B370" s="738"/>
      <c r="C370" s="378"/>
      <c r="D370" s="381" t="s">
        <v>594</v>
      </c>
      <c r="E370" s="382">
        <f t="shared" si="87"/>
        <v>0</v>
      </c>
      <c r="F370" s="382">
        <f t="shared" si="88"/>
        <v>0</v>
      </c>
      <c r="G370" s="382"/>
      <c r="H370" s="382"/>
      <c r="I370" s="382"/>
      <c r="J370" s="382"/>
      <c r="K370" s="382"/>
      <c r="L370" s="382"/>
      <c r="M370" s="382"/>
      <c r="N370" s="382"/>
      <c r="O370" s="743"/>
    </row>
    <row r="371" spans="1:15" ht="14.25">
      <c r="A371" s="738"/>
      <c r="B371" s="738"/>
      <c r="C371" s="378"/>
      <c r="D371" s="381" t="s">
        <v>595</v>
      </c>
      <c r="E371" s="382">
        <f t="shared" si="87"/>
        <v>0</v>
      </c>
      <c r="F371" s="382">
        <f t="shared" si="88"/>
        <v>0</v>
      </c>
      <c r="G371" s="382"/>
      <c r="H371" s="382"/>
      <c r="I371" s="382"/>
      <c r="J371" s="382"/>
      <c r="K371" s="382"/>
      <c r="L371" s="382"/>
      <c r="M371" s="382"/>
      <c r="N371" s="382"/>
      <c r="O371" s="743"/>
    </row>
    <row r="372" spans="1:15" ht="14.25">
      <c r="A372" s="738"/>
      <c r="B372" s="738"/>
      <c r="C372" s="378"/>
      <c r="D372" s="381" t="s">
        <v>596</v>
      </c>
      <c r="E372" s="382">
        <f t="shared" si="87"/>
        <v>0</v>
      </c>
      <c r="F372" s="382">
        <f t="shared" si="88"/>
        <v>0</v>
      </c>
      <c r="G372" s="382"/>
      <c r="H372" s="382"/>
      <c r="I372" s="382"/>
      <c r="J372" s="382"/>
      <c r="K372" s="382"/>
      <c r="L372" s="382"/>
      <c r="M372" s="382"/>
      <c r="N372" s="382"/>
      <c r="O372" s="743"/>
    </row>
    <row r="373" spans="1:15" ht="14.25">
      <c r="A373" s="746"/>
      <c r="B373" s="746"/>
      <c r="C373" s="378"/>
      <c r="D373" s="381" t="s">
        <v>610</v>
      </c>
      <c r="E373" s="382">
        <f t="shared" si="87"/>
        <v>0</v>
      </c>
      <c r="F373" s="382">
        <f t="shared" si="88"/>
        <v>0</v>
      </c>
      <c r="G373" s="382"/>
      <c r="H373" s="382"/>
      <c r="I373" s="382"/>
      <c r="J373" s="382"/>
      <c r="K373" s="382"/>
      <c r="L373" s="382"/>
      <c r="M373" s="382"/>
      <c r="N373" s="382"/>
      <c r="O373" s="744"/>
    </row>
    <row r="374" spans="1:15" ht="14.25">
      <c r="A374" s="737"/>
      <c r="B374" s="741" t="s">
        <v>922</v>
      </c>
      <c r="C374" s="739"/>
      <c r="D374" s="379" t="s">
        <v>209</v>
      </c>
      <c r="E374" s="380">
        <f>SUM(E375:E385)</f>
        <v>3000</v>
      </c>
      <c r="F374" s="380">
        <f>SUM(F375:F385)</f>
        <v>3000</v>
      </c>
      <c r="G374" s="380">
        <f>SUM(G375:G385)</f>
        <v>90.1</v>
      </c>
      <c r="H374" s="380">
        <f aca="true" t="shared" si="89" ref="H374:N374">SUM(H375:H385)</f>
        <v>90.1</v>
      </c>
      <c r="I374" s="380">
        <f t="shared" si="89"/>
        <v>2822.6</v>
      </c>
      <c r="J374" s="380">
        <f t="shared" si="89"/>
        <v>2822.6</v>
      </c>
      <c r="K374" s="380">
        <f t="shared" si="89"/>
        <v>87.3</v>
      </c>
      <c r="L374" s="380">
        <f t="shared" si="89"/>
        <v>87.3</v>
      </c>
      <c r="M374" s="380">
        <f t="shared" si="89"/>
        <v>0</v>
      </c>
      <c r="N374" s="380">
        <f t="shared" si="89"/>
        <v>0</v>
      </c>
      <c r="O374" s="747"/>
    </row>
    <row r="375" spans="1:15" ht="14.25">
      <c r="A375" s="738"/>
      <c r="B375" s="741"/>
      <c r="C375" s="740"/>
      <c r="D375" s="381" t="s">
        <v>210</v>
      </c>
      <c r="E375" s="382">
        <f>G375+I375+K375+M375</f>
        <v>0</v>
      </c>
      <c r="F375" s="382">
        <f>H375+J375+L375+N375</f>
        <v>0</v>
      </c>
      <c r="G375" s="382">
        <f>G363</f>
        <v>0</v>
      </c>
      <c r="H375" s="382">
        <f aca="true" t="shared" si="90" ref="H375:N375">H363</f>
        <v>0</v>
      </c>
      <c r="I375" s="382">
        <f t="shared" si="90"/>
        <v>0</v>
      </c>
      <c r="J375" s="382">
        <f t="shared" si="90"/>
        <v>0</v>
      </c>
      <c r="K375" s="382">
        <f t="shared" si="90"/>
        <v>0</v>
      </c>
      <c r="L375" s="382">
        <f t="shared" si="90"/>
        <v>0</v>
      </c>
      <c r="M375" s="382">
        <f t="shared" si="90"/>
        <v>0</v>
      </c>
      <c r="N375" s="382">
        <f t="shared" si="90"/>
        <v>0</v>
      </c>
      <c r="O375" s="748"/>
    </row>
    <row r="376" spans="1:15" ht="14.25">
      <c r="A376" s="738"/>
      <c r="B376" s="741"/>
      <c r="C376" s="740"/>
      <c r="D376" s="381" t="s">
        <v>211</v>
      </c>
      <c r="E376" s="382">
        <f aca="true" t="shared" si="91" ref="E376:E385">G376+I376+K376+M376</f>
        <v>0</v>
      </c>
      <c r="F376" s="382">
        <f aca="true" t="shared" si="92" ref="F376:F385">H376+J376+L376+N376</f>
        <v>0</v>
      </c>
      <c r="G376" s="382">
        <f aca="true" t="shared" si="93" ref="G376:N385">G364</f>
        <v>0</v>
      </c>
      <c r="H376" s="382">
        <f t="shared" si="93"/>
        <v>0</v>
      </c>
      <c r="I376" s="382">
        <f t="shared" si="93"/>
        <v>0</v>
      </c>
      <c r="J376" s="382">
        <f t="shared" si="93"/>
        <v>0</v>
      </c>
      <c r="K376" s="382">
        <f t="shared" si="93"/>
        <v>0</v>
      </c>
      <c r="L376" s="382">
        <f t="shared" si="93"/>
        <v>0</v>
      </c>
      <c r="M376" s="382">
        <f t="shared" si="93"/>
        <v>0</v>
      </c>
      <c r="N376" s="382">
        <f t="shared" si="93"/>
        <v>0</v>
      </c>
      <c r="O376" s="748"/>
    </row>
    <row r="377" spans="1:15" ht="14.25">
      <c r="A377" s="738"/>
      <c r="B377" s="741"/>
      <c r="C377" s="740"/>
      <c r="D377" s="381" t="s">
        <v>212</v>
      </c>
      <c r="E377" s="382">
        <f t="shared" si="91"/>
        <v>0</v>
      </c>
      <c r="F377" s="382">
        <f t="shared" si="92"/>
        <v>0</v>
      </c>
      <c r="G377" s="382">
        <f t="shared" si="93"/>
        <v>0</v>
      </c>
      <c r="H377" s="382">
        <f t="shared" si="93"/>
        <v>0</v>
      </c>
      <c r="I377" s="382">
        <f t="shared" si="93"/>
        <v>0</v>
      </c>
      <c r="J377" s="382">
        <f t="shared" si="93"/>
        <v>0</v>
      </c>
      <c r="K377" s="382">
        <f t="shared" si="93"/>
        <v>0</v>
      </c>
      <c r="L377" s="382">
        <f t="shared" si="93"/>
        <v>0</v>
      </c>
      <c r="M377" s="382">
        <f t="shared" si="93"/>
        <v>0</v>
      </c>
      <c r="N377" s="382">
        <f t="shared" si="93"/>
        <v>0</v>
      </c>
      <c r="O377" s="748"/>
    </row>
    <row r="378" spans="1:15" ht="14.25">
      <c r="A378" s="738"/>
      <c r="B378" s="741"/>
      <c r="C378" s="740"/>
      <c r="D378" s="381" t="s">
        <v>223</v>
      </c>
      <c r="E378" s="382">
        <f t="shared" si="91"/>
        <v>0</v>
      </c>
      <c r="F378" s="382">
        <f t="shared" si="92"/>
        <v>0</v>
      </c>
      <c r="G378" s="382">
        <f t="shared" si="93"/>
        <v>0</v>
      </c>
      <c r="H378" s="382">
        <f t="shared" si="93"/>
        <v>0</v>
      </c>
      <c r="I378" s="382">
        <f t="shared" si="93"/>
        <v>0</v>
      </c>
      <c r="J378" s="382">
        <f t="shared" si="93"/>
        <v>0</v>
      </c>
      <c r="K378" s="382">
        <f t="shared" si="93"/>
        <v>0</v>
      </c>
      <c r="L378" s="382">
        <f t="shared" si="93"/>
        <v>0</v>
      </c>
      <c r="M378" s="382">
        <f t="shared" si="93"/>
        <v>0</v>
      </c>
      <c r="N378" s="382">
        <f t="shared" si="93"/>
        <v>0</v>
      </c>
      <c r="O378" s="748"/>
    </row>
    <row r="379" spans="1:15" ht="14.25">
      <c r="A379" s="738"/>
      <c r="B379" s="741"/>
      <c r="C379" s="740"/>
      <c r="D379" s="381" t="s">
        <v>232</v>
      </c>
      <c r="E379" s="382">
        <f t="shared" si="91"/>
        <v>3000</v>
      </c>
      <c r="F379" s="382">
        <f t="shared" si="92"/>
        <v>3000</v>
      </c>
      <c r="G379" s="382">
        <f t="shared" si="93"/>
        <v>90.1</v>
      </c>
      <c r="H379" s="382">
        <f t="shared" si="93"/>
        <v>90.1</v>
      </c>
      <c r="I379" s="382">
        <f t="shared" si="93"/>
        <v>2822.6</v>
      </c>
      <c r="J379" s="382">
        <f t="shared" si="93"/>
        <v>2822.6</v>
      </c>
      <c r="K379" s="382">
        <f t="shared" si="93"/>
        <v>87.3</v>
      </c>
      <c r="L379" s="382">
        <f t="shared" si="93"/>
        <v>87.3</v>
      </c>
      <c r="M379" s="382">
        <f t="shared" si="93"/>
        <v>0</v>
      </c>
      <c r="N379" s="382">
        <f t="shared" si="93"/>
        <v>0</v>
      </c>
      <c r="O379" s="748"/>
    </row>
    <row r="380" spans="1:15" ht="14.25">
      <c r="A380" s="738"/>
      <c r="B380" s="741"/>
      <c r="C380" s="740"/>
      <c r="D380" s="381" t="s">
        <v>233</v>
      </c>
      <c r="E380" s="382">
        <f t="shared" si="91"/>
        <v>0</v>
      </c>
      <c r="F380" s="382">
        <f t="shared" si="92"/>
        <v>0</v>
      </c>
      <c r="G380" s="382">
        <f t="shared" si="93"/>
        <v>0</v>
      </c>
      <c r="H380" s="382">
        <f t="shared" si="93"/>
        <v>0</v>
      </c>
      <c r="I380" s="382">
        <f t="shared" si="93"/>
        <v>0</v>
      </c>
      <c r="J380" s="382">
        <f t="shared" si="93"/>
        <v>0</v>
      </c>
      <c r="K380" s="382">
        <f t="shared" si="93"/>
        <v>0</v>
      </c>
      <c r="L380" s="382">
        <f t="shared" si="93"/>
        <v>0</v>
      </c>
      <c r="M380" s="382">
        <f t="shared" si="93"/>
        <v>0</v>
      </c>
      <c r="N380" s="382">
        <f t="shared" si="93"/>
        <v>0</v>
      </c>
      <c r="O380" s="748"/>
    </row>
    <row r="381" spans="1:15" ht="14.25">
      <c r="A381" s="738"/>
      <c r="B381" s="741"/>
      <c r="C381" s="740"/>
      <c r="D381" s="381" t="s">
        <v>593</v>
      </c>
      <c r="E381" s="382">
        <f t="shared" si="91"/>
        <v>0</v>
      </c>
      <c r="F381" s="382">
        <f t="shared" si="92"/>
        <v>0</v>
      </c>
      <c r="G381" s="382">
        <f t="shared" si="93"/>
        <v>0</v>
      </c>
      <c r="H381" s="382">
        <f t="shared" si="93"/>
        <v>0</v>
      </c>
      <c r="I381" s="382">
        <f t="shared" si="93"/>
        <v>0</v>
      </c>
      <c r="J381" s="382">
        <f t="shared" si="93"/>
        <v>0</v>
      </c>
      <c r="K381" s="382">
        <f t="shared" si="93"/>
        <v>0</v>
      </c>
      <c r="L381" s="382">
        <f t="shared" si="93"/>
        <v>0</v>
      </c>
      <c r="M381" s="382">
        <f t="shared" si="93"/>
        <v>0</v>
      </c>
      <c r="N381" s="382">
        <f t="shared" si="93"/>
        <v>0</v>
      </c>
      <c r="O381" s="748"/>
    </row>
    <row r="382" spans="1:15" ht="14.25">
      <c r="A382" s="738"/>
      <c r="B382" s="741"/>
      <c r="C382" s="740"/>
      <c r="D382" s="381" t="s">
        <v>594</v>
      </c>
      <c r="E382" s="382">
        <f t="shared" si="91"/>
        <v>0</v>
      </c>
      <c r="F382" s="382">
        <f t="shared" si="92"/>
        <v>0</v>
      </c>
      <c r="G382" s="382">
        <f t="shared" si="93"/>
        <v>0</v>
      </c>
      <c r="H382" s="382">
        <f t="shared" si="93"/>
        <v>0</v>
      </c>
      <c r="I382" s="382">
        <f t="shared" si="93"/>
        <v>0</v>
      </c>
      <c r="J382" s="382">
        <f t="shared" si="93"/>
        <v>0</v>
      </c>
      <c r="K382" s="382">
        <f t="shared" si="93"/>
        <v>0</v>
      </c>
      <c r="L382" s="382">
        <f t="shared" si="93"/>
        <v>0</v>
      </c>
      <c r="M382" s="382">
        <f t="shared" si="93"/>
        <v>0</v>
      </c>
      <c r="N382" s="382">
        <f t="shared" si="93"/>
        <v>0</v>
      </c>
      <c r="O382" s="748"/>
    </row>
    <row r="383" spans="1:15" ht="14.25">
      <c r="A383" s="738"/>
      <c r="B383" s="741"/>
      <c r="C383" s="740"/>
      <c r="D383" s="381" t="s">
        <v>595</v>
      </c>
      <c r="E383" s="382">
        <f t="shared" si="91"/>
        <v>0</v>
      </c>
      <c r="F383" s="382">
        <f t="shared" si="92"/>
        <v>0</v>
      </c>
      <c r="G383" s="382">
        <f t="shared" si="93"/>
        <v>0</v>
      </c>
      <c r="H383" s="382">
        <f t="shared" si="93"/>
        <v>0</v>
      </c>
      <c r="I383" s="382">
        <f t="shared" si="93"/>
        <v>0</v>
      </c>
      <c r="J383" s="382">
        <f t="shared" si="93"/>
        <v>0</v>
      </c>
      <c r="K383" s="382">
        <f t="shared" si="93"/>
        <v>0</v>
      </c>
      <c r="L383" s="382">
        <f t="shared" si="93"/>
        <v>0</v>
      </c>
      <c r="M383" s="382">
        <f t="shared" si="93"/>
        <v>0</v>
      </c>
      <c r="N383" s="382">
        <f t="shared" si="93"/>
        <v>0</v>
      </c>
      <c r="O383" s="748"/>
    </row>
    <row r="384" spans="1:15" ht="14.25">
      <c r="A384" s="738"/>
      <c r="B384" s="741"/>
      <c r="C384" s="740"/>
      <c r="D384" s="381" t="s">
        <v>596</v>
      </c>
      <c r="E384" s="382">
        <f t="shared" si="91"/>
        <v>0</v>
      </c>
      <c r="F384" s="382">
        <f t="shared" si="92"/>
        <v>0</v>
      </c>
      <c r="G384" s="382">
        <f t="shared" si="93"/>
        <v>0</v>
      </c>
      <c r="H384" s="382">
        <f t="shared" si="93"/>
        <v>0</v>
      </c>
      <c r="I384" s="382">
        <f t="shared" si="93"/>
        <v>0</v>
      </c>
      <c r="J384" s="382">
        <f t="shared" si="93"/>
        <v>0</v>
      </c>
      <c r="K384" s="382">
        <f t="shared" si="93"/>
        <v>0</v>
      </c>
      <c r="L384" s="382">
        <f t="shared" si="93"/>
        <v>0</v>
      </c>
      <c r="M384" s="382">
        <f t="shared" si="93"/>
        <v>0</v>
      </c>
      <c r="N384" s="382">
        <f t="shared" si="93"/>
        <v>0</v>
      </c>
      <c r="O384" s="748"/>
    </row>
    <row r="385" spans="1:15" ht="14.25">
      <c r="A385" s="738"/>
      <c r="B385" s="739"/>
      <c r="C385" s="740"/>
      <c r="D385" s="386" t="s">
        <v>610</v>
      </c>
      <c r="E385" s="390">
        <f t="shared" si="91"/>
        <v>0</v>
      </c>
      <c r="F385" s="390">
        <f t="shared" si="92"/>
        <v>0</v>
      </c>
      <c r="G385" s="390">
        <f t="shared" si="93"/>
        <v>0</v>
      </c>
      <c r="H385" s="390">
        <f t="shared" si="93"/>
        <v>0</v>
      </c>
      <c r="I385" s="390">
        <f t="shared" si="93"/>
        <v>0</v>
      </c>
      <c r="J385" s="390">
        <f t="shared" si="93"/>
        <v>0</v>
      </c>
      <c r="K385" s="390">
        <f t="shared" si="93"/>
        <v>0</v>
      </c>
      <c r="L385" s="390">
        <f t="shared" si="93"/>
        <v>0</v>
      </c>
      <c r="M385" s="390">
        <f t="shared" si="93"/>
        <v>0</v>
      </c>
      <c r="N385" s="390">
        <f t="shared" si="93"/>
        <v>0</v>
      </c>
      <c r="O385" s="748"/>
    </row>
    <row r="386" spans="1:15" s="5" customFormat="1" ht="14.25">
      <c r="A386" s="764"/>
      <c r="B386" s="741" t="s">
        <v>219</v>
      </c>
      <c r="C386" s="741"/>
      <c r="D386" s="379" t="s">
        <v>209</v>
      </c>
      <c r="E386" s="380">
        <f>SUM(E387:E397)</f>
        <v>8736839.8</v>
      </c>
      <c r="F386" s="380">
        <f aca="true" t="shared" si="94" ref="F386:N386">SUM(F387:F397)</f>
        <v>4336378.490000001</v>
      </c>
      <c r="G386" s="380">
        <f t="shared" si="94"/>
        <v>6435277.1</v>
      </c>
      <c r="H386" s="380">
        <f t="shared" si="94"/>
        <v>3578783.4999999995</v>
      </c>
      <c r="I386" s="380">
        <f t="shared" si="94"/>
        <v>7989.4</v>
      </c>
      <c r="J386" s="380">
        <f t="shared" si="94"/>
        <v>7989.4</v>
      </c>
      <c r="K386" s="380">
        <f t="shared" si="94"/>
        <v>1499649.0999999999</v>
      </c>
      <c r="L386" s="380">
        <f t="shared" si="94"/>
        <v>400469.50000000006</v>
      </c>
      <c r="M386" s="380">
        <f t="shared" si="94"/>
        <v>793924.2000000001</v>
      </c>
      <c r="N386" s="380">
        <f t="shared" si="94"/>
        <v>349136.08999999997</v>
      </c>
      <c r="O386" s="745"/>
    </row>
    <row r="387" spans="1:15" ht="14.25">
      <c r="A387" s="764"/>
      <c r="B387" s="741"/>
      <c r="C387" s="741"/>
      <c r="D387" s="381" t="s">
        <v>210</v>
      </c>
      <c r="E387" s="382">
        <f>G387+I387+K387+M387</f>
        <v>580403.6000000001</v>
      </c>
      <c r="F387" s="382">
        <f>H387+J387+L387+N387</f>
        <v>378972.4</v>
      </c>
      <c r="G387" s="382">
        <f>G349+G275+G375</f>
        <v>437513.80000000005</v>
      </c>
      <c r="H387" s="382">
        <f aca="true" t="shared" si="95" ref="H387:N387">H349+H275+H375</f>
        <v>327349.9</v>
      </c>
      <c r="I387" s="382">
        <f t="shared" si="95"/>
        <v>3511.5</v>
      </c>
      <c r="J387" s="382">
        <f t="shared" si="95"/>
        <v>3511.5</v>
      </c>
      <c r="K387" s="382">
        <f t="shared" si="95"/>
        <v>139378.3</v>
      </c>
      <c r="L387" s="382">
        <f t="shared" si="95"/>
        <v>48111</v>
      </c>
      <c r="M387" s="382">
        <f t="shared" si="95"/>
        <v>0</v>
      </c>
      <c r="N387" s="382">
        <f t="shared" si="95"/>
        <v>0</v>
      </c>
      <c r="O387" s="745"/>
    </row>
    <row r="388" spans="1:15" ht="14.25">
      <c r="A388" s="764"/>
      <c r="B388" s="741"/>
      <c r="C388" s="741"/>
      <c r="D388" s="381" t="s">
        <v>211</v>
      </c>
      <c r="E388" s="382">
        <f aca="true" t="shared" si="96" ref="E388:E397">G388+I388+K388+M388</f>
        <v>742704.7000000001</v>
      </c>
      <c r="F388" s="382">
        <f aca="true" t="shared" si="97" ref="F388:F397">H388+J388+L388+N388</f>
        <v>460884.5999999999</v>
      </c>
      <c r="G388" s="382">
        <f>G350+G276+G376</f>
        <v>570280.5</v>
      </c>
      <c r="H388" s="382">
        <f aca="true" t="shared" si="98" ref="H388:N388">H350+H276+H376</f>
        <v>341623.19999999995</v>
      </c>
      <c r="I388" s="382">
        <f t="shared" si="98"/>
        <v>1655.3</v>
      </c>
      <c r="J388" s="382">
        <f t="shared" si="98"/>
        <v>1655.3</v>
      </c>
      <c r="K388" s="382">
        <f t="shared" si="98"/>
        <v>102346.90000000001</v>
      </c>
      <c r="L388" s="382">
        <f t="shared" si="98"/>
        <v>49184.1</v>
      </c>
      <c r="M388" s="382">
        <f t="shared" si="98"/>
        <v>68422</v>
      </c>
      <c r="N388" s="382">
        <f t="shared" si="98"/>
        <v>68422</v>
      </c>
      <c r="O388" s="745"/>
    </row>
    <row r="389" spans="1:15" ht="14.25">
      <c r="A389" s="764"/>
      <c r="B389" s="741"/>
      <c r="C389" s="741"/>
      <c r="D389" s="381" t="s">
        <v>212</v>
      </c>
      <c r="E389" s="382">
        <f t="shared" si="96"/>
        <v>788926.2000000001</v>
      </c>
      <c r="F389" s="382">
        <f t="shared" si="97"/>
        <v>525999.1</v>
      </c>
      <c r="G389" s="382">
        <f aca="true" t="shared" si="99" ref="G389:N397">G351+G277+G377</f>
        <v>574477.4</v>
      </c>
      <c r="H389" s="382">
        <f t="shared" si="99"/>
        <v>379220.49999999994</v>
      </c>
      <c r="I389" s="382">
        <f t="shared" si="99"/>
        <v>0</v>
      </c>
      <c r="J389" s="382">
        <f t="shared" si="99"/>
        <v>0</v>
      </c>
      <c r="K389" s="382">
        <f t="shared" si="99"/>
        <v>140100</v>
      </c>
      <c r="L389" s="382">
        <f t="shared" si="99"/>
        <v>72429.8</v>
      </c>
      <c r="M389" s="382">
        <f t="shared" si="99"/>
        <v>74348.8</v>
      </c>
      <c r="N389" s="382">
        <f t="shared" si="99"/>
        <v>74348.8</v>
      </c>
      <c r="O389" s="745"/>
    </row>
    <row r="390" spans="1:15" ht="14.25">
      <c r="A390" s="764"/>
      <c r="B390" s="741"/>
      <c r="C390" s="741"/>
      <c r="D390" s="381" t="s">
        <v>223</v>
      </c>
      <c r="E390" s="382">
        <f t="shared" si="96"/>
        <v>981209.6000000001</v>
      </c>
      <c r="F390" s="382">
        <f t="shared" si="97"/>
        <v>673022.01</v>
      </c>
      <c r="G390" s="382">
        <f t="shared" si="99"/>
        <v>698918.4</v>
      </c>
      <c r="H390" s="382">
        <f t="shared" si="99"/>
        <v>503715</v>
      </c>
      <c r="I390" s="382">
        <f t="shared" si="99"/>
        <v>0</v>
      </c>
      <c r="J390" s="382">
        <f t="shared" si="99"/>
        <v>0</v>
      </c>
      <c r="K390" s="382">
        <f t="shared" si="99"/>
        <v>144755.00000000003</v>
      </c>
      <c r="L390" s="382">
        <f t="shared" si="99"/>
        <v>102386.8</v>
      </c>
      <c r="M390" s="382">
        <f t="shared" si="99"/>
        <v>137536.2</v>
      </c>
      <c r="N390" s="382">
        <f t="shared" si="99"/>
        <v>66920.20999999999</v>
      </c>
      <c r="O390" s="745"/>
    </row>
    <row r="391" spans="1:15" ht="14.25">
      <c r="A391" s="764"/>
      <c r="B391" s="741"/>
      <c r="C391" s="741"/>
      <c r="D391" s="381" t="s">
        <v>232</v>
      </c>
      <c r="E391" s="382">
        <f t="shared" si="96"/>
        <v>962126.8</v>
      </c>
      <c r="F391" s="382">
        <f t="shared" si="97"/>
        <v>685379.04</v>
      </c>
      <c r="G391" s="382">
        <f t="shared" si="99"/>
        <v>688365</v>
      </c>
      <c r="H391" s="382">
        <f t="shared" si="99"/>
        <v>515564.89999999997</v>
      </c>
      <c r="I391" s="382">
        <f t="shared" si="99"/>
        <v>2822.6</v>
      </c>
      <c r="J391" s="382">
        <f t="shared" si="99"/>
        <v>2822.6</v>
      </c>
      <c r="K391" s="382">
        <f t="shared" si="99"/>
        <v>142090.5</v>
      </c>
      <c r="L391" s="382">
        <f t="shared" si="99"/>
        <v>99469.00000000001</v>
      </c>
      <c r="M391" s="382">
        <f t="shared" si="99"/>
        <v>128848.70000000001</v>
      </c>
      <c r="N391" s="382">
        <f t="shared" si="99"/>
        <v>67522.54000000001</v>
      </c>
      <c r="O391" s="745"/>
    </row>
    <row r="392" spans="1:15" ht="14.25">
      <c r="A392" s="764"/>
      <c r="B392" s="741"/>
      <c r="C392" s="741"/>
      <c r="D392" s="381" t="s">
        <v>233</v>
      </c>
      <c r="E392" s="382">
        <f t="shared" si="96"/>
        <v>785326.4</v>
      </c>
      <c r="F392" s="382">
        <f t="shared" si="97"/>
        <v>601750.7400000001</v>
      </c>
      <c r="G392" s="382">
        <f t="shared" si="99"/>
        <v>577512</v>
      </c>
      <c r="H392" s="382">
        <f t="shared" si="99"/>
        <v>519783.80000000005</v>
      </c>
      <c r="I392" s="382">
        <f t="shared" si="99"/>
        <v>0</v>
      </c>
      <c r="J392" s="382">
        <f t="shared" si="99"/>
        <v>0</v>
      </c>
      <c r="K392" s="382">
        <f t="shared" si="99"/>
        <v>140240.4</v>
      </c>
      <c r="L392" s="382">
        <f t="shared" si="99"/>
        <v>14444.4</v>
      </c>
      <c r="M392" s="382">
        <f t="shared" si="99"/>
        <v>67574</v>
      </c>
      <c r="N392" s="382">
        <f t="shared" si="99"/>
        <v>67522.54000000001</v>
      </c>
      <c r="O392" s="745"/>
    </row>
    <row r="393" spans="1:15" ht="14.25">
      <c r="A393" s="764"/>
      <c r="B393" s="741"/>
      <c r="C393" s="741"/>
      <c r="D393" s="381" t="s">
        <v>593</v>
      </c>
      <c r="E393" s="382">
        <f t="shared" si="96"/>
        <v>781841.3</v>
      </c>
      <c r="F393" s="382">
        <f t="shared" si="97"/>
        <v>538678.2000000001</v>
      </c>
      <c r="G393" s="382">
        <f t="shared" si="99"/>
        <v>578162</v>
      </c>
      <c r="H393" s="382">
        <f t="shared" si="99"/>
        <v>519833.80000000005</v>
      </c>
      <c r="I393" s="382">
        <f t="shared" si="99"/>
        <v>0</v>
      </c>
      <c r="J393" s="382">
        <f t="shared" si="99"/>
        <v>0</v>
      </c>
      <c r="K393" s="382">
        <f t="shared" si="99"/>
        <v>140240.4</v>
      </c>
      <c r="L393" s="382">
        <f t="shared" si="99"/>
        <v>14444.4</v>
      </c>
      <c r="M393" s="382">
        <f t="shared" si="99"/>
        <v>63438.9</v>
      </c>
      <c r="N393" s="382">
        <f t="shared" si="99"/>
        <v>4400</v>
      </c>
      <c r="O393" s="745"/>
    </row>
    <row r="394" spans="1:15" ht="14.25">
      <c r="A394" s="764"/>
      <c r="B394" s="741"/>
      <c r="C394" s="741"/>
      <c r="D394" s="381" t="s">
        <v>594</v>
      </c>
      <c r="E394" s="382">
        <f t="shared" si="96"/>
        <v>778575.3</v>
      </c>
      <c r="F394" s="382">
        <f t="shared" si="97"/>
        <v>471692.4</v>
      </c>
      <c r="G394" s="382">
        <f t="shared" si="99"/>
        <v>577512</v>
      </c>
      <c r="H394" s="382">
        <f t="shared" si="99"/>
        <v>471692.4</v>
      </c>
      <c r="I394" s="382">
        <f t="shared" si="99"/>
        <v>0</v>
      </c>
      <c r="J394" s="382">
        <f t="shared" si="99"/>
        <v>0</v>
      </c>
      <c r="K394" s="382">
        <f t="shared" si="99"/>
        <v>137624.4</v>
      </c>
      <c r="L394" s="382">
        <f t="shared" si="99"/>
        <v>0</v>
      </c>
      <c r="M394" s="382">
        <f t="shared" si="99"/>
        <v>63438.9</v>
      </c>
      <c r="N394" s="382">
        <f t="shared" si="99"/>
        <v>0</v>
      </c>
      <c r="O394" s="745"/>
    </row>
    <row r="395" spans="1:15" ht="14.25">
      <c r="A395" s="764"/>
      <c r="B395" s="741"/>
      <c r="C395" s="741"/>
      <c r="D395" s="381" t="s">
        <v>595</v>
      </c>
      <c r="E395" s="382">
        <f t="shared" si="96"/>
        <v>778575.3</v>
      </c>
      <c r="F395" s="382">
        <f t="shared" si="97"/>
        <v>0</v>
      </c>
      <c r="G395" s="382">
        <f t="shared" si="99"/>
        <v>577512</v>
      </c>
      <c r="H395" s="382">
        <f t="shared" si="99"/>
        <v>0</v>
      </c>
      <c r="I395" s="382">
        <f t="shared" si="99"/>
        <v>0</v>
      </c>
      <c r="J395" s="382">
        <f t="shared" si="99"/>
        <v>0</v>
      </c>
      <c r="K395" s="382">
        <f t="shared" si="99"/>
        <v>137624.4</v>
      </c>
      <c r="L395" s="382">
        <f t="shared" si="99"/>
        <v>0</v>
      </c>
      <c r="M395" s="382">
        <f t="shared" si="99"/>
        <v>63438.9</v>
      </c>
      <c r="N395" s="382">
        <f t="shared" si="99"/>
        <v>0</v>
      </c>
      <c r="O395" s="745"/>
    </row>
    <row r="396" spans="1:15" ht="14.25">
      <c r="A396" s="764"/>
      <c r="B396" s="741"/>
      <c r="C396" s="741"/>
      <c r="D396" s="381" t="s">
        <v>596</v>
      </c>
      <c r="E396" s="382">
        <f t="shared" si="96"/>
        <v>778575.3</v>
      </c>
      <c r="F396" s="382">
        <f t="shared" si="97"/>
        <v>0</v>
      </c>
      <c r="G396" s="382">
        <f t="shared" si="99"/>
        <v>577512</v>
      </c>
      <c r="H396" s="382">
        <f t="shared" si="99"/>
        <v>0</v>
      </c>
      <c r="I396" s="382">
        <f t="shared" si="99"/>
        <v>0</v>
      </c>
      <c r="J396" s="382">
        <f t="shared" si="99"/>
        <v>0</v>
      </c>
      <c r="K396" s="382">
        <f t="shared" si="99"/>
        <v>137624.4</v>
      </c>
      <c r="L396" s="382">
        <f t="shared" si="99"/>
        <v>0</v>
      </c>
      <c r="M396" s="382">
        <f t="shared" si="99"/>
        <v>63438.9</v>
      </c>
      <c r="N396" s="382">
        <f t="shared" si="99"/>
        <v>0</v>
      </c>
      <c r="O396" s="745"/>
    </row>
    <row r="397" spans="1:15" ht="14.25">
      <c r="A397" s="764"/>
      <c r="B397" s="741"/>
      <c r="C397" s="741"/>
      <c r="D397" s="381" t="s">
        <v>610</v>
      </c>
      <c r="E397" s="382">
        <f t="shared" si="96"/>
        <v>778575.3</v>
      </c>
      <c r="F397" s="382">
        <f t="shared" si="97"/>
        <v>0</v>
      </c>
      <c r="G397" s="382">
        <f t="shared" si="99"/>
        <v>577512</v>
      </c>
      <c r="H397" s="382">
        <f t="shared" si="99"/>
        <v>0</v>
      </c>
      <c r="I397" s="382">
        <f t="shared" si="99"/>
        <v>0</v>
      </c>
      <c r="J397" s="382">
        <f t="shared" si="99"/>
        <v>0</v>
      </c>
      <c r="K397" s="382">
        <f t="shared" si="99"/>
        <v>137624.4</v>
      </c>
      <c r="L397" s="382">
        <f t="shared" si="99"/>
        <v>0</v>
      </c>
      <c r="M397" s="382">
        <f t="shared" si="99"/>
        <v>63438.9</v>
      </c>
      <c r="N397" s="382">
        <f t="shared" si="99"/>
        <v>0</v>
      </c>
      <c r="O397" s="745"/>
    </row>
    <row r="398" spans="1:15" ht="14.25">
      <c r="A398" s="398"/>
      <c r="B398" s="398"/>
      <c r="C398" s="399"/>
      <c r="D398" s="387"/>
      <c r="E398" s="387"/>
      <c r="F398" s="387"/>
      <c r="G398" s="387"/>
      <c r="H398" s="387"/>
      <c r="I398" s="387"/>
      <c r="J398" s="387"/>
      <c r="K398" s="387"/>
      <c r="L398" s="387"/>
      <c r="M398" s="387"/>
      <c r="N398" s="387"/>
      <c r="O398" s="400"/>
    </row>
    <row r="399" spans="1:15" ht="14.25">
      <c r="A399" s="401" t="s">
        <v>541</v>
      </c>
      <c r="B399" s="402"/>
      <c r="C399" s="402"/>
      <c r="D399" s="402"/>
      <c r="E399" s="402"/>
      <c r="F399" s="403"/>
      <c r="G399" s="403"/>
      <c r="H399" s="404"/>
      <c r="I399" s="387"/>
      <c r="J399" s="387"/>
      <c r="K399" s="387"/>
      <c r="L399" s="387"/>
      <c r="M399" s="387"/>
      <c r="N399" s="387"/>
      <c r="O399" s="400"/>
    </row>
    <row r="400" spans="1:15" ht="14.25">
      <c r="A400" s="388" t="s">
        <v>229</v>
      </c>
      <c r="B400" s="625" t="s">
        <v>697</v>
      </c>
      <c r="C400" s="625"/>
      <c r="D400" s="625"/>
      <c r="E400" s="625"/>
      <c r="F400" s="625"/>
      <c r="G400" s="625"/>
      <c r="H400" s="625"/>
      <c r="I400" s="387"/>
      <c r="J400" s="387"/>
      <c r="K400" s="387"/>
      <c r="L400" s="387"/>
      <c r="M400" s="387"/>
      <c r="N400" s="387"/>
      <c r="O400" s="400"/>
    </row>
    <row r="401" spans="1:15" ht="14.25">
      <c r="A401" s="388" t="s">
        <v>479</v>
      </c>
      <c r="B401" s="625" t="s">
        <v>699</v>
      </c>
      <c r="C401" s="625"/>
      <c r="D401" s="625"/>
      <c r="E401" s="625"/>
      <c r="F401" s="625"/>
      <c r="G401" s="625"/>
      <c r="H401" s="625"/>
      <c r="I401" s="387"/>
      <c r="J401" s="387"/>
      <c r="K401" s="387"/>
      <c r="L401" s="387"/>
      <c r="M401" s="387"/>
      <c r="N401" s="387"/>
      <c r="O401" s="400"/>
    </row>
    <row r="402" spans="1:15" ht="14.25">
      <c r="A402" s="388" t="s">
        <v>480</v>
      </c>
      <c r="B402" s="625" t="s">
        <v>700</v>
      </c>
      <c r="C402" s="625"/>
      <c r="D402" s="625"/>
      <c r="E402" s="625"/>
      <c r="F402" s="625"/>
      <c r="G402" s="625"/>
      <c r="H402" s="625"/>
      <c r="I402" s="387"/>
      <c r="J402" s="387"/>
      <c r="K402" s="387"/>
      <c r="L402" s="387"/>
      <c r="M402" s="387"/>
      <c r="N402" s="387"/>
      <c r="O402" s="400"/>
    </row>
    <row r="403" spans="1:15" ht="14.25">
      <c r="A403" s="388" t="s">
        <v>481</v>
      </c>
      <c r="B403" s="625" t="s">
        <v>701</v>
      </c>
      <c r="C403" s="625"/>
      <c r="D403" s="625"/>
      <c r="E403" s="625"/>
      <c r="F403" s="625"/>
      <c r="G403" s="625"/>
      <c r="H403" s="625"/>
      <c r="I403" s="387"/>
      <c r="J403" s="387"/>
      <c r="K403" s="387"/>
      <c r="L403" s="387"/>
      <c r="M403" s="387"/>
      <c r="N403" s="387"/>
      <c r="O403" s="400"/>
    </row>
    <row r="404" spans="1:15" ht="14.25">
      <c r="A404" s="388" t="s">
        <v>482</v>
      </c>
      <c r="B404" s="625" t="s">
        <v>702</v>
      </c>
      <c r="C404" s="625"/>
      <c r="D404" s="625"/>
      <c r="E404" s="625"/>
      <c r="F404" s="625"/>
      <c r="G404" s="625"/>
      <c r="H404" s="625"/>
      <c r="I404" s="387"/>
      <c r="J404" s="387"/>
      <c r="K404" s="387"/>
      <c r="L404" s="387"/>
      <c r="M404" s="387"/>
      <c r="N404" s="387"/>
      <c r="O404" s="400"/>
    </row>
    <row r="405" spans="1:15" ht="30.75" customHeight="1">
      <c r="A405" s="786" t="s">
        <v>145</v>
      </c>
      <c r="B405" s="786"/>
      <c r="C405" s="786"/>
      <c r="D405" s="786"/>
      <c r="E405" s="786"/>
      <c r="F405" s="786"/>
      <c r="G405" s="786"/>
      <c r="H405" s="786"/>
      <c r="I405" s="786"/>
      <c r="J405" s="786"/>
      <c r="K405" s="786"/>
      <c r="L405" s="786"/>
      <c r="M405" s="786"/>
      <c r="N405" s="786"/>
      <c r="O405" s="786"/>
    </row>
    <row r="406" spans="1:15" ht="48" customHeight="1">
      <c r="A406" s="786" t="s">
        <v>642</v>
      </c>
      <c r="B406" s="786"/>
      <c r="C406" s="786"/>
      <c r="D406" s="786"/>
      <c r="E406" s="786"/>
      <c r="F406" s="786"/>
      <c r="G406" s="786"/>
      <c r="H406" s="786"/>
      <c r="I406" s="786"/>
      <c r="J406" s="786"/>
      <c r="K406" s="786"/>
      <c r="L406" s="786"/>
      <c r="M406" s="786"/>
      <c r="N406" s="786"/>
      <c r="O406" s="786"/>
    </row>
    <row r="407" spans="1:15" ht="14.25">
      <c r="A407" s="787" t="s">
        <v>643</v>
      </c>
      <c r="B407" s="787"/>
      <c r="C407" s="787"/>
      <c r="D407" s="787"/>
      <c r="E407" s="787"/>
      <c r="F407" s="787"/>
      <c r="G407" s="787"/>
      <c r="H407" s="787"/>
      <c r="I407" s="787"/>
      <c r="J407" s="787"/>
      <c r="K407" s="787"/>
      <c r="L407" s="787"/>
      <c r="M407" s="787"/>
      <c r="N407" s="787"/>
      <c r="O407" s="787"/>
    </row>
    <row r="408" spans="1:15" ht="27" customHeight="1">
      <c r="A408" s="750" t="s">
        <v>689</v>
      </c>
      <c r="B408" s="750"/>
      <c r="C408" s="750"/>
      <c r="D408" s="750"/>
      <c r="E408" s="750"/>
      <c r="F408" s="750"/>
      <c r="G408" s="750"/>
      <c r="H408" s="750"/>
      <c r="I408" s="750"/>
      <c r="J408" s="750"/>
      <c r="K408" s="750"/>
      <c r="L408" s="750"/>
      <c r="M408" s="750"/>
      <c r="N408" s="750"/>
      <c r="O408" s="402"/>
    </row>
    <row r="409" spans="1:15" ht="14.25">
      <c r="A409" s="405"/>
      <c r="B409" s="406"/>
      <c r="C409" s="406"/>
      <c r="D409" s="402"/>
      <c r="E409" s="402"/>
      <c r="F409" s="402"/>
      <c r="G409" s="402"/>
      <c r="H409" s="402"/>
      <c r="I409" s="402"/>
      <c r="J409" s="402"/>
      <c r="K409" s="402"/>
      <c r="L409" s="402"/>
      <c r="M409" s="402"/>
      <c r="N409" s="402"/>
      <c r="O409" s="402"/>
    </row>
    <row r="410" spans="1:15" ht="15" customHeight="1">
      <c r="A410" s="634" t="s">
        <v>690</v>
      </c>
      <c r="B410" s="634"/>
      <c r="C410" s="634"/>
      <c r="D410" s="634"/>
      <c r="E410" s="634"/>
      <c r="F410" s="634"/>
      <c r="G410" s="634"/>
      <c r="H410" s="634"/>
      <c r="I410" s="634"/>
      <c r="J410" s="634"/>
      <c r="K410" s="634"/>
      <c r="L410" s="634"/>
      <c r="M410" s="634"/>
      <c r="N410" s="634"/>
      <c r="O410" s="634"/>
    </row>
    <row r="411" spans="1:15" ht="16.5" customHeight="1">
      <c r="A411" s="634" t="s">
        <v>691</v>
      </c>
      <c r="B411" s="634"/>
      <c r="C411" s="634"/>
      <c r="D411" s="634"/>
      <c r="E411" s="634"/>
      <c r="F411" s="634"/>
      <c r="G411" s="634"/>
      <c r="H411" s="634"/>
      <c r="I411" s="634"/>
      <c r="J411" s="634"/>
      <c r="K411" s="634"/>
      <c r="L411" s="634"/>
      <c r="M411" s="634"/>
      <c r="N411" s="634"/>
      <c r="O411" s="634"/>
    </row>
    <row r="412" spans="1:15" ht="62.25" customHeight="1">
      <c r="A412" s="634" t="s">
        <v>850</v>
      </c>
      <c r="B412" s="634"/>
      <c r="C412" s="634"/>
      <c r="D412" s="634"/>
      <c r="E412" s="634"/>
      <c r="F412" s="634"/>
      <c r="G412" s="634"/>
      <c r="H412" s="634"/>
      <c r="I412" s="634"/>
      <c r="J412" s="634"/>
      <c r="K412" s="634"/>
      <c r="L412" s="634"/>
      <c r="M412" s="634"/>
      <c r="N412" s="634"/>
      <c r="O412" s="634"/>
    </row>
    <row r="413" spans="1:15" ht="47.25" customHeight="1">
      <c r="A413" s="634" t="s">
        <v>692</v>
      </c>
      <c r="B413" s="634"/>
      <c r="C413" s="634"/>
      <c r="D413" s="634"/>
      <c r="E413" s="634"/>
      <c r="F413" s="634"/>
      <c r="G413" s="634"/>
      <c r="H413" s="634"/>
      <c r="I413" s="634"/>
      <c r="J413" s="634"/>
      <c r="K413" s="634"/>
      <c r="L413" s="634"/>
      <c r="M413" s="634"/>
      <c r="N413" s="634"/>
      <c r="O413" s="634"/>
    </row>
    <row r="414" spans="1:15" ht="15" customHeight="1">
      <c r="A414" s="780" t="s">
        <v>693</v>
      </c>
      <c r="B414" s="780"/>
      <c r="C414" s="780"/>
      <c r="D414" s="780"/>
      <c r="E414" s="780"/>
      <c r="F414" s="780"/>
      <c r="G414" s="780"/>
      <c r="H414" s="780"/>
      <c r="I414" s="780"/>
      <c r="J414" s="780"/>
      <c r="K414" s="780"/>
      <c r="L414" s="780"/>
      <c r="M414" s="780"/>
      <c r="N414" s="780"/>
      <c r="O414" s="780"/>
    </row>
    <row r="415" spans="1:15" ht="28.5" customHeight="1">
      <c r="A415" s="780" t="s">
        <v>851</v>
      </c>
      <c r="B415" s="780"/>
      <c r="C415" s="780"/>
      <c r="D415" s="780"/>
      <c r="E415" s="780"/>
      <c r="F415" s="780"/>
      <c r="G415" s="780"/>
      <c r="H415" s="780"/>
      <c r="I415" s="780"/>
      <c r="J415" s="780"/>
      <c r="K415" s="780"/>
      <c r="L415" s="780"/>
      <c r="M415" s="780"/>
      <c r="N415" s="780"/>
      <c r="O415" s="780"/>
    </row>
    <row r="416" spans="1:15" ht="15" customHeight="1">
      <c r="A416" s="780" t="s">
        <v>852</v>
      </c>
      <c r="B416" s="780"/>
      <c r="C416" s="780"/>
      <c r="D416" s="780"/>
      <c r="E416" s="780"/>
      <c r="F416" s="780"/>
      <c r="G416" s="780"/>
      <c r="H416" s="780"/>
      <c r="I416" s="780"/>
      <c r="J416" s="780"/>
      <c r="K416" s="780"/>
      <c r="L416" s="780"/>
      <c r="M416" s="780"/>
      <c r="N416" s="780"/>
      <c r="O416" s="780"/>
    </row>
    <row r="417" spans="1:15" ht="30" customHeight="1">
      <c r="A417" s="780" t="s">
        <v>706</v>
      </c>
      <c r="B417" s="780"/>
      <c r="C417" s="780"/>
      <c r="D417" s="780"/>
      <c r="E417" s="780"/>
      <c r="F417" s="780"/>
      <c r="G417" s="780"/>
      <c r="H417" s="780"/>
      <c r="I417" s="780"/>
      <c r="J417" s="780"/>
      <c r="K417" s="780"/>
      <c r="L417" s="780"/>
      <c r="M417" s="780"/>
      <c r="N417" s="780"/>
      <c r="O417" s="780"/>
    </row>
    <row r="418" spans="1:15" ht="50.25" customHeight="1">
      <c r="A418" s="634" t="s">
        <v>974</v>
      </c>
      <c r="B418" s="634"/>
      <c r="C418" s="634"/>
      <c r="D418" s="634"/>
      <c r="E418" s="634"/>
      <c r="F418" s="634"/>
      <c r="G418" s="634"/>
      <c r="H418" s="634"/>
      <c r="I418" s="634"/>
      <c r="J418" s="634"/>
      <c r="K418" s="634"/>
      <c r="L418" s="634"/>
      <c r="M418" s="634"/>
      <c r="N418" s="634"/>
      <c r="O418" s="634"/>
    </row>
    <row r="419" spans="1:15" ht="45.75" customHeight="1">
      <c r="A419" s="684" t="s">
        <v>868</v>
      </c>
      <c r="B419" s="684"/>
      <c r="C419" s="684"/>
      <c r="D419" s="684"/>
      <c r="E419" s="684"/>
      <c r="F419" s="684"/>
      <c r="G419" s="684"/>
      <c r="H419" s="684"/>
      <c r="I419" s="684"/>
      <c r="J419" s="684"/>
      <c r="K419" s="684"/>
      <c r="L419" s="684"/>
      <c r="M419" s="684"/>
      <c r="N419" s="684"/>
      <c r="O419" s="684"/>
    </row>
    <row r="420" spans="1:15" ht="30" customHeight="1">
      <c r="A420" s="684" t="s">
        <v>612</v>
      </c>
      <c r="B420" s="684"/>
      <c r="C420" s="684"/>
      <c r="D420" s="684"/>
      <c r="E420" s="684"/>
      <c r="F420" s="684"/>
      <c r="G420" s="684"/>
      <c r="H420" s="684"/>
      <c r="I420" s="684"/>
      <c r="J420" s="684"/>
      <c r="K420" s="684"/>
      <c r="L420" s="684"/>
      <c r="M420" s="684"/>
      <c r="N420" s="684"/>
      <c r="O420" s="684"/>
    </row>
    <row r="421" spans="1:15" ht="33" customHeight="1">
      <c r="A421" s="634" t="s">
        <v>1097</v>
      </c>
      <c r="B421" s="634"/>
      <c r="C421" s="634"/>
      <c r="D421" s="634"/>
      <c r="E421" s="634"/>
      <c r="F421" s="634"/>
      <c r="G421" s="634"/>
      <c r="H421" s="634"/>
      <c r="I421" s="634"/>
      <c r="J421" s="634"/>
      <c r="K421" s="634"/>
      <c r="L421" s="634"/>
      <c r="M421" s="634"/>
      <c r="N421" s="634"/>
      <c r="O421" s="634"/>
    </row>
    <row r="422" spans="1:15" ht="60" customHeight="1">
      <c r="A422" s="760" t="s">
        <v>637</v>
      </c>
      <c r="B422" s="760"/>
      <c r="C422" s="760"/>
      <c r="D422" s="760"/>
      <c r="E422" s="760"/>
      <c r="F422" s="760"/>
      <c r="G422" s="760"/>
      <c r="H422" s="760"/>
      <c r="I422" s="760"/>
      <c r="J422" s="760"/>
      <c r="K422" s="760"/>
      <c r="L422" s="760"/>
      <c r="M422" s="760"/>
      <c r="N422" s="760"/>
      <c r="O422" s="760"/>
    </row>
    <row r="423" spans="1:15" ht="14.25">
      <c r="A423" s="785" t="s">
        <v>1047</v>
      </c>
      <c r="B423" s="785"/>
      <c r="C423" s="785"/>
      <c r="D423" s="785"/>
      <c r="E423" s="785"/>
      <c r="F423" s="785"/>
      <c r="G423" s="785"/>
      <c r="H423" s="785"/>
      <c r="I423" s="785"/>
      <c r="J423" s="785"/>
      <c r="K423" s="785"/>
      <c r="L423" s="785"/>
      <c r="M423" s="785"/>
      <c r="N423" s="785"/>
      <c r="O423" s="785"/>
    </row>
  </sheetData>
  <sheetProtection/>
  <mergeCells count="138">
    <mergeCell ref="A250:A261"/>
    <mergeCell ref="C238:C249"/>
    <mergeCell ref="C250:C261"/>
    <mergeCell ref="O250:O261"/>
    <mergeCell ref="B238:B249"/>
    <mergeCell ref="O238:O249"/>
    <mergeCell ref="A423:O423"/>
    <mergeCell ref="O226:O237"/>
    <mergeCell ref="O178:O189"/>
    <mergeCell ref="O166:O177"/>
    <mergeCell ref="A418:O418"/>
    <mergeCell ref="B402:H402"/>
    <mergeCell ref="A421:O421"/>
    <mergeCell ref="A405:O405"/>
    <mergeCell ref="A406:O406"/>
    <mergeCell ref="A407:O407"/>
    <mergeCell ref="O154:O165"/>
    <mergeCell ref="A274:A285"/>
    <mergeCell ref="A214:A225"/>
    <mergeCell ref="O214:O225"/>
    <mergeCell ref="B214:B225"/>
    <mergeCell ref="B154:B165"/>
    <mergeCell ref="B178:B189"/>
    <mergeCell ref="B190:B201"/>
    <mergeCell ref="B202:B213"/>
    <mergeCell ref="A154:A213"/>
    <mergeCell ref="A82:A93"/>
    <mergeCell ref="O82:O93"/>
    <mergeCell ref="B94:B105"/>
    <mergeCell ref="O94:O105"/>
    <mergeCell ref="A94:A153"/>
    <mergeCell ref="O106:O117"/>
    <mergeCell ref="O118:O129"/>
    <mergeCell ref="O130:O141"/>
    <mergeCell ref="O142:O153"/>
    <mergeCell ref="B82:B93"/>
    <mergeCell ref="A10:A21"/>
    <mergeCell ref="B22:B33"/>
    <mergeCell ref="A22:A33"/>
    <mergeCell ref="A70:A81"/>
    <mergeCell ref="O46:O57"/>
    <mergeCell ref="O58:O69"/>
    <mergeCell ref="O70:O81"/>
    <mergeCell ref="C71:C81"/>
    <mergeCell ref="A46:A57"/>
    <mergeCell ref="B58:B69"/>
    <mergeCell ref="A58:A69"/>
    <mergeCell ref="O34:O45"/>
    <mergeCell ref="B46:B57"/>
    <mergeCell ref="A34:A45"/>
    <mergeCell ref="B130:B141"/>
    <mergeCell ref="B70:B81"/>
    <mergeCell ref="B106:B117"/>
    <mergeCell ref="B118:B129"/>
    <mergeCell ref="O10:O21"/>
    <mergeCell ref="O22:O33"/>
    <mergeCell ref="B10:B21"/>
    <mergeCell ref="A410:O410"/>
    <mergeCell ref="A411:O411"/>
    <mergeCell ref="A412:O412"/>
    <mergeCell ref="A413:O413"/>
    <mergeCell ref="A416:O416"/>
    <mergeCell ref="A417:O417"/>
    <mergeCell ref="A414:O414"/>
    <mergeCell ref="A415:O415"/>
    <mergeCell ref="B403:H403"/>
    <mergeCell ref="B404:H404"/>
    <mergeCell ref="O202:O213"/>
    <mergeCell ref="O190:O201"/>
    <mergeCell ref="B286:O286"/>
    <mergeCell ref="B401:H401"/>
    <mergeCell ref="B360:O360"/>
    <mergeCell ref="B361:O361"/>
    <mergeCell ref="O362:O373"/>
    <mergeCell ref="O336:O347"/>
    <mergeCell ref="A238:A249"/>
    <mergeCell ref="A262:A273"/>
    <mergeCell ref="A312:A323"/>
    <mergeCell ref="B312:B323"/>
    <mergeCell ref="C348:C359"/>
    <mergeCell ref="B300:B311"/>
    <mergeCell ref="A300:A311"/>
    <mergeCell ref="A348:A359"/>
    <mergeCell ref="A336:A347"/>
    <mergeCell ref="B336:B347"/>
    <mergeCell ref="B9:O9"/>
    <mergeCell ref="O324:O335"/>
    <mergeCell ref="B324:B335"/>
    <mergeCell ref="A324:A335"/>
    <mergeCell ref="B34:B45"/>
    <mergeCell ref="C274:C285"/>
    <mergeCell ref="B274:B285"/>
    <mergeCell ref="B288:B299"/>
    <mergeCell ref="B166:B177"/>
    <mergeCell ref="A226:A237"/>
    <mergeCell ref="B142:B153"/>
    <mergeCell ref="C154:C165"/>
    <mergeCell ref="B262:B273"/>
    <mergeCell ref="C262:C273"/>
    <mergeCell ref="C166:C213"/>
    <mergeCell ref="B250:B261"/>
    <mergeCell ref="B226:B237"/>
    <mergeCell ref="O3:O4"/>
    <mergeCell ref="B7:O7"/>
    <mergeCell ref="G2:N2"/>
    <mergeCell ref="M3:N3"/>
    <mergeCell ref="I3:J3"/>
    <mergeCell ref="G3:H3"/>
    <mergeCell ref="A422:O422"/>
    <mergeCell ref="K3:L3"/>
    <mergeCell ref="A419:O419"/>
    <mergeCell ref="A420:O420"/>
    <mergeCell ref="B400:H400"/>
    <mergeCell ref="B2:B4"/>
    <mergeCell ref="A288:A299"/>
    <mergeCell ref="B287:O287"/>
    <mergeCell ref="A386:A397"/>
    <mergeCell ref="B386:B397"/>
    <mergeCell ref="A1:N1"/>
    <mergeCell ref="A408:N408"/>
    <mergeCell ref="A2:A4"/>
    <mergeCell ref="C2:C4"/>
    <mergeCell ref="D2:D4"/>
    <mergeCell ref="E2:F3"/>
    <mergeCell ref="B6:O6"/>
    <mergeCell ref="B8:O8"/>
    <mergeCell ref="A362:A373"/>
    <mergeCell ref="B374:B385"/>
    <mergeCell ref="A374:A385"/>
    <mergeCell ref="C374:C385"/>
    <mergeCell ref="C386:C397"/>
    <mergeCell ref="O262:O273"/>
    <mergeCell ref="O386:O397"/>
    <mergeCell ref="B362:B373"/>
    <mergeCell ref="O374:O385"/>
    <mergeCell ref="O288:O323"/>
    <mergeCell ref="B348:B359"/>
    <mergeCell ref="O274:O285"/>
  </mergeCells>
  <printOptions/>
  <pageMargins left="0.4330708661417323" right="0.35433070866141736" top="0.4330708661417323" bottom="0.35433070866141736" header="0.31496062992125984" footer="0.31496062992125984"/>
  <pageSetup horizontalDpi="600" verticalDpi="600" orientation="landscape" paperSize="9" scale="64" r:id="rId1"/>
  <rowBreaks count="6" manualBreakCount="6">
    <brk id="93" max="14" man="1"/>
    <brk id="199" max="14" man="1"/>
    <brk id="285" max="14" man="1"/>
    <brk id="299" max="14" man="1"/>
    <brk id="347" max="14" man="1"/>
    <brk id="397" max="14" man="1"/>
  </rowBreaks>
</worksheet>
</file>

<file path=xl/worksheets/sheet11.xml><?xml version="1.0" encoding="utf-8"?>
<worksheet xmlns="http://schemas.openxmlformats.org/spreadsheetml/2006/main" xmlns:r="http://schemas.openxmlformats.org/officeDocument/2006/relationships">
  <sheetPr>
    <tabColor rgb="FFFF0000"/>
  </sheetPr>
  <dimension ref="A1:X77"/>
  <sheetViews>
    <sheetView view="pageBreakPreview" zoomScaleSheetLayoutView="100" zoomScalePageLayoutView="0" workbookViewId="0" topLeftCell="P1">
      <selection activeCell="AD21" sqref="AD21"/>
    </sheetView>
  </sheetViews>
  <sheetFormatPr defaultColWidth="9.140625" defaultRowHeight="15"/>
  <cols>
    <col min="1" max="1" width="18.00390625" style="56" customWidth="1"/>
    <col min="2" max="2" width="12.7109375" style="56" customWidth="1"/>
    <col min="3" max="14" width="9.57421875" style="56" customWidth="1"/>
    <col min="15" max="24" width="9.57421875" style="0" customWidth="1"/>
  </cols>
  <sheetData>
    <row r="1" spans="1:24" ht="14.25">
      <c r="A1" s="581" t="s">
        <v>457</v>
      </c>
      <c r="B1" s="581"/>
      <c r="C1" s="581"/>
      <c r="D1" s="581"/>
      <c r="E1" s="581"/>
      <c r="F1" s="581"/>
      <c r="G1" s="581"/>
      <c r="H1" s="581"/>
      <c r="I1" s="581"/>
      <c r="J1" s="581"/>
      <c r="K1" s="581"/>
      <c r="L1" s="581"/>
      <c r="M1" s="581"/>
      <c r="N1" s="581"/>
      <c r="O1" s="581"/>
      <c r="P1" s="581"/>
      <c r="Q1" s="581"/>
      <c r="R1" s="581"/>
      <c r="S1" s="581"/>
      <c r="T1" s="581"/>
      <c r="U1" s="581"/>
      <c r="V1" s="581"/>
      <c r="W1" s="581"/>
      <c r="X1" s="581"/>
    </row>
    <row r="2" spans="1:24" ht="14.25">
      <c r="A2" s="801" t="s">
        <v>262</v>
      </c>
      <c r="B2" s="801"/>
      <c r="C2" s="801"/>
      <c r="D2" s="801"/>
      <c r="E2" s="801"/>
      <c r="F2" s="801"/>
      <c r="G2" s="801"/>
      <c r="H2" s="801"/>
      <c r="I2" s="801"/>
      <c r="J2" s="801"/>
      <c r="K2" s="801"/>
      <c r="L2" s="801"/>
      <c r="M2" s="801"/>
      <c r="N2" s="801"/>
      <c r="O2" s="801"/>
      <c r="P2" s="801"/>
      <c r="Q2" s="801"/>
      <c r="R2" s="801"/>
      <c r="S2" s="801"/>
      <c r="T2" s="801"/>
      <c r="U2" s="801"/>
      <c r="V2" s="801"/>
      <c r="W2" s="801"/>
      <c r="X2" s="801"/>
    </row>
    <row r="3" spans="1:24" ht="27">
      <c r="A3" s="42" t="s">
        <v>263</v>
      </c>
      <c r="B3" s="673" t="s">
        <v>264</v>
      </c>
      <c r="C3" s="673"/>
      <c r="D3" s="673"/>
      <c r="E3" s="673"/>
      <c r="F3" s="673"/>
      <c r="G3" s="673"/>
      <c r="H3" s="673"/>
      <c r="I3" s="673"/>
      <c r="J3" s="673"/>
      <c r="K3" s="673"/>
      <c r="L3" s="673"/>
      <c r="M3" s="673"/>
      <c r="N3" s="673"/>
      <c r="O3" s="673"/>
      <c r="P3" s="673"/>
      <c r="Q3" s="673"/>
      <c r="R3" s="673"/>
      <c r="S3" s="673"/>
      <c r="T3" s="673"/>
      <c r="U3" s="673"/>
      <c r="V3" s="673"/>
      <c r="W3" s="673"/>
      <c r="X3" s="673"/>
    </row>
    <row r="4" spans="1:24" ht="41.25">
      <c r="A4" s="42" t="s">
        <v>265</v>
      </c>
      <c r="B4" s="673" t="s">
        <v>266</v>
      </c>
      <c r="C4" s="673"/>
      <c r="D4" s="673"/>
      <c r="E4" s="673"/>
      <c r="F4" s="673"/>
      <c r="G4" s="673"/>
      <c r="H4" s="673"/>
      <c r="I4" s="673"/>
      <c r="J4" s="673"/>
      <c r="K4" s="673"/>
      <c r="L4" s="673"/>
      <c r="M4" s="673"/>
      <c r="N4" s="673"/>
      <c r="O4" s="673"/>
      <c r="P4" s="673"/>
      <c r="Q4" s="673"/>
      <c r="R4" s="673"/>
      <c r="S4" s="673"/>
      <c r="T4" s="673"/>
      <c r="U4" s="673"/>
      <c r="V4" s="673"/>
      <c r="W4" s="673"/>
      <c r="X4" s="673"/>
    </row>
    <row r="5" spans="1:24" ht="14.25" customHeight="1">
      <c r="A5" s="791" t="s">
        <v>267</v>
      </c>
      <c r="B5" s="673" t="s">
        <v>458</v>
      </c>
      <c r="C5" s="673"/>
      <c r="D5" s="673"/>
      <c r="E5" s="673"/>
      <c r="F5" s="673"/>
      <c r="G5" s="673"/>
      <c r="H5" s="673"/>
      <c r="I5" s="673"/>
      <c r="J5" s="673"/>
      <c r="K5" s="673"/>
      <c r="L5" s="673"/>
      <c r="M5" s="673"/>
      <c r="N5" s="673"/>
      <c r="O5" s="673"/>
      <c r="P5" s="673"/>
      <c r="Q5" s="673"/>
      <c r="R5" s="673"/>
      <c r="S5" s="673"/>
      <c r="T5" s="673"/>
      <c r="U5" s="673"/>
      <c r="V5" s="673"/>
      <c r="W5" s="673"/>
      <c r="X5" s="673"/>
    </row>
    <row r="6" spans="1:24" ht="14.25" customHeight="1">
      <c r="A6" s="791"/>
      <c r="B6" s="673" t="s">
        <v>459</v>
      </c>
      <c r="C6" s="673"/>
      <c r="D6" s="673"/>
      <c r="E6" s="673"/>
      <c r="F6" s="673"/>
      <c r="G6" s="673"/>
      <c r="H6" s="673"/>
      <c r="I6" s="673"/>
      <c r="J6" s="673"/>
      <c r="K6" s="673"/>
      <c r="L6" s="673"/>
      <c r="M6" s="673"/>
      <c r="N6" s="673"/>
      <c r="O6" s="673"/>
      <c r="P6" s="673"/>
      <c r="Q6" s="673"/>
      <c r="R6" s="673"/>
      <c r="S6" s="673"/>
      <c r="T6" s="673"/>
      <c r="U6" s="673"/>
      <c r="V6" s="673"/>
      <c r="W6" s="673"/>
      <c r="X6" s="673"/>
    </row>
    <row r="7" spans="1:24" ht="14.25" customHeight="1">
      <c r="A7" s="791"/>
      <c r="B7" s="673" t="s">
        <v>460</v>
      </c>
      <c r="C7" s="673"/>
      <c r="D7" s="673"/>
      <c r="E7" s="673"/>
      <c r="F7" s="673"/>
      <c r="G7" s="673"/>
      <c r="H7" s="673"/>
      <c r="I7" s="673"/>
      <c r="J7" s="673"/>
      <c r="K7" s="673"/>
      <c r="L7" s="673"/>
      <c r="M7" s="673"/>
      <c r="N7" s="673"/>
      <c r="O7" s="673"/>
      <c r="P7" s="673"/>
      <c r="Q7" s="673"/>
      <c r="R7" s="673"/>
      <c r="S7" s="673"/>
      <c r="T7" s="673"/>
      <c r="U7" s="673"/>
      <c r="V7" s="673"/>
      <c r="W7" s="673"/>
      <c r="X7" s="673"/>
    </row>
    <row r="8" spans="1:24" ht="14.25" customHeight="1">
      <c r="A8" s="791"/>
      <c r="B8" s="673" t="s">
        <v>461</v>
      </c>
      <c r="C8" s="673"/>
      <c r="D8" s="673"/>
      <c r="E8" s="673"/>
      <c r="F8" s="673"/>
      <c r="G8" s="673"/>
      <c r="H8" s="673"/>
      <c r="I8" s="673"/>
      <c r="J8" s="673"/>
      <c r="K8" s="673"/>
      <c r="L8" s="673"/>
      <c r="M8" s="673"/>
      <c r="N8" s="673"/>
      <c r="O8" s="673"/>
      <c r="P8" s="673"/>
      <c r="Q8" s="673"/>
      <c r="R8" s="673"/>
      <c r="S8" s="673"/>
      <c r="T8" s="673"/>
      <c r="U8" s="673"/>
      <c r="V8" s="673"/>
      <c r="W8" s="673"/>
      <c r="X8" s="673"/>
    </row>
    <row r="9" spans="1:24" ht="14.25" customHeight="1">
      <c r="A9" s="791"/>
      <c r="B9" s="673" t="s">
        <v>462</v>
      </c>
      <c r="C9" s="673"/>
      <c r="D9" s="673"/>
      <c r="E9" s="673"/>
      <c r="F9" s="673"/>
      <c r="G9" s="673"/>
      <c r="H9" s="673"/>
      <c r="I9" s="673"/>
      <c r="J9" s="673"/>
      <c r="K9" s="673"/>
      <c r="L9" s="673"/>
      <c r="M9" s="673"/>
      <c r="N9" s="673"/>
      <c r="O9" s="673"/>
      <c r="P9" s="673"/>
      <c r="Q9" s="673"/>
      <c r="R9" s="673"/>
      <c r="S9" s="673"/>
      <c r="T9" s="673"/>
      <c r="U9" s="673"/>
      <c r="V9" s="673"/>
      <c r="W9" s="673"/>
      <c r="X9" s="673"/>
    </row>
    <row r="10" spans="1:24" ht="14.25" customHeight="1">
      <c r="A10" s="791"/>
      <c r="B10" s="673" t="s">
        <v>463</v>
      </c>
      <c r="C10" s="673"/>
      <c r="D10" s="673"/>
      <c r="E10" s="673"/>
      <c r="F10" s="673"/>
      <c r="G10" s="673"/>
      <c r="H10" s="673"/>
      <c r="I10" s="673"/>
      <c r="J10" s="673"/>
      <c r="K10" s="673"/>
      <c r="L10" s="673"/>
      <c r="M10" s="673"/>
      <c r="N10" s="673"/>
      <c r="O10" s="673"/>
      <c r="P10" s="673"/>
      <c r="Q10" s="673"/>
      <c r="R10" s="673"/>
      <c r="S10" s="673"/>
      <c r="T10" s="673"/>
      <c r="U10" s="673"/>
      <c r="V10" s="673"/>
      <c r="W10" s="673"/>
      <c r="X10" s="673"/>
    </row>
    <row r="11" spans="1:24" ht="14.25" customHeight="1">
      <c r="A11" s="791"/>
      <c r="B11" s="673" t="s">
        <v>464</v>
      </c>
      <c r="C11" s="673"/>
      <c r="D11" s="673"/>
      <c r="E11" s="673"/>
      <c r="F11" s="673"/>
      <c r="G11" s="673"/>
      <c r="H11" s="673"/>
      <c r="I11" s="673"/>
      <c r="J11" s="673"/>
      <c r="K11" s="673"/>
      <c r="L11" s="673"/>
      <c r="M11" s="673"/>
      <c r="N11" s="673"/>
      <c r="O11" s="673"/>
      <c r="P11" s="673"/>
      <c r="Q11" s="673"/>
      <c r="R11" s="673"/>
      <c r="S11" s="673"/>
      <c r="T11" s="673"/>
      <c r="U11" s="673"/>
      <c r="V11" s="673"/>
      <c r="W11" s="673"/>
      <c r="X11" s="673"/>
    </row>
    <row r="12" spans="1:24" ht="30" customHeight="1">
      <c r="A12" s="57" t="s">
        <v>268</v>
      </c>
      <c r="B12" s="584" t="s">
        <v>879</v>
      </c>
      <c r="C12" s="584"/>
      <c r="D12" s="584"/>
      <c r="E12" s="584"/>
      <c r="F12" s="584"/>
      <c r="G12" s="584"/>
      <c r="H12" s="584"/>
      <c r="I12" s="584"/>
      <c r="J12" s="584"/>
      <c r="K12" s="584"/>
      <c r="L12" s="584"/>
      <c r="M12" s="584"/>
      <c r="N12" s="584"/>
      <c r="O12" s="584"/>
      <c r="P12" s="584"/>
      <c r="Q12" s="584"/>
      <c r="R12" s="584"/>
      <c r="S12" s="584"/>
      <c r="T12" s="584"/>
      <c r="U12" s="584"/>
      <c r="V12" s="584"/>
      <c r="W12" s="584"/>
      <c r="X12" s="584"/>
    </row>
    <row r="13" spans="1:24" ht="20.25" customHeight="1">
      <c r="A13" s="791" t="s">
        <v>269</v>
      </c>
      <c r="B13" s="673" t="s">
        <v>465</v>
      </c>
      <c r="C13" s="673"/>
      <c r="D13" s="673"/>
      <c r="E13" s="673"/>
      <c r="F13" s="673"/>
      <c r="G13" s="673"/>
      <c r="H13" s="673"/>
      <c r="I13" s="673"/>
      <c r="J13" s="673"/>
      <c r="K13" s="673"/>
      <c r="L13" s="673"/>
      <c r="M13" s="673"/>
      <c r="N13" s="673"/>
      <c r="O13" s="673"/>
      <c r="P13" s="673"/>
      <c r="Q13" s="673"/>
      <c r="R13" s="673"/>
      <c r="S13" s="673"/>
      <c r="T13" s="673"/>
      <c r="U13" s="673"/>
      <c r="V13" s="673"/>
      <c r="W13" s="673"/>
      <c r="X13" s="673"/>
    </row>
    <row r="14" spans="1:24" ht="14.25">
      <c r="A14" s="791"/>
      <c r="B14" s="673" t="s">
        <v>466</v>
      </c>
      <c r="C14" s="673"/>
      <c r="D14" s="673"/>
      <c r="E14" s="673"/>
      <c r="F14" s="673"/>
      <c r="G14" s="673"/>
      <c r="H14" s="673"/>
      <c r="I14" s="673"/>
      <c r="J14" s="673"/>
      <c r="K14" s="673"/>
      <c r="L14" s="673"/>
      <c r="M14" s="673"/>
      <c r="N14" s="673"/>
      <c r="O14" s="673"/>
      <c r="P14" s="673"/>
      <c r="Q14" s="673"/>
      <c r="R14" s="673"/>
      <c r="S14" s="673"/>
      <c r="T14" s="673"/>
      <c r="U14" s="673"/>
      <c r="V14" s="673"/>
      <c r="W14" s="673"/>
      <c r="X14" s="673"/>
    </row>
    <row r="15" spans="1:24" ht="14.25">
      <c r="A15" s="791"/>
      <c r="B15" s="673" t="s">
        <v>620</v>
      </c>
      <c r="C15" s="673"/>
      <c r="D15" s="673"/>
      <c r="E15" s="673"/>
      <c r="F15" s="673"/>
      <c r="G15" s="673"/>
      <c r="H15" s="673"/>
      <c r="I15" s="673"/>
      <c r="J15" s="673"/>
      <c r="K15" s="673"/>
      <c r="L15" s="673"/>
      <c r="M15" s="673"/>
      <c r="N15" s="673"/>
      <c r="O15" s="673"/>
      <c r="P15" s="673"/>
      <c r="Q15" s="673"/>
      <c r="R15" s="673"/>
      <c r="S15" s="673"/>
      <c r="T15" s="673"/>
      <c r="U15" s="673"/>
      <c r="V15" s="673"/>
      <c r="W15" s="673"/>
      <c r="X15" s="673"/>
    </row>
    <row r="17" spans="1:24" ht="14.25">
      <c r="A17" s="798" t="s">
        <v>566</v>
      </c>
      <c r="B17" s="818" t="s">
        <v>272</v>
      </c>
      <c r="C17" s="695" t="s">
        <v>210</v>
      </c>
      <c r="D17" s="695"/>
      <c r="E17" s="695" t="s">
        <v>211</v>
      </c>
      <c r="F17" s="695"/>
      <c r="G17" s="695" t="s">
        <v>212</v>
      </c>
      <c r="H17" s="695"/>
      <c r="I17" s="695" t="s">
        <v>223</v>
      </c>
      <c r="J17" s="695"/>
      <c r="K17" s="695" t="s">
        <v>232</v>
      </c>
      <c r="L17" s="695"/>
      <c r="M17" s="695" t="s">
        <v>233</v>
      </c>
      <c r="N17" s="695"/>
      <c r="O17" s="695" t="s">
        <v>593</v>
      </c>
      <c r="P17" s="695"/>
      <c r="Q17" s="695" t="s">
        <v>594</v>
      </c>
      <c r="R17" s="695"/>
      <c r="S17" s="695" t="s">
        <v>595</v>
      </c>
      <c r="T17" s="695"/>
      <c r="U17" s="695" t="s">
        <v>596</v>
      </c>
      <c r="V17" s="695"/>
      <c r="W17" s="695" t="s">
        <v>610</v>
      </c>
      <c r="X17" s="695"/>
    </row>
    <row r="18" spans="1:24" ht="71.25">
      <c r="A18" s="798"/>
      <c r="B18" s="819"/>
      <c r="C18" s="99" t="s">
        <v>241</v>
      </c>
      <c r="D18" s="99" t="s">
        <v>242</v>
      </c>
      <c r="E18" s="99" t="s">
        <v>241</v>
      </c>
      <c r="F18" s="99" t="s">
        <v>242</v>
      </c>
      <c r="G18" s="99" t="s">
        <v>241</v>
      </c>
      <c r="H18" s="99" t="s">
        <v>242</v>
      </c>
      <c r="I18" s="99" t="s">
        <v>241</v>
      </c>
      <c r="J18" s="99" t="s">
        <v>242</v>
      </c>
      <c r="K18" s="99" t="s">
        <v>241</v>
      </c>
      <c r="L18" s="99" t="s">
        <v>242</v>
      </c>
      <c r="M18" s="99" t="s">
        <v>241</v>
      </c>
      <c r="N18" s="99" t="s">
        <v>242</v>
      </c>
      <c r="O18" s="99" t="s">
        <v>241</v>
      </c>
      <c r="P18" s="99" t="s">
        <v>242</v>
      </c>
      <c r="Q18" s="99" t="s">
        <v>241</v>
      </c>
      <c r="R18" s="99" t="s">
        <v>242</v>
      </c>
      <c r="S18" s="99" t="s">
        <v>241</v>
      </c>
      <c r="T18" s="99" t="s">
        <v>242</v>
      </c>
      <c r="U18" s="99" t="s">
        <v>241</v>
      </c>
      <c r="V18" s="99" t="s">
        <v>242</v>
      </c>
      <c r="W18" s="99" t="s">
        <v>241</v>
      </c>
      <c r="X18" s="99" t="s">
        <v>242</v>
      </c>
    </row>
    <row r="19" spans="1:24" ht="15" customHeight="1">
      <c r="A19" s="799" t="s">
        <v>375</v>
      </c>
      <c r="B19" s="800"/>
      <c r="C19" s="800"/>
      <c r="D19" s="800"/>
      <c r="E19" s="800"/>
      <c r="F19" s="800"/>
      <c r="G19" s="800"/>
      <c r="H19" s="800"/>
      <c r="I19" s="800"/>
      <c r="J19" s="800"/>
      <c r="K19" s="800"/>
      <c r="L19" s="800"/>
      <c r="M19" s="800"/>
      <c r="N19" s="800"/>
      <c r="O19" s="800"/>
      <c r="P19" s="800"/>
      <c r="Q19" s="800"/>
      <c r="R19" s="800"/>
      <c r="S19" s="800"/>
      <c r="T19" s="800"/>
      <c r="U19" s="800"/>
      <c r="V19" s="800"/>
      <c r="W19" s="800"/>
      <c r="X19" s="800"/>
    </row>
    <row r="20" spans="1:24" ht="15" customHeight="1">
      <c r="A20" s="796" t="s">
        <v>565</v>
      </c>
      <c r="B20" s="797"/>
      <c r="C20" s="797"/>
      <c r="D20" s="797"/>
      <c r="E20" s="797"/>
      <c r="F20" s="797"/>
      <c r="G20" s="797"/>
      <c r="H20" s="797"/>
      <c r="I20" s="797"/>
      <c r="J20" s="797"/>
      <c r="K20" s="797"/>
      <c r="L20" s="797"/>
      <c r="M20" s="797"/>
      <c r="N20" s="797"/>
      <c r="O20" s="797"/>
      <c r="P20" s="797"/>
      <c r="Q20" s="797"/>
      <c r="R20" s="797"/>
      <c r="S20" s="797"/>
      <c r="T20" s="797"/>
      <c r="U20" s="797"/>
      <c r="V20" s="797"/>
      <c r="W20" s="797"/>
      <c r="X20" s="797"/>
    </row>
    <row r="21" spans="1:24" ht="51">
      <c r="A21" s="408" t="s">
        <v>467</v>
      </c>
      <c r="B21" s="328">
        <f>ЗОЖ_п!F7</f>
        <v>0</v>
      </c>
      <c r="C21" s="328">
        <f>ЗОЖ_п!G7</f>
        <v>4240</v>
      </c>
      <c r="D21" s="328">
        <f>ЗОЖ_п!H7</f>
        <v>3214</v>
      </c>
      <c r="E21" s="328">
        <f>ЗОЖ_п!I7</f>
        <v>5000</v>
      </c>
      <c r="F21" s="328">
        <f>ЗОЖ_п!J7</f>
        <v>3743</v>
      </c>
      <c r="G21" s="328">
        <f>ЗОЖ_п!K7</f>
        <v>6000</v>
      </c>
      <c r="H21" s="328">
        <f>ЗОЖ_п!L7</f>
        <v>4500</v>
      </c>
      <c r="I21" s="328">
        <f>ЗОЖ_п!M7</f>
        <v>6100</v>
      </c>
      <c r="J21" s="328">
        <f>ЗОЖ_п!N7</f>
        <v>4635</v>
      </c>
      <c r="K21" s="328">
        <f>ЗОЖ_п!O7</f>
        <v>6300</v>
      </c>
      <c r="L21" s="328">
        <f>ЗОЖ_п!P7</f>
        <v>4750</v>
      </c>
      <c r="M21" s="328">
        <f>ЗОЖ_п!Q7</f>
        <v>6600</v>
      </c>
      <c r="N21" s="328">
        <f>ЗОЖ_п!R7</f>
        <v>4900</v>
      </c>
      <c r="O21" s="328">
        <f>ЗОЖ_п!S7</f>
        <v>6800</v>
      </c>
      <c r="P21" s="328">
        <f>ЗОЖ_п!T7</f>
        <v>5100</v>
      </c>
      <c r="Q21" s="328">
        <f>ЗОЖ_п!U7</f>
        <v>7100</v>
      </c>
      <c r="R21" s="328">
        <f>ЗОЖ_п!V7</f>
        <v>0</v>
      </c>
      <c r="S21" s="328">
        <f>ЗОЖ_п!W7</f>
        <v>7500</v>
      </c>
      <c r="T21" s="328">
        <f>ЗОЖ_п!X7</f>
        <v>0</v>
      </c>
      <c r="U21" s="328">
        <f>ЗОЖ_п!Y7</f>
        <v>7900</v>
      </c>
      <c r="V21" s="328">
        <f>ЗОЖ_п!Z7</f>
        <v>0</v>
      </c>
      <c r="W21" s="328">
        <f>ЗОЖ_п!AA7</f>
        <v>8200</v>
      </c>
      <c r="X21" s="328">
        <f>ЗОЖ_п!AB7</f>
        <v>0</v>
      </c>
    </row>
    <row r="22" spans="1:24" ht="14.25">
      <c r="A22" s="614" t="s">
        <v>274</v>
      </c>
      <c r="B22" s="675"/>
      <c r="C22" s="675"/>
      <c r="D22" s="675"/>
      <c r="E22" s="675"/>
      <c r="F22" s="675"/>
      <c r="G22" s="675"/>
      <c r="H22" s="675"/>
      <c r="I22" s="675"/>
      <c r="J22" s="675"/>
      <c r="K22" s="675"/>
      <c r="L22" s="675"/>
      <c r="M22" s="675"/>
      <c r="N22" s="675"/>
      <c r="O22" s="675"/>
      <c r="P22" s="675"/>
      <c r="Q22" s="675"/>
      <c r="R22" s="675"/>
      <c r="S22" s="675"/>
      <c r="T22" s="675"/>
      <c r="U22" s="675"/>
      <c r="V22" s="675"/>
      <c r="W22" s="675"/>
      <c r="X22" s="615"/>
    </row>
    <row r="23" spans="1:24" ht="14.25">
      <c r="A23" s="792" t="s">
        <v>276</v>
      </c>
      <c r="B23" s="793"/>
      <c r="C23" s="793"/>
      <c r="D23" s="793"/>
      <c r="E23" s="793"/>
      <c r="F23" s="793"/>
      <c r="G23" s="793"/>
      <c r="H23" s="793"/>
      <c r="I23" s="793"/>
      <c r="J23" s="793"/>
      <c r="K23" s="793"/>
      <c r="L23" s="793"/>
      <c r="M23" s="793"/>
      <c r="N23" s="793"/>
      <c r="O23" s="793"/>
      <c r="P23" s="793"/>
      <c r="Q23" s="793"/>
      <c r="R23" s="793"/>
      <c r="S23" s="793"/>
      <c r="T23" s="793"/>
      <c r="U23" s="793"/>
      <c r="V23" s="793"/>
      <c r="W23" s="793"/>
      <c r="X23" s="793"/>
    </row>
    <row r="24" spans="1:24" ht="15" customHeight="1">
      <c r="A24" s="796" t="s">
        <v>230</v>
      </c>
      <c r="B24" s="797"/>
      <c r="C24" s="797"/>
      <c r="D24" s="797"/>
      <c r="E24" s="797"/>
      <c r="F24" s="797"/>
      <c r="G24" s="797"/>
      <c r="H24" s="797"/>
      <c r="I24" s="797"/>
      <c r="J24" s="797"/>
      <c r="K24" s="797"/>
      <c r="L24" s="797"/>
      <c r="M24" s="797"/>
      <c r="N24" s="797"/>
      <c r="O24" s="797"/>
      <c r="P24" s="797"/>
      <c r="Q24" s="797"/>
      <c r="R24" s="797"/>
      <c r="S24" s="797"/>
      <c r="T24" s="797"/>
      <c r="U24" s="797"/>
      <c r="V24" s="797"/>
      <c r="W24" s="797"/>
      <c r="X24" s="797"/>
    </row>
    <row r="25" spans="1:24" ht="14.25">
      <c r="A25" s="796" t="s">
        <v>530</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row>
    <row r="26" spans="1:24" ht="81">
      <c r="A26" s="408" t="s">
        <v>468</v>
      </c>
      <c r="B26" s="328">
        <f>ЗОЖ_п!F8</f>
        <v>0</v>
      </c>
      <c r="C26" s="328">
        <f>ЗОЖ_п!G8</f>
        <v>2240</v>
      </c>
      <c r="D26" s="328">
        <f>ЗОЖ_п!H8</f>
        <v>1630</v>
      </c>
      <c r="E26" s="328">
        <f>ЗОЖ_п!I8</f>
        <v>2800</v>
      </c>
      <c r="F26" s="328">
        <f>ЗОЖ_п!J8</f>
        <v>2036</v>
      </c>
      <c r="G26" s="328">
        <f>ЗОЖ_п!K8</f>
        <v>3000</v>
      </c>
      <c r="H26" s="328">
        <f>ЗОЖ_п!L8</f>
        <v>2700</v>
      </c>
      <c r="I26" s="328">
        <f>ЗОЖ_п!M8</f>
        <v>3600</v>
      </c>
      <c r="J26" s="328">
        <f>ЗОЖ_п!N8</f>
        <v>3100</v>
      </c>
      <c r="K26" s="328">
        <f>ЗОЖ_п!O8</f>
        <v>3600</v>
      </c>
      <c r="L26" s="328">
        <f>ЗОЖ_п!P8</f>
        <v>3200</v>
      </c>
      <c r="M26" s="328">
        <f>ЗОЖ_п!Q8</f>
        <v>3700</v>
      </c>
      <c r="N26" s="328">
        <f>ЗОЖ_п!R8</f>
        <v>3300</v>
      </c>
      <c r="O26" s="328">
        <f>ЗОЖ_п!S8</f>
        <v>3800</v>
      </c>
      <c r="P26" s="328">
        <f>ЗОЖ_п!T8</f>
        <v>3400</v>
      </c>
      <c r="Q26" s="328">
        <f>ЗОЖ_п!U8</f>
        <v>3900</v>
      </c>
      <c r="R26" s="328">
        <f>ЗОЖ_п!V8</f>
        <v>0</v>
      </c>
      <c r="S26" s="328">
        <f>ЗОЖ_п!W8</f>
        <v>4000</v>
      </c>
      <c r="T26" s="328">
        <f>ЗОЖ_п!X8</f>
        <v>0</v>
      </c>
      <c r="U26" s="328">
        <f>ЗОЖ_п!Y8</f>
        <v>4100</v>
      </c>
      <c r="V26" s="328">
        <f>ЗОЖ_п!Z8</f>
        <v>0</v>
      </c>
      <c r="W26" s="328">
        <f>ЗОЖ_п!AA8</f>
        <v>4200</v>
      </c>
      <c r="X26" s="328">
        <f>ЗОЖ_п!AB8</f>
        <v>0</v>
      </c>
    </row>
    <row r="27" spans="1:24" ht="14.25">
      <c r="A27" s="803" t="s">
        <v>277</v>
      </c>
      <c r="B27" s="793"/>
      <c r="C27" s="793"/>
      <c r="D27" s="793"/>
      <c r="E27" s="793"/>
      <c r="F27" s="793"/>
      <c r="G27" s="793"/>
      <c r="H27" s="793"/>
      <c r="I27" s="793"/>
      <c r="J27" s="793"/>
      <c r="K27" s="793"/>
      <c r="L27" s="793"/>
      <c r="M27" s="793"/>
      <c r="N27" s="793"/>
      <c r="O27" s="793"/>
      <c r="P27" s="793"/>
      <c r="Q27" s="793"/>
      <c r="R27" s="793"/>
      <c r="S27" s="793"/>
      <c r="T27" s="793"/>
      <c r="U27" s="793"/>
      <c r="V27" s="793"/>
      <c r="W27" s="793"/>
      <c r="X27" s="793"/>
    </row>
    <row r="28" spans="1:24" ht="15" customHeight="1">
      <c r="A28" s="796" t="s">
        <v>231</v>
      </c>
      <c r="B28" s="797"/>
      <c r="C28" s="797"/>
      <c r="D28" s="797"/>
      <c r="E28" s="797"/>
      <c r="F28" s="797"/>
      <c r="G28" s="797"/>
      <c r="H28" s="797"/>
      <c r="I28" s="797"/>
      <c r="J28" s="797"/>
      <c r="K28" s="797"/>
      <c r="L28" s="797"/>
      <c r="M28" s="797"/>
      <c r="N28" s="797"/>
      <c r="O28" s="797"/>
      <c r="P28" s="797"/>
      <c r="Q28" s="797"/>
      <c r="R28" s="797"/>
      <c r="S28" s="797"/>
      <c r="T28" s="797"/>
      <c r="U28" s="797"/>
      <c r="V28" s="797"/>
      <c r="W28" s="797"/>
      <c r="X28" s="797"/>
    </row>
    <row r="29" spans="1:24" ht="14.25">
      <c r="A29" s="804" t="s">
        <v>532</v>
      </c>
      <c r="B29" s="805"/>
      <c r="C29" s="805"/>
      <c r="D29" s="805"/>
      <c r="E29" s="805"/>
      <c r="F29" s="805"/>
      <c r="G29" s="805"/>
      <c r="H29" s="805"/>
      <c r="I29" s="805"/>
      <c r="J29" s="805"/>
      <c r="K29" s="805"/>
      <c r="L29" s="805"/>
      <c r="M29" s="805"/>
      <c r="N29" s="805"/>
      <c r="O29" s="805"/>
      <c r="P29" s="805"/>
      <c r="Q29" s="805"/>
      <c r="R29" s="805"/>
      <c r="S29" s="805"/>
      <c r="T29" s="805"/>
      <c r="U29" s="805"/>
      <c r="V29" s="805"/>
      <c r="W29" s="805"/>
      <c r="X29" s="805"/>
    </row>
    <row r="30" spans="1:24" ht="98.25" customHeight="1">
      <c r="A30" s="408" t="s">
        <v>469</v>
      </c>
      <c r="B30" s="328">
        <f>ЗОЖ_п!F17</f>
        <v>0</v>
      </c>
      <c r="C30" s="328">
        <f>ЗОЖ_п!G17</f>
        <v>11</v>
      </c>
      <c r="D30" s="328">
        <f>ЗОЖ_п!H17</f>
        <v>8</v>
      </c>
      <c r="E30" s="328">
        <f>ЗОЖ_п!I17</f>
        <v>11</v>
      </c>
      <c r="F30" s="328">
        <f>ЗОЖ_п!J17</f>
        <v>6</v>
      </c>
      <c r="G30" s="328">
        <f>ЗОЖ_п!K17</f>
        <v>11</v>
      </c>
      <c r="H30" s="328">
        <f>ЗОЖ_п!L17</f>
        <v>6</v>
      </c>
      <c r="I30" s="328">
        <f>ЗОЖ_п!M17</f>
        <v>11</v>
      </c>
      <c r="J30" s="328">
        <f>ЗОЖ_п!N17</f>
        <v>6</v>
      </c>
      <c r="K30" s="328">
        <f>ЗОЖ_п!O17</f>
        <v>11</v>
      </c>
      <c r="L30" s="328">
        <f>ЗОЖ_п!P17</f>
        <v>6</v>
      </c>
      <c r="M30" s="328">
        <f>ЗОЖ_п!Q17</f>
        <v>11</v>
      </c>
      <c r="N30" s="328">
        <f>ЗОЖ_п!R17</f>
        <v>6</v>
      </c>
      <c r="O30" s="328">
        <f>ЗОЖ_п!S17</f>
        <v>12</v>
      </c>
      <c r="P30" s="328">
        <f>ЗОЖ_п!T17</f>
        <v>6</v>
      </c>
      <c r="Q30" s="328">
        <f>ЗОЖ_п!U17</f>
        <v>12</v>
      </c>
      <c r="R30" s="328">
        <f>ЗОЖ_п!V17</f>
        <v>0</v>
      </c>
      <c r="S30" s="328">
        <f>ЗОЖ_п!W17</f>
        <v>12</v>
      </c>
      <c r="T30" s="328">
        <f>ЗОЖ_п!X17</f>
        <v>0</v>
      </c>
      <c r="U30" s="328">
        <f>ЗОЖ_п!Y17</f>
        <v>12</v>
      </c>
      <c r="V30" s="328">
        <f>ЗОЖ_п!Z17</f>
        <v>0</v>
      </c>
      <c r="W30" s="328">
        <f>ЗОЖ_п!AA17</f>
        <v>13</v>
      </c>
      <c r="X30" s="328">
        <f>ЗОЖ_п!AB17</f>
        <v>0</v>
      </c>
    </row>
    <row r="31" spans="1:24" s="2" customFormat="1" ht="14.25">
      <c r="A31" s="409"/>
      <c r="B31" s="410"/>
      <c r="C31" s="410"/>
      <c r="D31" s="410"/>
      <c r="E31" s="410"/>
      <c r="F31" s="410"/>
      <c r="G31" s="410"/>
      <c r="H31" s="410"/>
      <c r="I31" s="410"/>
      <c r="J31" s="410"/>
      <c r="K31" s="410"/>
      <c r="L31" s="410"/>
      <c r="M31" s="410"/>
      <c r="N31" s="410"/>
      <c r="O31" s="411"/>
      <c r="P31" s="411"/>
      <c r="Q31" s="411"/>
      <c r="R31" s="411"/>
      <c r="S31" s="411"/>
      <c r="T31" s="411"/>
      <c r="U31" s="411"/>
      <c r="V31" s="411"/>
      <c r="W31" s="411"/>
      <c r="X31" s="411"/>
    </row>
    <row r="32" spans="1:24" ht="51" customHeight="1">
      <c r="A32" s="794" t="s">
        <v>279</v>
      </c>
      <c r="B32" s="611" t="s">
        <v>254</v>
      </c>
      <c r="C32" s="616" t="s">
        <v>256</v>
      </c>
      <c r="D32" s="616"/>
      <c r="E32" s="616" t="s">
        <v>257</v>
      </c>
      <c r="F32" s="616"/>
      <c r="G32" s="616" t="s">
        <v>258</v>
      </c>
      <c r="H32" s="616"/>
      <c r="I32" s="616" t="s">
        <v>259</v>
      </c>
      <c r="J32" s="616"/>
      <c r="K32" s="616" t="s">
        <v>260</v>
      </c>
      <c r="L32" s="616"/>
      <c r="M32" s="412"/>
      <c r="N32" s="412"/>
      <c r="O32" s="413"/>
      <c r="P32" s="413"/>
      <c r="Q32" s="413"/>
      <c r="R32" s="413"/>
      <c r="S32" s="413"/>
      <c r="T32" s="413"/>
      <c r="U32" s="413"/>
      <c r="V32" s="413"/>
      <c r="W32" s="413"/>
      <c r="X32" s="413"/>
    </row>
    <row r="33" spans="1:24" ht="14.25">
      <c r="A33" s="794"/>
      <c r="B33" s="612"/>
      <c r="C33" s="328" t="s">
        <v>207</v>
      </c>
      <c r="D33" s="328" t="s">
        <v>208</v>
      </c>
      <c r="E33" s="328" t="s">
        <v>207</v>
      </c>
      <c r="F33" s="328" t="s">
        <v>208</v>
      </c>
      <c r="G33" s="328" t="s">
        <v>207</v>
      </c>
      <c r="H33" s="328" t="s">
        <v>208</v>
      </c>
      <c r="I33" s="328" t="s">
        <v>207</v>
      </c>
      <c r="J33" s="328" t="s">
        <v>208</v>
      </c>
      <c r="K33" s="328" t="s">
        <v>207</v>
      </c>
      <c r="L33" s="328" t="s">
        <v>255</v>
      </c>
      <c r="M33" s="412"/>
      <c r="N33" s="412"/>
      <c r="O33" s="413"/>
      <c r="P33" s="413"/>
      <c r="Q33" s="413"/>
      <c r="R33" s="413"/>
      <c r="S33" s="413"/>
      <c r="T33" s="413"/>
      <c r="U33" s="413"/>
      <c r="V33" s="413"/>
      <c r="W33" s="413"/>
      <c r="X33" s="413"/>
    </row>
    <row r="34" spans="1:24" ht="14.25">
      <c r="A34" s="794"/>
      <c r="B34" s="328">
        <v>2015</v>
      </c>
      <c r="C34" s="330">
        <f>E34+G34+I34+K34</f>
        <v>2541.8</v>
      </c>
      <c r="D34" s="330">
        <f>F34+H34+J34+L34</f>
        <v>387.6</v>
      </c>
      <c r="E34" s="330">
        <f>ЗОЖ_пер!G682</f>
        <v>2541.8</v>
      </c>
      <c r="F34" s="330">
        <f>ЗОЖ_пер!H682</f>
        <v>387.6</v>
      </c>
      <c r="G34" s="330">
        <f>ЗОЖ_пер!I682</f>
        <v>0</v>
      </c>
      <c r="H34" s="330">
        <f>ЗОЖ_пер!J682</f>
        <v>0</v>
      </c>
      <c r="I34" s="330">
        <f>ЗОЖ_пер!K682</f>
        <v>0</v>
      </c>
      <c r="J34" s="330">
        <f>ЗОЖ_пер!L682</f>
        <v>0</v>
      </c>
      <c r="K34" s="330">
        <f>ЗОЖ_пер!M682</f>
        <v>0</v>
      </c>
      <c r="L34" s="330">
        <f>ЗОЖ_пер!N682</f>
        <v>0</v>
      </c>
      <c r="M34" s="412"/>
      <c r="N34" s="412"/>
      <c r="O34" s="413"/>
      <c r="P34" s="413"/>
      <c r="Q34" s="413"/>
      <c r="R34" s="413"/>
      <c r="S34" s="413"/>
      <c r="T34" s="413"/>
      <c r="U34" s="413"/>
      <c r="V34" s="413"/>
      <c r="W34" s="413"/>
      <c r="X34" s="413"/>
    </row>
    <row r="35" spans="1:24" ht="14.25">
      <c r="A35" s="794"/>
      <c r="B35" s="328">
        <v>2016</v>
      </c>
      <c r="C35" s="330">
        <f aca="true" t="shared" si="0" ref="C35:D44">E35+G35+I35+K35</f>
        <v>2521.9</v>
      </c>
      <c r="D35" s="330">
        <f t="shared" si="0"/>
        <v>371.48</v>
      </c>
      <c r="E35" s="330">
        <f>ЗОЖ_пер!G691</f>
        <v>2521.9</v>
      </c>
      <c r="F35" s="330">
        <f>ЗОЖ_пер!H691</f>
        <v>371.48</v>
      </c>
      <c r="G35" s="330">
        <f>ЗОЖ_пер!I691</f>
        <v>0</v>
      </c>
      <c r="H35" s="330">
        <f>ЗОЖ_пер!J691</f>
        <v>0</v>
      </c>
      <c r="I35" s="330">
        <f>ЗОЖ_пер!K691</f>
        <v>0</v>
      </c>
      <c r="J35" s="330">
        <f>ЗОЖ_пер!L691</f>
        <v>0</v>
      </c>
      <c r="K35" s="330">
        <f>ЗОЖ_пер!M691</f>
        <v>0</v>
      </c>
      <c r="L35" s="330">
        <f>ЗОЖ_пер!N691</f>
        <v>0</v>
      </c>
      <c r="M35" s="412"/>
      <c r="N35" s="412"/>
      <c r="O35" s="413"/>
      <c r="P35" s="413"/>
      <c r="Q35" s="413"/>
      <c r="R35" s="413"/>
      <c r="S35" s="413"/>
      <c r="T35" s="413"/>
      <c r="U35" s="413"/>
      <c r="V35" s="413"/>
      <c r="W35" s="413"/>
      <c r="X35" s="413"/>
    </row>
    <row r="36" spans="1:24" ht="14.25">
      <c r="A36" s="794"/>
      <c r="B36" s="328">
        <v>2017</v>
      </c>
      <c r="C36" s="330">
        <f t="shared" si="0"/>
        <v>2522</v>
      </c>
      <c r="D36" s="330">
        <f t="shared" si="0"/>
        <v>358.6136</v>
      </c>
      <c r="E36" s="330">
        <f>ЗОЖ_пер!G700</f>
        <v>2522</v>
      </c>
      <c r="F36" s="330">
        <f>ЗОЖ_пер!H700</f>
        <v>358.6136</v>
      </c>
      <c r="G36" s="330">
        <f>ЗОЖ_пер!I700</f>
        <v>0</v>
      </c>
      <c r="H36" s="330">
        <f>ЗОЖ_пер!J700</f>
        <v>0</v>
      </c>
      <c r="I36" s="330">
        <f>ЗОЖ_пер!K700</f>
        <v>0</v>
      </c>
      <c r="J36" s="330">
        <f>ЗОЖ_пер!L700</f>
        <v>0</v>
      </c>
      <c r="K36" s="330">
        <f>ЗОЖ_пер!M700</f>
        <v>0</v>
      </c>
      <c r="L36" s="330">
        <f>ЗОЖ_пер!N700</f>
        <v>0</v>
      </c>
      <c r="M36" s="412"/>
      <c r="N36" s="412"/>
      <c r="O36" s="413"/>
      <c r="P36" s="413"/>
      <c r="Q36" s="413"/>
      <c r="R36" s="413"/>
      <c r="S36" s="413"/>
      <c r="T36" s="413"/>
      <c r="U36" s="413"/>
      <c r="V36" s="413"/>
      <c r="W36" s="413"/>
      <c r="X36" s="413"/>
    </row>
    <row r="37" spans="1:24" ht="14.25">
      <c r="A37" s="794"/>
      <c r="B37" s="328">
        <v>2018</v>
      </c>
      <c r="C37" s="330">
        <f t="shared" si="0"/>
        <v>2529.1</v>
      </c>
      <c r="D37" s="330">
        <f t="shared" si="0"/>
        <v>350.65535</v>
      </c>
      <c r="E37" s="330">
        <f>ЗОЖ_пер!G709</f>
        <v>2529.1</v>
      </c>
      <c r="F37" s="330">
        <f>ЗОЖ_пер!H709</f>
        <v>350.65535</v>
      </c>
      <c r="G37" s="330">
        <f>ЗОЖ_пер!I709</f>
        <v>0</v>
      </c>
      <c r="H37" s="330">
        <f>ЗОЖ_пер!J709</f>
        <v>0</v>
      </c>
      <c r="I37" s="330">
        <f>ЗОЖ_пер!K709</f>
        <v>0</v>
      </c>
      <c r="J37" s="330">
        <f>ЗОЖ_пер!L709</f>
        <v>0</v>
      </c>
      <c r="K37" s="330">
        <f>ЗОЖ_пер!M709</f>
        <v>0</v>
      </c>
      <c r="L37" s="330">
        <f>ЗОЖ_пер!N709</f>
        <v>0</v>
      </c>
      <c r="M37" s="412"/>
      <c r="N37" s="412"/>
      <c r="O37" s="413"/>
      <c r="P37" s="413"/>
      <c r="Q37" s="413"/>
      <c r="R37" s="413"/>
      <c r="S37" s="413"/>
      <c r="T37" s="413"/>
      <c r="U37" s="413"/>
      <c r="V37" s="413"/>
      <c r="W37" s="413"/>
      <c r="X37" s="413"/>
    </row>
    <row r="38" spans="1:24" ht="14.25">
      <c r="A38" s="794"/>
      <c r="B38" s="328">
        <v>2019</v>
      </c>
      <c r="C38" s="330">
        <f t="shared" si="0"/>
        <v>2437.7</v>
      </c>
      <c r="D38" s="330">
        <f t="shared" si="0"/>
        <v>341</v>
      </c>
      <c r="E38" s="330">
        <f>ЗОЖ_пер!G718</f>
        <v>2437.7</v>
      </c>
      <c r="F38" s="330">
        <f>ЗОЖ_пер!H718</f>
        <v>341</v>
      </c>
      <c r="G38" s="330">
        <f>ЗОЖ_пер!I718</f>
        <v>0</v>
      </c>
      <c r="H38" s="330">
        <f>ЗОЖ_пер!J718</f>
        <v>0</v>
      </c>
      <c r="I38" s="330">
        <f>ЗОЖ_пер!K718</f>
        <v>0</v>
      </c>
      <c r="J38" s="330">
        <f>ЗОЖ_пер!L718</f>
        <v>0</v>
      </c>
      <c r="K38" s="330">
        <f>ЗОЖ_пер!M718</f>
        <v>0</v>
      </c>
      <c r="L38" s="330">
        <f>ЗОЖ_пер!N718</f>
        <v>0</v>
      </c>
      <c r="M38" s="412"/>
      <c r="N38" s="412"/>
      <c r="O38" s="413"/>
      <c r="P38" s="413"/>
      <c r="Q38" s="413"/>
      <c r="R38" s="413"/>
      <c r="S38" s="413"/>
      <c r="T38" s="413"/>
      <c r="U38" s="413"/>
      <c r="V38" s="413"/>
      <c r="W38" s="413"/>
      <c r="X38" s="413"/>
    </row>
    <row r="39" spans="1:24" ht="14.25">
      <c r="A39" s="794"/>
      <c r="B39" s="328">
        <v>2020</v>
      </c>
      <c r="C39" s="330">
        <f t="shared" si="0"/>
        <v>2356.3</v>
      </c>
      <c r="D39" s="330">
        <f t="shared" si="0"/>
        <v>367.6</v>
      </c>
      <c r="E39" s="330">
        <f>ЗОЖ_пер!G727</f>
        <v>2356.3</v>
      </c>
      <c r="F39" s="330">
        <f>ЗОЖ_пер!H727</f>
        <v>367.6</v>
      </c>
      <c r="G39" s="330">
        <f>ЗОЖ_пер!I727</f>
        <v>0</v>
      </c>
      <c r="H39" s="330">
        <f>ЗОЖ_пер!J727</f>
        <v>0</v>
      </c>
      <c r="I39" s="330">
        <f>ЗОЖ_пер!K727</f>
        <v>0</v>
      </c>
      <c r="J39" s="330">
        <f>ЗОЖ_пер!L727</f>
        <v>0</v>
      </c>
      <c r="K39" s="330">
        <f>ЗОЖ_пер!M727</f>
        <v>0</v>
      </c>
      <c r="L39" s="330">
        <f>ЗОЖ_пер!N727</f>
        <v>0</v>
      </c>
      <c r="M39" s="412"/>
      <c r="N39" s="412"/>
      <c r="O39" s="413"/>
      <c r="P39" s="413"/>
      <c r="Q39" s="413"/>
      <c r="R39" s="413"/>
      <c r="S39" s="413"/>
      <c r="T39" s="413"/>
      <c r="U39" s="413"/>
      <c r="V39" s="413"/>
      <c r="W39" s="413"/>
      <c r="X39" s="413"/>
    </row>
    <row r="40" spans="1:24" ht="14.25">
      <c r="A40" s="794"/>
      <c r="B40" s="328">
        <v>2021</v>
      </c>
      <c r="C40" s="330">
        <f t="shared" si="0"/>
        <v>2356.3</v>
      </c>
      <c r="D40" s="330">
        <f t="shared" si="0"/>
        <v>367.6</v>
      </c>
      <c r="E40" s="330">
        <f>ЗОЖ_пер!G736</f>
        <v>2356.3</v>
      </c>
      <c r="F40" s="330">
        <f>ЗОЖ_пер!H736</f>
        <v>367.6</v>
      </c>
      <c r="G40" s="330">
        <f>ЗОЖ_пер!I736</f>
        <v>0</v>
      </c>
      <c r="H40" s="330">
        <f>ЗОЖ_пер!J736</f>
        <v>0</v>
      </c>
      <c r="I40" s="330">
        <f>ЗОЖ_пер!K736</f>
        <v>0</v>
      </c>
      <c r="J40" s="330">
        <f>ЗОЖ_пер!L736</f>
        <v>0</v>
      </c>
      <c r="K40" s="330">
        <f>ЗОЖ_пер!M736</f>
        <v>0</v>
      </c>
      <c r="L40" s="330">
        <f>ЗОЖ_пер!N736</f>
        <v>0</v>
      </c>
      <c r="M40" s="412"/>
      <c r="N40" s="412"/>
      <c r="O40" s="413"/>
      <c r="P40" s="413"/>
      <c r="Q40" s="413"/>
      <c r="R40" s="413"/>
      <c r="S40" s="413"/>
      <c r="T40" s="413"/>
      <c r="U40" s="413"/>
      <c r="V40" s="413"/>
      <c r="W40" s="413"/>
      <c r="X40" s="413"/>
    </row>
    <row r="41" spans="1:24" ht="14.25">
      <c r="A41" s="794"/>
      <c r="B41" s="328">
        <v>2022</v>
      </c>
      <c r="C41" s="330">
        <f t="shared" si="0"/>
        <v>2338.1</v>
      </c>
      <c r="D41" s="330">
        <f t="shared" si="0"/>
        <v>0</v>
      </c>
      <c r="E41" s="330">
        <f>ЗОЖ_пер!G745</f>
        <v>2338.1</v>
      </c>
      <c r="F41" s="330">
        <f>ЗОЖ_пер!H745</f>
        <v>0</v>
      </c>
      <c r="G41" s="330">
        <f>ЗОЖ_пер!I745</f>
        <v>0</v>
      </c>
      <c r="H41" s="330">
        <f>ЗОЖ_пер!J745</f>
        <v>0</v>
      </c>
      <c r="I41" s="330">
        <f>ЗОЖ_пер!K745</f>
        <v>0</v>
      </c>
      <c r="J41" s="330">
        <f>ЗОЖ_пер!L745</f>
        <v>0</v>
      </c>
      <c r="K41" s="330">
        <f>ЗОЖ_пер!M745</f>
        <v>0</v>
      </c>
      <c r="L41" s="330">
        <f>ЗОЖ_пер!N745</f>
        <v>0</v>
      </c>
      <c r="M41" s="412"/>
      <c r="N41" s="412"/>
      <c r="O41" s="413"/>
      <c r="P41" s="413"/>
      <c r="Q41" s="413"/>
      <c r="R41" s="413"/>
      <c r="S41" s="413"/>
      <c r="T41" s="413"/>
      <c r="U41" s="413"/>
      <c r="V41" s="413"/>
      <c r="W41" s="413"/>
      <c r="X41" s="413"/>
    </row>
    <row r="42" spans="1:24" ht="14.25">
      <c r="A42" s="794"/>
      <c r="B42" s="328">
        <v>2023</v>
      </c>
      <c r="C42" s="330">
        <f t="shared" si="0"/>
        <v>2338.1</v>
      </c>
      <c r="D42" s="330">
        <f t="shared" si="0"/>
        <v>0</v>
      </c>
      <c r="E42" s="330">
        <f>ЗОЖ_пер!G754</f>
        <v>2338.1</v>
      </c>
      <c r="F42" s="330">
        <f>ЗОЖ_пер!H754</f>
        <v>0</v>
      </c>
      <c r="G42" s="330">
        <f>ЗОЖ_пер!I754</f>
        <v>0</v>
      </c>
      <c r="H42" s="330">
        <f>ЗОЖ_пер!J754</f>
        <v>0</v>
      </c>
      <c r="I42" s="330">
        <f>ЗОЖ_пер!K754</f>
        <v>0</v>
      </c>
      <c r="J42" s="330">
        <f>ЗОЖ_пер!L754</f>
        <v>0</v>
      </c>
      <c r="K42" s="330">
        <f>ЗОЖ_пер!M754</f>
        <v>0</v>
      </c>
      <c r="L42" s="330">
        <f>ЗОЖ_пер!N754</f>
        <v>0</v>
      </c>
      <c r="M42" s="412"/>
      <c r="N42" s="412"/>
      <c r="O42" s="413"/>
      <c r="P42" s="413"/>
      <c r="Q42" s="413"/>
      <c r="R42" s="413"/>
      <c r="S42" s="413"/>
      <c r="T42" s="413"/>
      <c r="U42" s="413"/>
      <c r="V42" s="413"/>
      <c r="W42" s="413"/>
      <c r="X42" s="413"/>
    </row>
    <row r="43" spans="1:24" ht="14.25">
      <c r="A43" s="794"/>
      <c r="B43" s="328">
        <v>2024</v>
      </c>
      <c r="C43" s="330">
        <f t="shared" si="0"/>
        <v>2338.1</v>
      </c>
      <c r="D43" s="330">
        <f t="shared" si="0"/>
        <v>0</v>
      </c>
      <c r="E43" s="330">
        <f>ЗОЖ_пер!G763</f>
        <v>2338.1</v>
      </c>
      <c r="F43" s="330">
        <f>ЗОЖ_пер!H763</f>
        <v>0</v>
      </c>
      <c r="G43" s="330">
        <f>ЗОЖ_пер!I763</f>
        <v>0</v>
      </c>
      <c r="H43" s="330">
        <f>ЗОЖ_пер!J763</f>
        <v>0</v>
      </c>
      <c r="I43" s="330">
        <f>ЗОЖ_пер!K763</f>
        <v>0</v>
      </c>
      <c r="J43" s="330">
        <f>ЗОЖ_пер!L763</f>
        <v>0</v>
      </c>
      <c r="K43" s="330">
        <f>ЗОЖ_пер!M763</f>
        <v>0</v>
      </c>
      <c r="L43" s="330">
        <f>ЗОЖ_пер!N763</f>
        <v>0</v>
      </c>
      <c r="M43" s="412"/>
      <c r="N43" s="412"/>
      <c r="O43" s="413"/>
      <c r="P43" s="413"/>
      <c r="Q43" s="413"/>
      <c r="R43" s="413"/>
      <c r="S43" s="413"/>
      <c r="T43" s="413"/>
      <c r="U43" s="413"/>
      <c r="V43" s="413"/>
      <c r="W43" s="413"/>
      <c r="X43" s="413"/>
    </row>
    <row r="44" spans="1:24" ht="14.25">
      <c r="A44" s="794"/>
      <c r="B44" s="328">
        <v>2025</v>
      </c>
      <c r="C44" s="330">
        <f t="shared" si="0"/>
        <v>2338.1</v>
      </c>
      <c r="D44" s="330">
        <f t="shared" si="0"/>
        <v>0</v>
      </c>
      <c r="E44" s="330">
        <f>ЗОЖ_пер!G772</f>
        <v>2338.1</v>
      </c>
      <c r="F44" s="330">
        <f>ЗОЖ_пер!H772</f>
        <v>0</v>
      </c>
      <c r="G44" s="330">
        <f>ЗОЖ_пер!I772</f>
        <v>0</v>
      </c>
      <c r="H44" s="330">
        <f>ЗОЖ_пер!J772</f>
        <v>0</v>
      </c>
      <c r="I44" s="330">
        <f>ЗОЖ_пер!K772</f>
        <v>0</v>
      </c>
      <c r="J44" s="330">
        <f>ЗОЖ_пер!L772</f>
        <v>0</v>
      </c>
      <c r="K44" s="330">
        <f>ЗОЖ_пер!M772</f>
        <v>0</v>
      </c>
      <c r="L44" s="330">
        <f>ЗОЖ_пер!N772</f>
        <v>0</v>
      </c>
      <c r="M44" s="412"/>
      <c r="N44" s="412"/>
      <c r="O44" s="413"/>
      <c r="P44" s="413"/>
      <c r="Q44" s="413"/>
      <c r="R44" s="413"/>
      <c r="S44" s="413"/>
      <c r="T44" s="413"/>
      <c r="U44" s="413"/>
      <c r="V44" s="413"/>
      <c r="W44" s="413"/>
      <c r="X44" s="413"/>
    </row>
    <row r="45" spans="1:24" s="4" customFormat="1" ht="14.25">
      <c r="A45" s="795"/>
      <c r="B45" s="415" t="s">
        <v>261</v>
      </c>
      <c r="C45" s="416">
        <f>SUM(C34:C44)</f>
        <v>26617.499999999993</v>
      </c>
      <c r="D45" s="416">
        <f aca="true" t="shared" si="1" ref="D45:L45">SUM(D34:D44)</f>
        <v>2544.54895</v>
      </c>
      <c r="E45" s="416">
        <f t="shared" si="1"/>
        <v>26617.499999999993</v>
      </c>
      <c r="F45" s="416">
        <f t="shared" si="1"/>
        <v>2544.54895</v>
      </c>
      <c r="G45" s="416">
        <f t="shared" si="1"/>
        <v>0</v>
      </c>
      <c r="H45" s="416">
        <f t="shared" si="1"/>
        <v>0</v>
      </c>
      <c r="I45" s="416">
        <f t="shared" si="1"/>
        <v>0</v>
      </c>
      <c r="J45" s="416">
        <f t="shared" si="1"/>
        <v>0</v>
      </c>
      <c r="K45" s="416">
        <f t="shared" si="1"/>
        <v>0</v>
      </c>
      <c r="L45" s="416">
        <f t="shared" si="1"/>
        <v>0</v>
      </c>
      <c r="M45" s="417"/>
      <c r="N45" s="417"/>
      <c r="O45" s="418"/>
      <c r="P45" s="418"/>
      <c r="Q45" s="418"/>
      <c r="R45" s="418"/>
      <c r="S45" s="418"/>
      <c r="T45" s="418"/>
      <c r="U45" s="418"/>
      <c r="V45" s="418"/>
      <c r="W45" s="418"/>
      <c r="X45" s="418"/>
    </row>
    <row r="46" spans="1:24" s="92" customFormat="1" ht="24.75" customHeight="1">
      <c r="A46" s="788" t="s">
        <v>781</v>
      </c>
      <c r="B46" s="789"/>
      <c r="C46" s="790"/>
      <c r="D46" s="788" t="s">
        <v>597</v>
      </c>
      <c r="E46" s="789"/>
      <c r="F46" s="789"/>
      <c r="G46" s="789"/>
      <c r="H46" s="789"/>
      <c r="I46" s="789"/>
      <c r="J46" s="789"/>
      <c r="K46" s="789"/>
      <c r="L46" s="789"/>
      <c r="M46" s="789"/>
      <c r="N46" s="789"/>
      <c r="O46" s="789"/>
      <c r="P46" s="789"/>
      <c r="Q46" s="789"/>
      <c r="R46" s="789"/>
      <c r="S46" s="789"/>
      <c r="T46" s="789"/>
      <c r="U46" s="789"/>
      <c r="V46" s="789"/>
      <c r="W46" s="789"/>
      <c r="X46" s="790"/>
    </row>
    <row r="47" spans="1:24" ht="50.25" customHeight="1">
      <c r="A47" s="806" t="s">
        <v>864</v>
      </c>
      <c r="B47" s="807"/>
      <c r="C47" s="808"/>
      <c r="D47" s="625" t="s">
        <v>1033</v>
      </c>
      <c r="E47" s="625"/>
      <c r="F47" s="625"/>
      <c r="G47" s="625"/>
      <c r="H47" s="625"/>
      <c r="I47" s="625"/>
      <c r="J47" s="625"/>
      <c r="K47" s="625"/>
      <c r="L47" s="625"/>
      <c r="M47" s="625"/>
      <c r="N47" s="625"/>
      <c r="O47" s="625"/>
      <c r="P47" s="625"/>
      <c r="Q47" s="625"/>
      <c r="R47" s="625"/>
      <c r="S47" s="625"/>
      <c r="T47" s="625"/>
      <c r="U47" s="625"/>
      <c r="V47" s="625"/>
      <c r="W47" s="625"/>
      <c r="X47" s="625"/>
    </row>
    <row r="48" spans="1:24" ht="15" customHeight="1">
      <c r="A48" s="806" t="s">
        <v>281</v>
      </c>
      <c r="B48" s="807"/>
      <c r="C48" s="807"/>
      <c r="D48" s="807"/>
      <c r="E48" s="807"/>
      <c r="F48" s="807"/>
      <c r="G48" s="807"/>
      <c r="H48" s="807"/>
      <c r="I48" s="807"/>
      <c r="J48" s="807"/>
      <c r="K48" s="807"/>
      <c r="L48" s="807"/>
      <c r="M48" s="807"/>
      <c r="N48" s="807"/>
      <c r="O48" s="807"/>
      <c r="P48" s="807"/>
      <c r="Q48" s="807"/>
      <c r="R48" s="807"/>
      <c r="S48" s="807"/>
      <c r="T48" s="807"/>
      <c r="U48" s="807"/>
      <c r="V48" s="807"/>
      <c r="W48" s="807"/>
      <c r="X48" s="808"/>
    </row>
    <row r="49" spans="1:24" ht="14.25">
      <c r="A49" s="806" t="s">
        <v>282</v>
      </c>
      <c r="B49" s="807"/>
      <c r="C49" s="808"/>
      <c r="D49" s="625" t="s">
        <v>266</v>
      </c>
      <c r="E49" s="625"/>
      <c r="F49" s="625"/>
      <c r="G49" s="625"/>
      <c r="H49" s="625"/>
      <c r="I49" s="625"/>
      <c r="J49" s="625"/>
      <c r="K49" s="625"/>
      <c r="L49" s="625"/>
      <c r="M49" s="625"/>
      <c r="N49" s="625"/>
      <c r="O49" s="625"/>
      <c r="P49" s="625"/>
      <c r="Q49" s="625"/>
      <c r="R49" s="625"/>
      <c r="S49" s="625"/>
      <c r="T49" s="625"/>
      <c r="U49" s="625"/>
      <c r="V49" s="625"/>
      <c r="W49" s="625"/>
      <c r="X49" s="625"/>
    </row>
    <row r="50" spans="1:24" ht="15" customHeight="1">
      <c r="A50" s="810" t="s">
        <v>470</v>
      </c>
      <c r="B50" s="811"/>
      <c r="C50" s="812"/>
      <c r="D50" s="625" t="s">
        <v>338</v>
      </c>
      <c r="E50" s="625"/>
      <c r="F50" s="625"/>
      <c r="G50" s="625"/>
      <c r="H50" s="625"/>
      <c r="I50" s="625"/>
      <c r="J50" s="625"/>
      <c r="K50" s="625"/>
      <c r="L50" s="625"/>
      <c r="M50" s="625"/>
      <c r="N50" s="625"/>
      <c r="O50" s="625"/>
      <c r="P50" s="625"/>
      <c r="Q50" s="625"/>
      <c r="R50" s="625"/>
      <c r="S50" s="625"/>
      <c r="T50" s="625"/>
      <c r="U50" s="625"/>
      <c r="V50" s="625"/>
      <c r="W50" s="625"/>
      <c r="X50" s="625"/>
    </row>
    <row r="51" spans="1:24" ht="15" customHeight="1">
      <c r="A51" s="813"/>
      <c r="B51" s="787"/>
      <c r="C51" s="814"/>
      <c r="D51" s="625" t="s">
        <v>471</v>
      </c>
      <c r="E51" s="625"/>
      <c r="F51" s="625"/>
      <c r="G51" s="625"/>
      <c r="H51" s="625"/>
      <c r="I51" s="625"/>
      <c r="J51" s="625"/>
      <c r="K51" s="625"/>
      <c r="L51" s="625"/>
      <c r="M51" s="625"/>
      <c r="N51" s="625"/>
      <c r="O51" s="625"/>
      <c r="P51" s="625"/>
      <c r="Q51" s="625"/>
      <c r="R51" s="625"/>
      <c r="S51" s="625"/>
      <c r="T51" s="625"/>
      <c r="U51" s="625"/>
      <c r="V51" s="625"/>
      <c r="W51" s="625"/>
      <c r="X51" s="625"/>
    </row>
    <row r="52" spans="1:24" ht="15" customHeight="1">
      <c r="A52" s="813"/>
      <c r="B52" s="787"/>
      <c r="C52" s="814"/>
      <c r="D52" s="625" t="s">
        <v>459</v>
      </c>
      <c r="E52" s="625"/>
      <c r="F52" s="625"/>
      <c r="G52" s="625"/>
      <c r="H52" s="625"/>
      <c r="I52" s="625"/>
      <c r="J52" s="625"/>
      <c r="K52" s="625"/>
      <c r="L52" s="625"/>
      <c r="M52" s="625"/>
      <c r="N52" s="625"/>
      <c r="O52" s="625"/>
      <c r="P52" s="625"/>
      <c r="Q52" s="625"/>
      <c r="R52" s="625"/>
      <c r="S52" s="625"/>
      <c r="T52" s="625"/>
      <c r="U52" s="625"/>
      <c r="V52" s="625"/>
      <c r="W52" s="625"/>
      <c r="X52" s="625"/>
    </row>
    <row r="53" spans="1:24" ht="15" customHeight="1">
      <c r="A53" s="813"/>
      <c r="B53" s="787"/>
      <c r="C53" s="814"/>
      <c r="D53" s="625" t="s">
        <v>460</v>
      </c>
      <c r="E53" s="625"/>
      <c r="F53" s="625"/>
      <c r="G53" s="625"/>
      <c r="H53" s="625"/>
      <c r="I53" s="625"/>
      <c r="J53" s="625"/>
      <c r="K53" s="625"/>
      <c r="L53" s="625"/>
      <c r="M53" s="625"/>
      <c r="N53" s="625"/>
      <c r="O53" s="625"/>
      <c r="P53" s="625"/>
      <c r="Q53" s="625"/>
      <c r="R53" s="625"/>
      <c r="S53" s="625"/>
      <c r="T53" s="625"/>
      <c r="U53" s="625"/>
      <c r="V53" s="625"/>
      <c r="W53" s="625"/>
      <c r="X53" s="625"/>
    </row>
    <row r="54" spans="1:24" ht="15" customHeight="1">
      <c r="A54" s="813"/>
      <c r="B54" s="787"/>
      <c r="C54" s="814"/>
      <c r="D54" s="625" t="s">
        <v>461</v>
      </c>
      <c r="E54" s="625"/>
      <c r="F54" s="625"/>
      <c r="G54" s="625"/>
      <c r="H54" s="625"/>
      <c r="I54" s="625"/>
      <c r="J54" s="625"/>
      <c r="K54" s="625"/>
      <c r="L54" s="625"/>
      <c r="M54" s="625"/>
      <c r="N54" s="625"/>
      <c r="O54" s="625"/>
      <c r="P54" s="625"/>
      <c r="Q54" s="625"/>
      <c r="R54" s="625"/>
      <c r="S54" s="625"/>
      <c r="T54" s="625"/>
      <c r="U54" s="625"/>
      <c r="V54" s="625"/>
      <c r="W54" s="625"/>
      <c r="X54" s="625"/>
    </row>
    <row r="55" spans="1:24" ht="15" customHeight="1">
      <c r="A55" s="813"/>
      <c r="B55" s="787"/>
      <c r="C55" s="814"/>
      <c r="D55" s="625" t="s">
        <v>462</v>
      </c>
      <c r="E55" s="625"/>
      <c r="F55" s="625"/>
      <c r="G55" s="625"/>
      <c r="H55" s="625"/>
      <c r="I55" s="625"/>
      <c r="J55" s="625"/>
      <c r="K55" s="625"/>
      <c r="L55" s="625"/>
      <c r="M55" s="625"/>
      <c r="N55" s="625"/>
      <c r="O55" s="625"/>
      <c r="P55" s="625"/>
      <c r="Q55" s="625"/>
      <c r="R55" s="625"/>
      <c r="S55" s="625"/>
      <c r="T55" s="625"/>
      <c r="U55" s="625"/>
      <c r="V55" s="625"/>
      <c r="W55" s="625"/>
      <c r="X55" s="625"/>
    </row>
    <row r="56" spans="1:24" ht="15" customHeight="1">
      <c r="A56" s="813"/>
      <c r="B56" s="787"/>
      <c r="C56" s="814"/>
      <c r="D56" s="625" t="s">
        <v>463</v>
      </c>
      <c r="E56" s="625"/>
      <c r="F56" s="625"/>
      <c r="G56" s="625"/>
      <c r="H56" s="625"/>
      <c r="I56" s="625"/>
      <c r="J56" s="625"/>
      <c r="K56" s="625"/>
      <c r="L56" s="625"/>
      <c r="M56" s="625"/>
      <c r="N56" s="625"/>
      <c r="O56" s="625"/>
      <c r="P56" s="625"/>
      <c r="Q56" s="625"/>
      <c r="R56" s="625"/>
      <c r="S56" s="625"/>
      <c r="T56" s="625"/>
      <c r="U56" s="625"/>
      <c r="V56" s="625"/>
      <c r="W56" s="625"/>
      <c r="X56" s="625"/>
    </row>
    <row r="57" spans="1:24" ht="15" customHeight="1">
      <c r="A57" s="815"/>
      <c r="B57" s="816"/>
      <c r="C57" s="817"/>
      <c r="D57" s="625" t="s">
        <v>464</v>
      </c>
      <c r="E57" s="625"/>
      <c r="F57" s="625"/>
      <c r="G57" s="625"/>
      <c r="H57" s="625"/>
      <c r="I57" s="625"/>
      <c r="J57" s="625"/>
      <c r="K57" s="625"/>
      <c r="L57" s="625"/>
      <c r="M57" s="625"/>
      <c r="N57" s="625"/>
      <c r="O57" s="625"/>
      <c r="P57" s="625"/>
      <c r="Q57" s="625"/>
      <c r="R57" s="625"/>
      <c r="S57" s="625"/>
      <c r="T57" s="625"/>
      <c r="U57" s="625"/>
      <c r="V57" s="625"/>
      <c r="W57" s="625"/>
      <c r="X57" s="625"/>
    </row>
    <row r="58" spans="1:24" ht="5.25" customHeight="1">
      <c r="A58" s="419"/>
      <c r="B58" s="419"/>
      <c r="C58" s="419"/>
      <c r="D58" s="419"/>
      <c r="E58" s="419"/>
      <c r="F58" s="419"/>
      <c r="G58" s="419"/>
      <c r="H58" s="419"/>
      <c r="I58" s="419"/>
      <c r="J58" s="419"/>
      <c r="K58" s="419"/>
      <c r="L58" s="419"/>
      <c r="M58" s="419"/>
      <c r="N58" s="419"/>
      <c r="O58" s="413"/>
      <c r="P58" s="413"/>
      <c r="Q58" s="413"/>
      <c r="R58" s="413"/>
      <c r="S58" s="413"/>
      <c r="T58" s="413"/>
      <c r="U58" s="413"/>
      <c r="V58" s="413"/>
      <c r="W58" s="413"/>
      <c r="X58" s="413"/>
    </row>
    <row r="59" spans="1:24" ht="14.25">
      <c r="A59" s="750" t="s">
        <v>644</v>
      </c>
      <c r="B59" s="750"/>
      <c r="C59" s="750"/>
      <c r="D59" s="750"/>
      <c r="E59" s="750"/>
      <c r="F59" s="750"/>
      <c r="G59" s="750"/>
      <c r="H59" s="750"/>
      <c r="I59" s="750"/>
      <c r="J59" s="750"/>
      <c r="K59" s="750"/>
      <c r="L59" s="750"/>
      <c r="M59" s="750"/>
      <c r="N59" s="750"/>
      <c r="O59" s="750"/>
      <c r="P59" s="750"/>
      <c r="Q59" s="750"/>
      <c r="R59" s="750"/>
      <c r="S59" s="750"/>
      <c r="T59" s="750"/>
      <c r="U59" s="750"/>
      <c r="V59" s="750"/>
      <c r="W59" s="750"/>
      <c r="X59" s="750"/>
    </row>
    <row r="60" spans="1:24" ht="6" customHeight="1">
      <c r="A60" s="405"/>
      <c r="B60" s="419"/>
      <c r="C60" s="419"/>
      <c r="D60" s="419"/>
      <c r="E60" s="419"/>
      <c r="F60" s="419"/>
      <c r="G60" s="419"/>
      <c r="H60" s="419"/>
      <c r="I60" s="419"/>
      <c r="J60" s="419"/>
      <c r="K60" s="419"/>
      <c r="L60" s="419"/>
      <c r="M60" s="419"/>
      <c r="N60" s="419"/>
      <c r="O60" s="413"/>
      <c r="P60" s="413"/>
      <c r="Q60" s="413"/>
      <c r="R60" s="413"/>
      <c r="S60" s="413"/>
      <c r="T60" s="413"/>
      <c r="U60" s="413"/>
      <c r="V60" s="413"/>
      <c r="W60" s="413"/>
      <c r="X60" s="413"/>
    </row>
    <row r="61" spans="1:24" ht="29.25" customHeight="1">
      <c r="A61" s="634" t="s">
        <v>694</v>
      </c>
      <c r="B61" s="634"/>
      <c r="C61" s="634"/>
      <c r="D61" s="634"/>
      <c r="E61" s="634"/>
      <c r="F61" s="634"/>
      <c r="G61" s="634"/>
      <c r="H61" s="634"/>
      <c r="I61" s="634"/>
      <c r="J61" s="634"/>
      <c r="K61" s="634"/>
      <c r="L61" s="634"/>
      <c r="M61" s="634"/>
      <c r="N61" s="634"/>
      <c r="O61" s="634"/>
      <c r="P61" s="634"/>
      <c r="Q61" s="634"/>
      <c r="R61" s="634"/>
      <c r="S61" s="634"/>
      <c r="T61" s="634"/>
      <c r="U61" s="634"/>
      <c r="V61" s="634"/>
      <c r="W61" s="634"/>
      <c r="X61" s="634"/>
    </row>
    <row r="62" spans="1:24" ht="14.25">
      <c r="A62" s="634" t="s">
        <v>695</v>
      </c>
      <c r="B62" s="634"/>
      <c r="C62" s="634"/>
      <c r="D62" s="634"/>
      <c r="E62" s="634"/>
      <c r="F62" s="634"/>
      <c r="G62" s="634"/>
      <c r="H62" s="634"/>
      <c r="I62" s="634"/>
      <c r="J62" s="634"/>
      <c r="K62" s="634"/>
      <c r="L62" s="634"/>
      <c r="M62" s="634"/>
      <c r="N62" s="634"/>
      <c r="O62" s="634"/>
      <c r="P62" s="634"/>
      <c r="Q62" s="634"/>
      <c r="R62" s="634"/>
      <c r="S62" s="634"/>
      <c r="T62" s="634"/>
      <c r="U62" s="634"/>
      <c r="V62" s="634"/>
      <c r="W62" s="634"/>
      <c r="X62" s="634"/>
    </row>
    <row r="63" spans="1:24" ht="47.25" customHeight="1">
      <c r="A63" s="634" t="s">
        <v>871</v>
      </c>
      <c r="B63" s="634"/>
      <c r="C63" s="634"/>
      <c r="D63" s="634"/>
      <c r="E63" s="634"/>
      <c r="F63" s="634"/>
      <c r="G63" s="634"/>
      <c r="H63" s="634"/>
      <c r="I63" s="634"/>
      <c r="J63" s="634"/>
      <c r="K63" s="634"/>
      <c r="L63" s="634"/>
      <c r="M63" s="634"/>
      <c r="N63" s="634"/>
      <c r="O63" s="634"/>
      <c r="P63" s="634"/>
      <c r="Q63" s="634"/>
      <c r="R63" s="634"/>
      <c r="S63" s="634"/>
      <c r="T63" s="634"/>
      <c r="U63" s="634"/>
      <c r="V63" s="634"/>
      <c r="W63" s="634"/>
      <c r="X63" s="634"/>
    </row>
    <row r="64" spans="1:24" ht="33.75" customHeight="1">
      <c r="A64" s="634" t="s">
        <v>696</v>
      </c>
      <c r="B64" s="634"/>
      <c r="C64" s="634"/>
      <c r="D64" s="634"/>
      <c r="E64" s="634"/>
      <c r="F64" s="634"/>
      <c r="G64" s="634"/>
      <c r="H64" s="634"/>
      <c r="I64" s="634"/>
      <c r="J64" s="634"/>
      <c r="K64" s="634"/>
      <c r="L64" s="634"/>
      <c r="M64" s="634"/>
      <c r="N64" s="634"/>
      <c r="O64" s="634"/>
      <c r="P64" s="634"/>
      <c r="Q64" s="634"/>
      <c r="R64" s="634"/>
      <c r="S64" s="634"/>
      <c r="T64" s="634"/>
      <c r="U64" s="634"/>
      <c r="V64" s="634"/>
      <c r="W64" s="634"/>
      <c r="X64" s="634"/>
    </row>
    <row r="65" spans="1:24" ht="43.5" customHeight="1">
      <c r="A65" s="634" t="s">
        <v>403</v>
      </c>
      <c r="B65" s="634"/>
      <c r="C65" s="634"/>
      <c r="D65" s="634"/>
      <c r="E65" s="634"/>
      <c r="F65" s="634"/>
      <c r="G65" s="634"/>
      <c r="H65" s="634"/>
      <c r="I65" s="634"/>
      <c r="J65" s="634"/>
      <c r="K65" s="634"/>
      <c r="L65" s="634"/>
      <c r="M65" s="634"/>
      <c r="N65" s="634"/>
      <c r="O65" s="634"/>
      <c r="P65" s="634"/>
      <c r="Q65" s="634"/>
      <c r="R65" s="634"/>
      <c r="S65" s="634"/>
      <c r="T65" s="634"/>
      <c r="U65" s="634"/>
      <c r="V65" s="634"/>
      <c r="W65" s="634"/>
      <c r="X65" s="634"/>
    </row>
    <row r="66" spans="1:24" ht="14.25">
      <c r="A66" s="634" t="s">
        <v>404</v>
      </c>
      <c r="B66" s="634"/>
      <c r="C66" s="634"/>
      <c r="D66" s="634"/>
      <c r="E66" s="634"/>
      <c r="F66" s="634"/>
      <c r="G66" s="634"/>
      <c r="H66" s="634"/>
      <c r="I66" s="634"/>
      <c r="J66" s="634"/>
      <c r="K66" s="634"/>
      <c r="L66" s="634"/>
      <c r="M66" s="634"/>
      <c r="N66" s="634"/>
      <c r="O66" s="634"/>
      <c r="P66" s="634"/>
      <c r="Q66" s="634"/>
      <c r="R66" s="634"/>
      <c r="S66" s="634"/>
      <c r="T66" s="634"/>
      <c r="U66" s="634"/>
      <c r="V66" s="634"/>
      <c r="W66" s="634"/>
      <c r="X66" s="634"/>
    </row>
    <row r="67" spans="1:24" ht="14.25">
      <c r="A67" s="809" t="s">
        <v>405</v>
      </c>
      <c r="B67" s="809"/>
      <c r="C67" s="809"/>
      <c r="D67" s="809"/>
      <c r="E67" s="809"/>
      <c r="F67" s="809"/>
      <c r="G67" s="809"/>
      <c r="H67" s="809"/>
      <c r="I67" s="809"/>
      <c r="J67" s="809"/>
      <c r="K67" s="809"/>
      <c r="L67" s="809"/>
      <c r="M67" s="809"/>
      <c r="N67" s="809"/>
      <c r="O67" s="809"/>
      <c r="P67" s="809"/>
      <c r="Q67" s="809"/>
      <c r="R67" s="809"/>
      <c r="S67" s="809"/>
      <c r="T67" s="809"/>
      <c r="U67" s="809"/>
      <c r="V67" s="809"/>
      <c r="W67" s="809"/>
      <c r="X67" s="809"/>
    </row>
    <row r="68" spans="1:24" ht="30" customHeight="1">
      <c r="A68" s="802" t="s">
        <v>621</v>
      </c>
      <c r="B68" s="802"/>
      <c r="C68" s="802"/>
      <c r="D68" s="802"/>
      <c r="E68" s="802"/>
      <c r="F68" s="802"/>
      <c r="G68" s="802"/>
      <c r="H68" s="802"/>
      <c r="I68" s="802"/>
      <c r="J68" s="802"/>
      <c r="K68" s="802"/>
      <c r="L68" s="802"/>
      <c r="M68" s="802"/>
      <c r="N68" s="802"/>
      <c r="O68" s="802"/>
      <c r="P68" s="802"/>
      <c r="Q68" s="802"/>
      <c r="R68" s="802"/>
      <c r="S68" s="802"/>
      <c r="T68" s="802"/>
      <c r="U68" s="802"/>
      <c r="V68" s="802"/>
      <c r="W68" s="802"/>
      <c r="X68" s="802"/>
    </row>
    <row r="69" spans="1:24" ht="14.25">
      <c r="A69" s="820" t="s">
        <v>405</v>
      </c>
      <c r="B69" s="820"/>
      <c r="C69" s="820"/>
      <c r="D69" s="820"/>
      <c r="E69" s="820"/>
      <c r="F69" s="820"/>
      <c r="G69" s="820"/>
      <c r="H69" s="820"/>
      <c r="I69" s="820"/>
      <c r="J69" s="820"/>
      <c r="K69" s="820"/>
      <c r="L69" s="820"/>
      <c r="M69" s="820"/>
      <c r="N69" s="820"/>
      <c r="O69" s="820"/>
      <c r="P69" s="820"/>
      <c r="Q69" s="820"/>
      <c r="R69" s="820"/>
      <c r="S69" s="820"/>
      <c r="T69" s="820"/>
      <c r="U69" s="820"/>
      <c r="V69" s="820"/>
      <c r="W69" s="820"/>
      <c r="X69" s="820"/>
    </row>
    <row r="70" spans="1:24" ht="21.75" customHeight="1">
      <c r="A70" s="820" t="s">
        <v>828</v>
      </c>
      <c r="B70" s="820"/>
      <c r="C70" s="820"/>
      <c r="D70" s="820"/>
      <c r="E70" s="820"/>
      <c r="F70" s="407"/>
      <c r="G70" s="407"/>
      <c r="H70" s="407"/>
      <c r="I70" s="407"/>
      <c r="J70" s="407"/>
      <c r="K70" s="407"/>
      <c r="L70" s="407"/>
      <c r="M70" s="407"/>
      <c r="N70" s="407"/>
      <c r="O70" s="100"/>
      <c r="P70" s="100"/>
      <c r="Q70" s="100"/>
      <c r="R70" s="100"/>
      <c r="S70" s="100"/>
      <c r="T70" s="100"/>
      <c r="U70" s="100"/>
      <c r="V70" s="100"/>
      <c r="W70" s="100"/>
      <c r="X70" s="100"/>
    </row>
    <row r="71" spans="1:24" ht="15" customHeight="1">
      <c r="A71" s="822" t="s">
        <v>821</v>
      </c>
      <c r="B71" s="822"/>
      <c r="C71" s="822"/>
      <c r="D71" s="822"/>
      <c r="E71" s="822"/>
      <c r="F71" s="822"/>
      <c r="G71" s="822"/>
      <c r="H71" s="822" t="s">
        <v>822</v>
      </c>
      <c r="I71" s="822"/>
      <c r="J71" s="822"/>
      <c r="K71" s="822"/>
      <c r="L71" s="822"/>
      <c r="M71" s="822"/>
      <c r="N71" s="822"/>
      <c r="O71" s="822"/>
      <c r="P71" s="822"/>
      <c r="Q71" s="822"/>
      <c r="R71" s="822"/>
      <c r="S71" s="100"/>
      <c r="T71" s="100"/>
      <c r="U71" s="100"/>
      <c r="V71" s="100"/>
      <c r="W71" s="100"/>
      <c r="X71" s="100"/>
    </row>
    <row r="72" spans="1:24" ht="31.5" customHeight="1">
      <c r="A72" s="821" t="s">
        <v>823</v>
      </c>
      <c r="B72" s="821"/>
      <c r="C72" s="821"/>
      <c r="D72" s="821"/>
      <c r="E72" s="821"/>
      <c r="F72" s="821"/>
      <c r="G72" s="821"/>
      <c r="H72" s="823" t="s">
        <v>978</v>
      </c>
      <c r="I72" s="823"/>
      <c r="J72" s="823"/>
      <c r="K72" s="823"/>
      <c r="L72" s="823"/>
      <c r="M72" s="823"/>
      <c r="N72" s="823"/>
      <c r="O72" s="823"/>
      <c r="P72" s="823"/>
      <c r="Q72" s="823"/>
      <c r="R72" s="823"/>
      <c r="S72" s="100"/>
      <c r="T72" s="100"/>
      <c r="U72" s="100"/>
      <c r="V72" s="100"/>
      <c r="W72" s="100"/>
      <c r="X72" s="100"/>
    </row>
    <row r="73" spans="1:24" ht="15" customHeight="1">
      <c r="A73" s="821" t="s">
        <v>824</v>
      </c>
      <c r="B73" s="821"/>
      <c r="C73" s="821"/>
      <c r="D73" s="821"/>
      <c r="E73" s="821"/>
      <c r="F73" s="821"/>
      <c r="G73" s="821"/>
      <c r="H73" s="823" t="s">
        <v>825</v>
      </c>
      <c r="I73" s="823"/>
      <c r="J73" s="823"/>
      <c r="K73" s="823"/>
      <c r="L73" s="823"/>
      <c r="M73" s="823"/>
      <c r="N73" s="823"/>
      <c r="O73" s="823"/>
      <c r="P73" s="823"/>
      <c r="Q73" s="823"/>
      <c r="R73" s="823"/>
      <c r="S73" s="100"/>
      <c r="T73" s="100"/>
      <c r="U73" s="100"/>
      <c r="V73" s="100"/>
      <c r="W73" s="100"/>
      <c r="X73" s="100"/>
    </row>
    <row r="74" spans="1:24" ht="35.25" customHeight="1">
      <c r="A74" s="821"/>
      <c r="B74" s="821"/>
      <c r="C74" s="821"/>
      <c r="D74" s="821"/>
      <c r="E74" s="821"/>
      <c r="F74" s="821"/>
      <c r="G74" s="821"/>
      <c r="H74" s="823" t="s">
        <v>826</v>
      </c>
      <c r="I74" s="823"/>
      <c r="J74" s="823"/>
      <c r="K74" s="823"/>
      <c r="L74" s="823"/>
      <c r="M74" s="823"/>
      <c r="N74" s="823"/>
      <c r="O74" s="823"/>
      <c r="P74" s="823"/>
      <c r="Q74" s="823"/>
      <c r="R74" s="823"/>
      <c r="S74" s="100"/>
      <c r="T74" s="100"/>
      <c r="U74" s="100"/>
      <c r="V74" s="100"/>
      <c r="W74" s="100"/>
      <c r="X74" s="100"/>
    </row>
    <row r="75" spans="1:24" ht="14.25">
      <c r="A75" s="407"/>
      <c r="B75" s="407"/>
      <c r="C75" s="407"/>
      <c r="D75" s="407"/>
      <c r="E75" s="407"/>
      <c r="F75" s="407"/>
      <c r="G75" s="407"/>
      <c r="H75" s="407"/>
      <c r="I75" s="407"/>
      <c r="J75" s="407"/>
      <c r="K75" s="407"/>
      <c r="L75" s="407"/>
      <c r="M75" s="407"/>
      <c r="N75" s="407"/>
      <c r="O75" s="100"/>
      <c r="P75" s="100"/>
      <c r="Q75" s="100"/>
      <c r="R75" s="100"/>
      <c r="S75" s="100"/>
      <c r="T75" s="100"/>
      <c r="U75" s="100"/>
      <c r="V75" s="100"/>
      <c r="W75" s="100"/>
      <c r="X75" s="100"/>
    </row>
    <row r="76" spans="1:24" ht="14.25">
      <c r="A76" s="407"/>
      <c r="B76" s="407"/>
      <c r="C76" s="407"/>
      <c r="D76" s="407"/>
      <c r="E76" s="407"/>
      <c r="F76" s="407"/>
      <c r="G76" s="407"/>
      <c r="H76" s="407"/>
      <c r="I76" s="407"/>
      <c r="J76" s="407"/>
      <c r="K76" s="407"/>
      <c r="L76" s="407"/>
      <c r="M76" s="407"/>
      <c r="N76" s="407"/>
      <c r="O76" s="100"/>
      <c r="P76" s="100"/>
      <c r="Q76" s="100"/>
      <c r="R76" s="100"/>
      <c r="S76" s="100"/>
      <c r="T76" s="100"/>
      <c r="U76" s="100"/>
      <c r="V76" s="100"/>
      <c r="W76" s="100"/>
      <c r="X76" s="100"/>
    </row>
    <row r="77" spans="1:24" ht="14.25">
      <c r="A77" s="407"/>
      <c r="B77" s="407"/>
      <c r="C77" s="407"/>
      <c r="D77" s="407"/>
      <c r="E77" s="407"/>
      <c r="F77" s="407"/>
      <c r="G77" s="407"/>
      <c r="H77" s="407"/>
      <c r="I77" s="407"/>
      <c r="J77" s="407"/>
      <c r="K77" s="407"/>
      <c r="L77" s="407"/>
      <c r="M77" s="407"/>
      <c r="N77" s="407"/>
      <c r="O77" s="100"/>
      <c r="P77" s="100"/>
      <c r="Q77" s="100"/>
      <c r="R77" s="100"/>
      <c r="S77" s="100"/>
      <c r="T77" s="100"/>
      <c r="U77" s="100"/>
      <c r="V77" s="100"/>
      <c r="W77" s="100"/>
      <c r="X77" s="100"/>
    </row>
  </sheetData>
  <sheetProtection/>
  <mergeCells count="80">
    <mergeCell ref="A72:G72"/>
    <mergeCell ref="A73:G74"/>
    <mergeCell ref="A71:G71"/>
    <mergeCell ref="H72:R72"/>
    <mergeCell ref="H73:R73"/>
    <mergeCell ref="H74:R74"/>
    <mergeCell ref="H71:R71"/>
    <mergeCell ref="A22:X22"/>
    <mergeCell ref="A24:X24"/>
    <mergeCell ref="A70:E70"/>
    <mergeCell ref="D47:X47"/>
    <mergeCell ref="D46:X46"/>
    <mergeCell ref="D50:X50"/>
    <mergeCell ref="D51:X51"/>
    <mergeCell ref="A69:X69"/>
    <mergeCell ref="A49:C49"/>
    <mergeCell ref="D49:X49"/>
    <mergeCell ref="B8:X8"/>
    <mergeCell ref="B9:X9"/>
    <mergeCell ref="B10:X10"/>
    <mergeCell ref="B11:X11"/>
    <mergeCell ref="A20:X20"/>
    <mergeCell ref="K17:L17"/>
    <mergeCell ref="W17:X17"/>
    <mergeCell ref="I17:J17"/>
    <mergeCell ref="C17:D17"/>
    <mergeCell ref="S17:T17"/>
    <mergeCell ref="A66:X66"/>
    <mergeCell ref="A67:X67"/>
    <mergeCell ref="D56:X56"/>
    <mergeCell ref="D57:X57"/>
    <mergeCell ref="A65:X65"/>
    <mergeCell ref="A62:X62"/>
    <mergeCell ref="A50:C57"/>
    <mergeCell ref="A64:X64"/>
    <mergeCell ref="A61:X61"/>
    <mergeCell ref="D55:X55"/>
    <mergeCell ref="A59:X59"/>
    <mergeCell ref="D52:X52"/>
    <mergeCell ref="D53:X53"/>
    <mergeCell ref="D54:X54"/>
    <mergeCell ref="A48:X48"/>
    <mergeCell ref="A68:X68"/>
    <mergeCell ref="A27:X27"/>
    <mergeCell ref="A28:X28"/>
    <mergeCell ref="A29:X29"/>
    <mergeCell ref="E32:F32"/>
    <mergeCell ref="A63:X63"/>
    <mergeCell ref="A47:C47"/>
    <mergeCell ref="B32:B33"/>
    <mergeCell ref="C32:D32"/>
    <mergeCell ref="G32:H32"/>
    <mergeCell ref="A1:X1"/>
    <mergeCell ref="B12:X12"/>
    <mergeCell ref="B13:X13"/>
    <mergeCell ref="B3:X3"/>
    <mergeCell ref="B4:X4"/>
    <mergeCell ref="B5:X5"/>
    <mergeCell ref="B6:X6"/>
    <mergeCell ref="B7:X7"/>
    <mergeCell ref="A2:X2"/>
    <mergeCell ref="A5:A11"/>
    <mergeCell ref="A46:C46"/>
    <mergeCell ref="A13:A15"/>
    <mergeCell ref="K32:L32"/>
    <mergeCell ref="A23:X23"/>
    <mergeCell ref="A32:A45"/>
    <mergeCell ref="A25:X25"/>
    <mergeCell ref="O17:P17"/>
    <mergeCell ref="A17:A18"/>
    <mergeCell ref="I32:J32"/>
    <mergeCell ref="A19:X19"/>
    <mergeCell ref="B14:X14"/>
    <mergeCell ref="B15:X15"/>
    <mergeCell ref="U17:V17"/>
    <mergeCell ref="E17:F17"/>
    <mergeCell ref="M17:N17"/>
    <mergeCell ref="Q17:R17"/>
    <mergeCell ref="B17:B18"/>
    <mergeCell ref="G17:H17"/>
  </mergeCells>
  <printOptions/>
  <pageMargins left="0.41" right="0.35" top="0.7480314960629921" bottom="0.35" header="0.31496062992125984" footer="0.31496062992125984"/>
  <pageSetup horizontalDpi="600" verticalDpi="600" orientation="landscape" paperSize="9" scale="54" r:id="rId1"/>
  <rowBreaks count="1" manualBreakCount="1">
    <brk id="30" max="255" man="1"/>
  </rowBreaks>
</worksheet>
</file>

<file path=xl/worksheets/sheet12.xml><?xml version="1.0" encoding="utf-8"?>
<worksheet xmlns="http://schemas.openxmlformats.org/spreadsheetml/2006/main" xmlns:r="http://schemas.openxmlformats.org/officeDocument/2006/relationships">
  <sheetPr>
    <tabColor rgb="FFFF0000"/>
  </sheetPr>
  <dimension ref="A1:AB37"/>
  <sheetViews>
    <sheetView view="pageBreakPreview" zoomScale="106" zoomScaleSheetLayoutView="106" zoomScalePageLayoutView="0" workbookViewId="0" topLeftCell="F1">
      <selection activeCell="Q13" sqref="Q13"/>
    </sheetView>
  </sheetViews>
  <sheetFormatPr defaultColWidth="9.140625" defaultRowHeight="15"/>
  <cols>
    <col min="1" max="1" width="7.140625" style="40" customWidth="1"/>
    <col min="2" max="2" width="19.8515625" style="40" customWidth="1"/>
    <col min="3" max="3" width="26.421875" style="40" customWidth="1"/>
    <col min="4" max="4" width="13.8515625" style="41" customWidth="1"/>
    <col min="5" max="5" width="9.7109375" style="41" customWidth="1"/>
    <col min="6" max="6" width="11.28125" style="15" customWidth="1"/>
    <col min="7" max="18" width="7.00390625" style="15" customWidth="1"/>
    <col min="19" max="28" width="7.00390625" style="0" customWidth="1"/>
  </cols>
  <sheetData>
    <row r="1" spans="1:28" ht="14.25">
      <c r="A1" s="849" t="s">
        <v>424</v>
      </c>
      <c r="B1" s="849"/>
      <c r="C1" s="849"/>
      <c r="D1" s="849"/>
      <c r="E1" s="849"/>
      <c r="F1" s="849"/>
      <c r="G1" s="849"/>
      <c r="H1" s="849"/>
      <c r="I1" s="849"/>
      <c r="J1" s="849"/>
      <c r="K1" s="849"/>
      <c r="L1" s="849"/>
      <c r="M1" s="849"/>
      <c r="N1" s="849"/>
      <c r="O1" s="849"/>
      <c r="P1" s="849"/>
      <c r="Q1" s="849"/>
      <c r="R1" s="849"/>
      <c r="S1" s="849"/>
      <c r="T1" s="849"/>
      <c r="U1" s="849"/>
      <c r="V1" s="849"/>
      <c r="W1" s="849"/>
      <c r="X1" s="849"/>
      <c r="Y1" s="849"/>
      <c r="Z1" s="849"/>
      <c r="AA1" s="849"/>
      <c r="AB1" s="849"/>
    </row>
    <row r="2" spans="1:28" ht="14.25">
      <c r="A2" s="848" t="s">
        <v>472</v>
      </c>
      <c r="B2" s="848"/>
      <c r="C2" s="848"/>
      <c r="D2" s="848"/>
      <c r="E2" s="848"/>
      <c r="F2" s="848"/>
      <c r="G2" s="848"/>
      <c r="H2" s="848"/>
      <c r="I2" s="848"/>
      <c r="J2" s="848"/>
      <c r="K2" s="848"/>
      <c r="L2" s="848"/>
      <c r="M2" s="848"/>
      <c r="N2" s="848"/>
      <c r="O2" s="848"/>
      <c r="P2" s="848"/>
      <c r="Q2" s="848"/>
      <c r="R2" s="848"/>
      <c r="S2" s="848"/>
      <c r="T2" s="848"/>
      <c r="U2" s="848"/>
      <c r="V2" s="848"/>
      <c r="W2" s="848"/>
      <c r="X2" s="848"/>
      <c r="Y2" s="848"/>
      <c r="Z2" s="848"/>
      <c r="AA2" s="848"/>
      <c r="AB2" s="848"/>
    </row>
    <row r="3" spans="1:28" ht="15" customHeight="1">
      <c r="A3" s="845" t="s">
        <v>285</v>
      </c>
      <c r="B3" s="839" t="s">
        <v>567</v>
      </c>
      <c r="C3" s="839" t="s">
        <v>569</v>
      </c>
      <c r="D3" s="839" t="s">
        <v>376</v>
      </c>
      <c r="E3" s="839" t="s">
        <v>287</v>
      </c>
      <c r="F3" s="842" t="s">
        <v>288</v>
      </c>
      <c r="G3" s="850" t="s">
        <v>289</v>
      </c>
      <c r="H3" s="850"/>
      <c r="I3" s="850"/>
      <c r="J3" s="850"/>
      <c r="K3" s="850"/>
      <c r="L3" s="850"/>
      <c r="M3" s="850"/>
      <c r="N3" s="850"/>
      <c r="O3" s="850"/>
      <c r="P3" s="850"/>
      <c r="Q3" s="850"/>
      <c r="R3" s="850"/>
      <c r="S3" s="850"/>
      <c r="T3" s="850"/>
      <c r="U3" s="850"/>
      <c r="V3" s="850"/>
      <c r="W3" s="850"/>
      <c r="X3" s="850"/>
      <c r="Y3" s="850"/>
      <c r="Z3" s="850"/>
      <c r="AA3" s="850"/>
      <c r="AB3" s="850"/>
    </row>
    <row r="4" spans="1:28" ht="14.25">
      <c r="A4" s="846"/>
      <c r="B4" s="840"/>
      <c r="C4" s="840"/>
      <c r="D4" s="840"/>
      <c r="E4" s="840"/>
      <c r="F4" s="843"/>
      <c r="G4" s="824" t="s">
        <v>210</v>
      </c>
      <c r="H4" s="825"/>
      <c r="I4" s="824" t="s">
        <v>211</v>
      </c>
      <c r="J4" s="825"/>
      <c r="K4" s="824" t="s">
        <v>212</v>
      </c>
      <c r="L4" s="825"/>
      <c r="M4" s="824" t="s">
        <v>223</v>
      </c>
      <c r="N4" s="825"/>
      <c r="O4" s="824" t="s">
        <v>232</v>
      </c>
      <c r="P4" s="825"/>
      <c r="Q4" s="824" t="s">
        <v>233</v>
      </c>
      <c r="R4" s="825"/>
      <c r="S4" s="824" t="s">
        <v>593</v>
      </c>
      <c r="T4" s="825"/>
      <c r="U4" s="824" t="s">
        <v>594</v>
      </c>
      <c r="V4" s="825"/>
      <c r="W4" s="824" t="s">
        <v>595</v>
      </c>
      <c r="X4" s="825"/>
      <c r="Y4" s="824" t="s">
        <v>596</v>
      </c>
      <c r="Z4" s="825"/>
      <c r="AA4" s="824" t="s">
        <v>610</v>
      </c>
      <c r="AB4" s="825"/>
    </row>
    <row r="5" spans="1:28" ht="65.25" customHeight="1">
      <c r="A5" s="847"/>
      <c r="B5" s="841"/>
      <c r="C5" s="841"/>
      <c r="D5" s="841"/>
      <c r="E5" s="841"/>
      <c r="F5" s="844"/>
      <c r="G5" s="421" t="s">
        <v>241</v>
      </c>
      <c r="H5" s="421" t="s">
        <v>242</v>
      </c>
      <c r="I5" s="421" t="s">
        <v>241</v>
      </c>
      <c r="J5" s="421" t="s">
        <v>242</v>
      </c>
      <c r="K5" s="421" t="s">
        <v>241</v>
      </c>
      <c r="L5" s="421" t="s">
        <v>242</v>
      </c>
      <c r="M5" s="421" t="s">
        <v>241</v>
      </c>
      <c r="N5" s="421" t="s">
        <v>242</v>
      </c>
      <c r="O5" s="421" t="s">
        <v>241</v>
      </c>
      <c r="P5" s="421" t="s">
        <v>242</v>
      </c>
      <c r="Q5" s="421" t="s">
        <v>241</v>
      </c>
      <c r="R5" s="421" t="s">
        <v>242</v>
      </c>
      <c r="S5" s="421" t="s">
        <v>241</v>
      </c>
      <c r="T5" s="421" t="s">
        <v>242</v>
      </c>
      <c r="U5" s="421" t="s">
        <v>241</v>
      </c>
      <c r="V5" s="421" t="s">
        <v>242</v>
      </c>
      <c r="W5" s="421" t="s">
        <v>241</v>
      </c>
      <c r="X5" s="421" t="s">
        <v>242</v>
      </c>
      <c r="Y5" s="421" t="s">
        <v>241</v>
      </c>
      <c r="Z5" s="421" t="s">
        <v>242</v>
      </c>
      <c r="AA5" s="421" t="s">
        <v>241</v>
      </c>
      <c r="AB5" s="421" t="s">
        <v>242</v>
      </c>
    </row>
    <row r="6" spans="1:28" ht="14.25">
      <c r="A6" s="161">
        <v>1</v>
      </c>
      <c r="B6" s="422">
        <v>2</v>
      </c>
      <c r="C6" s="422">
        <v>3</v>
      </c>
      <c r="D6" s="422">
        <v>4</v>
      </c>
      <c r="E6" s="421">
        <v>5</v>
      </c>
      <c r="F6" s="420">
        <v>6</v>
      </c>
      <c r="G6" s="420">
        <v>7</v>
      </c>
      <c r="H6" s="420">
        <v>8</v>
      </c>
      <c r="I6" s="420">
        <v>9</v>
      </c>
      <c r="J6" s="420">
        <v>10</v>
      </c>
      <c r="K6" s="420">
        <v>11</v>
      </c>
      <c r="L6" s="420">
        <v>12</v>
      </c>
      <c r="M6" s="420">
        <v>13</v>
      </c>
      <c r="N6" s="420">
        <v>14</v>
      </c>
      <c r="O6" s="420">
        <v>15</v>
      </c>
      <c r="P6" s="420">
        <v>16</v>
      </c>
      <c r="Q6" s="420">
        <v>17</v>
      </c>
      <c r="R6" s="423">
        <v>18</v>
      </c>
      <c r="S6" s="423">
        <v>19</v>
      </c>
      <c r="T6" s="423">
        <v>20</v>
      </c>
      <c r="U6" s="423">
        <v>21</v>
      </c>
      <c r="V6" s="423">
        <v>22</v>
      </c>
      <c r="W6" s="423">
        <v>23</v>
      </c>
      <c r="X6" s="423">
        <v>24</v>
      </c>
      <c r="Y6" s="423">
        <v>25</v>
      </c>
      <c r="Z6" s="423">
        <v>26</v>
      </c>
      <c r="AA6" s="423">
        <v>27</v>
      </c>
      <c r="AB6" s="423">
        <v>28</v>
      </c>
    </row>
    <row r="7" spans="1:28" ht="36.75" customHeight="1">
      <c r="A7" s="101" t="s">
        <v>508</v>
      </c>
      <c r="B7" s="424" t="s">
        <v>375</v>
      </c>
      <c r="C7" s="425" t="s">
        <v>467</v>
      </c>
      <c r="D7" s="426" t="s">
        <v>417</v>
      </c>
      <c r="E7" s="426" t="s">
        <v>473</v>
      </c>
      <c r="F7" s="328">
        <v>0</v>
      </c>
      <c r="G7" s="328">
        <v>4240</v>
      </c>
      <c r="H7" s="328">
        <v>3214</v>
      </c>
      <c r="I7" s="328">
        <v>5000</v>
      </c>
      <c r="J7" s="328">
        <v>3743</v>
      </c>
      <c r="K7" s="328">
        <v>6000</v>
      </c>
      <c r="L7" s="328">
        <v>4500</v>
      </c>
      <c r="M7" s="355">
        <f aca="true" t="shared" si="0" ref="M7:R7">M8+M26</f>
        <v>6100</v>
      </c>
      <c r="N7" s="355">
        <f t="shared" si="0"/>
        <v>4635</v>
      </c>
      <c r="O7" s="355">
        <f t="shared" si="0"/>
        <v>6300</v>
      </c>
      <c r="P7" s="355">
        <f t="shared" si="0"/>
        <v>4750</v>
      </c>
      <c r="Q7" s="355">
        <f t="shared" si="0"/>
        <v>6600</v>
      </c>
      <c r="R7" s="355">
        <f t="shared" si="0"/>
        <v>4900</v>
      </c>
      <c r="S7" s="355">
        <f>S8+S26</f>
        <v>6800</v>
      </c>
      <c r="T7" s="355">
        <f>T8+T26</f>
        <v>5100</v>
      </c>
      <c r="U7" s="355">
        <f>U8+U26</f>
        <v>7100</v>
      </c>
      <c r="V7" s="355"/>
      <c r="W7" s="355">
        <f>W8+W26</f>
        <v>7500</v>
      </c>
      <c r="X7" s="355"/>
      <c r="Y7" s="355">
        <f>Y8+Y26</f>
        <v>7900</v>
      </c>
      <c r="Z7" s="355"/>
      <c r="AA7" s="355">
        <f>AA8+AA26</f>
        <v>8200</v>
      </c>
      <c r="AB7" s="355"/>
    </row>
    <row r="8" spans="1:28" ht="61.5" customHeight="1">
      <c r="A8" s="95" t="s">
        <v>451</v>
      </c>
      <c r="B8" s="424" t="s">
        <v>474</v>
      </c>
      <c r="C8" s="427" t="s">
        <v>475</v>
      </c>
      <c r="D8" s="427" t="s">
        <v>417</v>
      </c>
      <c r="E8" s="427" t="s">
        <v>473</v>
      </c>
      <c r="F8" s="328">
        <v>0</v>
      </c>
      <c r="G8" s="328">
        <v>2240</v>
      </c>
      <c r="H8" s="328">
        <v>1630</v>
      </c>
      <c r="I8" s="328">
        <v>2800</v>
      </c>
      <c r="J8" s="328">
        <v>2036</v>
      </c>
      <c r="K8" s="328">
        <v>3000</v>
      </c>
      <c r="L8" s="328">
        <v>2700</v>
      </c>
      <c r="M8" s="328">
        <v>3600</v>
      </c>
      <c r="N8" s="328">
        <v>3100</v>
      </c>
      <c r="O8" s="328">
        <v>3600</v>
      </c>
      <c r="P8" s="328">
        <v>3200</v>
      </c>
      <c r="Q8" s="328">
        <v>3700</v>
      </c>
      <c r="R8" s="328">
        <v>3300</v>
      </c>
      <c r="S8" s="355">
        <v>3800</v>
      </c>
      <c r="T8" s="355">
        <v>3400</v>
      </c>
      <c r="U8" s="355">
        <v>3900</v>
      </c>
      <c r="V8" s="355"/>
      <c r="W8" s="355">
        <v>4000</v>
      </c>
      <c r="X8" s="355"/>
      <c r="Y8" s="355">
        <v>4100</v>
      </c>
      <c r="Z8" s="355"/>
      <c r="AA8" s="355">
        <v>4200</v>
      </c>
      <c r="AB8" s="355"/>
    </row>
    <row r="9" spans="1:28" s="4" customFormat="1" ht="12.75" customHeight="1">
      <c r="A9" s="832" t="s">
        <v>292</v>
      </c>
      <c r="B9" s="833" t="s">
        <v>476</v>
      </c>
      <c r="C9" s="836" t="s">
        <v>477</v>
      </c>
      <c r="D9" s="836" t="s">
        <v>417</v>
      </c>
      <c r="E9" s="428" t="s">
        <v>209</v>
      </c>
      <c r="F9" s="429">
        <v>0</v>
      </c>
      <c r="G9" s="429">
        <f>SUM(G10:G16)</f>
        <v>22</v>
      </c>
      <c r="H9" s="429">
        <f aca="true" t="shared" si="1" ref="H9:AB9">SUM(H10:H16)</f>
        <v>22</v>
      </c>
      <c r="I9" s="429">
        <f t="shared" si="1"/>
        <v>22</v>
      </c>
      <c r="J9" s="429">
        <f t="shared" si="1"/>
        <v>13</v>
      </c>
      <c r="K9" s="429">
        <f t="shared" si="1"/>
        <v>22</v>
      </c>
      <c r="L9" s="429">
        <f t="shared" si="1"/>
        <v>14</v>
      </c>
      <c r="M9" s="429">
        <f t="shared" si="1"/>
        <v>22</v>
      </c>
      <c r="N9" s="429">
        <f t="shared" si="1"/>
        <v>11</v>
      </c>
      <c r="O9" s="429">
        <f t="shared" si="1"/>
        <v>22</v>
      </c>
      <c r="P9" s="429">
        <f t="shared" si="1"/>
        <v>11</v>
      </c>
      <c r="Q9" s="429">
        <f>SUM(Q10:Q16)</f>
        <v>23</v>
      </c>
      <c r="R9" s="429">
        <f>SUM(R10:R16)</f>
        <v>11</v>
      </c>
      <c r="S9" s="429">
        <f>SUM(S10:S16)</f>
        <v>24</v>
      </c>
      <c r="T9" s="429">
        <f t="shared" si="1"/>
        <v>11</v>
      </c>
      <c r="U9" s="429">
        <f t="shared" si="1"/>
        <v>25</v>
      </c>
      <c r="V9" s="429">
        <f t="shared" si="1"/>
        <v>0</v>
      </c>
      <c r="W9" s="429">
        <f t="shared" si="1"/>
        <v>25</v>
      </c>
      <c r="X9" s="429">
        <f t="shared" si="1"/>
        <v>0</v>
      </c>
      <c r="Y9" s="429">
        <f t="shared" si="1"/>
        <v>25</v>
      </c>
      <c r="Z9" s="429">
        <f t="shared" si="1"/>
        <v>0</v>
      </c>
      <c r="AA9" s="429">
        <f t="shared" si="1"/>
        <v>26</v>
      </c>
      <c r="AB9" s="429">
        <f t="shared" si="1"/>
        <v>0</v>
      </c>
    </row>
    <row r="10" spans="1:28" ht="14.25">
      <c r="A10" s="693"/>
      <c r="B10" s="834"/>
      <c r="C10" s="837"/>
      <c r="D10" s="837"/>
      <c r="E10" s="427" t="s">
        <v>229</v>
      </c>
      <c r="F10" s="328">
        <v>0</v>
      </c>
      <c r="G10" s="328">
        <v>3</v>
      </c>
      <c r="H10" s="328">
        <v>3</v>
      </c>
      <c r="I10" s="328">
        <v>3</v>
      </c>
      <c r="J10" s="328">
        <v>3</v>
      </c>
      <c r="K10" s="328">
        <v>3</v>
      </c>
      <c r="L10" s="328">
        <v>3</v>
      </c>
      <c r="M10" s="328">
        <v>3</v>
      </c>
      <c r="N10" s="328">
        <v>0</v>
      </c>
      <c r="O10" s="328">
        <v>3</v>
      </c>
      <c r="P10" s="328">
        <v>0</v>
      </c>
      <c r="Q10" s="328">
        <v>4</v>
      </c>
      <c r="R10" s="328">
        <v>0</v>
      </c>
      <c r="S10" s="355">
        <v>5</v>
      </c>
      <c r="T10" s="430">
        <v>0</v>
      </c>
      <c r="U10" s="430">
        <v>6</v>
      </c>
      <c r="V10" s="430"/>
      <c r="W10" s="430">
        <v>6</v>
      </c>
      <c r="X10" s="430"/>
      <c r="Y10" s="430">
        <v>6</v>
      </c>
      <c r="Z10" s="430"/>
      <c r="AA10" s="430">
        <v>7</v>
      </c>
      <c r="AB10" s="430"/>
    </row>
    <row r="11" spans="1:28" ht="14.25">
      <c r="A11" s="693"/>
      <c r="B11" s="834"/>
      <c r="C11" s="837"/>
      <c r="D11" s="837"/>
      <c r="E11" s="427" t="s">
        <v>228</v>
      </c>
      <c r="F11" s="328">
        <v>0</v>
      </c>
      <c r="G11" s="328">
        <v>4</v>
      </c>
      <c r="H11" s="328">
        <v>4</v>
      </c>
      <c r="I11" s="328">
        <v>4</v>
      </c>
      <c r="J11" s="328">
        <v>0</v>
      </c>
      <c r="K11" s="328">
        <v>4</v>
      </c>
      <c r="L11" s="328">
        <v>0</v>
      </c>
      <c r="M11" s="328">
        <v>4</v>
      </c>
      <c r="N11" s="328">
        <v>0</v>
      </c>
      <c r="O11" s="328">
        <v>4</v>
      </c>
      <c r="P11" s="328">
        <v>0</v>
      </c>
      <c r="Q11" s="328">
        <v>4</v>
      </c>
      <c r="R11" s="328">
        <v>0</v>
      </c>
      <c r="S11" s="430">
        <v>4</v>
      </c>
      <c r="T11" s="430">
        <v>0</v>
      </c>
      <c r="U11" s="430">
        <v>4</v>
      </c>
      <c r="V11" s="430"/>
      <c r="W11" s="430">
        <v>4</v>
      </c>
      <c r="X11" s="430"/>
      <c r="Y11" s="430">
        <v>4</v>
      </c>
      <c r="Z11" s="430"/>
      <c r="AA11" s="430">
        <v>4</v>
      </c>
      <c r="AB11" s="430"/>
    </row>
    <row r="12" spans="1:28" ht="14.25">
      <c r="A12" s="693"/>
      <c r="B12" s="834"/>
      <c r="C12" s="837"/>
      <c r="D12" s="837"/>
      <c r="E12" s="427" t="s">
        <v>478</v>
      </c>
      <c r="F12" s="328">
        <v>0</v>
      </c>
      <c r="G12" s="328">
        <v>4</v>
      </c>
      <c r="H12" s="328">
        <v>4</v>
      </c>
      <c r="I12" s="328">
        <v>4</v>
      </c>
      <c r="J12" s="328">
        <v>0</v>
      </c>
      <c r="K12" s="328">
        <v>4</v>
      </c>
      <c r="L12" s="328">
        <v>0</v>
      </c>
      <c r="M12" s="328">
        <v>4</v>
      </c>
      <c r="N12" s="328">
        <v>0</v>
      </c>
      <c r="O12" s="328">
        <v>4</v>
      </c>
      <c r="P12" s="328">
        <v>0</v>
      </c>
      <c r="Q12" s="328">
        <v>4</v>
      </c>
      <c r="R12" s="328">
        <v>0</v>
      </c>
      <c r="S12" s="430">
        <v>4</v>
      </c>
      <c r="T12" s="430">
        <v>0</v>
      </c>
      <c r="U12" s="430">
        <v>4</v>
      </c>
      <c r="V12" s="430"/>
      <c r="W12" s="430">
        <v>4</v>
      </c>
      <c r="X12" s="430"/>
      <c r="Y12" s="430">
        <v>4</v>
      </c>
      <c r="Z12" s="430"/>
      <c r="AA12" s="430">
        <v>4</v>
      </c>
      <c r="AB12" s="430"/>
    </row>
    <row r="13" spans="1:28" ht="14.25">
      <c r="A13" s="693"/>
      <c r="B13" s="834"/>
      <c r="C13" s="837"/>
      <c r="D13" s="837"/>
      <c r="E13" s="427" t="s">
        <v>479</v>
      </c>
      <c r="F13" s="328">
        <v>0</v>
      </c>
      <c r="G13" s="328">
        <v>3</v>
      </c>
      <c r="H13" s="328">
        <v>3</v>
      </c>
      <c r="I13" s="328">
        <v>3</v>
      </c>
      <c r="J13" s="328">
        <v>3</v>
      </c>
      <c r="K13" s="328">
        <v>3</v>
      </c>
      <c r="L13" s="328">
        <v>3</v>
      </c>
      <c r="M13" s="328">
        <v>3</v>
      </c>
      <c r="N13" s="328">
        <v>3</v>
      </c>
      <c r="O13" s="328">
        <v>3</v>
      </c>
      <c r="P13" s="328">
        <v>3</v>
      </c>
      <c r="Q13" s="328">
        <v>3</v>
      </c>
      <c r="R13" s="328">
        <v>3</v>
      </c>
      <c r="S13" s="430">
        <v>3</v>
      </c>
      <c r="T13" s="430">
        <v>3</v>
      </c>
      <c r="U13" s="430">
        <v>3</v>
      </c>
      <c r="V13" s="430"/>
      <c r="W13" s="430">
        <v>3</v>
      </c>
      <c r="X13" s="430"/>
      <c r="Y13" s="430">
        <v>3</v>
      </c>
      <c r="Z13" s="430"/>
      <c r="AA13" s="430">
        <v>3</v>
      </c>
      <c r="AB13" s="430"/>
    </row>
    <row r="14" spans="1:28" ht="14.25">
      <c r="A14" s="693"/>
      <c r="B14" s="834"/>
      <c r="C14" s="837"/>
      <c r="D14" s="837"/>
      <c r="E14" s="427" t="s">
        <v>480</v>
      </c>
      <c r="F14" s="328">
        <v>0</v>
      </c>
      <c r="G14" s="328">
        <v>3</v>
      </c>
      <c r="H14" s="328">
        <v>3</v>
      </c>
      <c r="I14" s="328">
        <v>3</v>
      </c>
      <c r="J14" s="328">
        <v>3</v>
      </c>
      <c r="K14" s="328">
        <v>3</v>
      </c>
      <c r="L14" s="328">
        <v>3</v>
      </c>
      <c r="M14" s="328">
        <v>3</v>
      </c>
      <c r="N14" s="328">
        <v>3</v>
      </c>
      <c r="O14" s="328">
        <v>3</v>
      </c>
      <c r="P14" s="328">
        <v>3</v>
      </c>
      <c r="Q14" s="328">
        <v>3</v>
      </c>
      <c r="R14" s="328">
        <v>3</v>
      </c>
      <c r="S14" s="430">
        <v>3</v>
      </c>
      <c r="T14" s="430">
        <v>3</v>
      </c>
      <c r="U14" s="430">
        <v>3</v>
      </c>
      <c r="V14" s="430"/>
      <c r="W14" s="430">
        <v>3</v>
      </c>
      <c r="X14" s="430"/>
      <c r="Y14" s="430">
        <v>3</v>
      </c>
      <c r="Z14" s="430"/>
      <c r="AA14" s="430">
        <v>3</v>
      </c>
      <c r="AB14" s="430"/>
    </row>
    <row r="15" spans="1:28" ht="14.25" customHeight="1">
      <c r="A15" s="693"/>
      <c r="B15" s="834"/>
      <c r="C15" s="837"/>
      <c r="D15" s="837"/>
      <c r="E15" s="427" t="s">
        <v>481</v>
      </c>
      <c r="F15" s="328">
        <v>0</v>
      </c>
      <c r="G15" s="328">
        <v>2</v>
      </c>
      <c r="H15" s="328">
        <v>2</v>
      </c>
      <c r="I15" s="328">
        <v>2</v>
      </c>
      <c r="J15" s="328">
        <v>2</v>
      </c>
      <c r="K15" s="328">
        <v>2</v>
      </c>
      <c r="L15" s="328">
        <v>2</v>
      </c>
      <c r="M15" s="328">
        <v>2</v>
      </c>
      <c r="N15" s="328">
        <v>2</v>
      </c>
      <c r="O15" s="328">
        <v>2</v>
      </c>
      <c r="P15" s="328">
        <v>2</v>
      </c>
      <c r="Q15" s="328">
        <v>2</v>
      </c>
      <c r="R15" s="328">
        <v>2</v>
      </c>
      <c r="S15" s="430">
        <v>2</v>
      </c>
      <c r="T15" s="430">
        <v>2</v>
      </c>
      <c r="U15" s="430">
        <v>2</v>
      </c>
      <c r="V15" s="430"/>
      <c r="W15" s="430">
        <v>2</v>
      </c>
      <c r="X15" s="430"/>
      <c r="Y15" s="430">
        <v>2</v>
      </c>
      <c r="Z15" s="430"/>
      <c r="AA15" s="430">
        <v>2</v>
      </c>
      <c r="AB15" s="430"/>
    </row>
    <row r="16" spans="1:28" ht="14.25">
      <c r="A16" s="694"/>
      <c r="B16" s="835"/>
      <c r="C16" s="838"/>
      <c r="D16" s="838"/>
      <c r="E16" s="427" t="s">
        <v>482</v>
      </c>
      <c r="F16" s="328">
        <v>0</v>
      </c>
      <c r="G16" s="328">
        <v>3</v>
      </c>
      <c r="H16" s="328">
        <v>3</v>
      </c>
      <c r="I16" s="328">
        <v>3</v>
      </c>
      <c r="J16" s="328">
        <v>2</v>
      </c>
      <c r="K16" s="328">
        <v>3</v>
      </c>
      <c r="L16" s="328">
        <v>3</v>
      </c>
      <c r="M16" s="328">
        <v>3</v>
      </c>
      <c r="N16" s="328">
        <v>3</v>
      </c>
      <c r="O16" s="328">
        <v>3</v>
      </c>
      <c r="P16" s="328">
        <v>3</v>
      </c>
      <c r="Q16" s="328">
        <v>3</v>
      </c>
      <c r="R16" s="328">
        <v>3</v>
      </c>
      <c r="S16" s="355">
        <v>3</v>
      </c>
      <c r="T16" s="355">
        <v>3</v>
      </c>
      <c r="U16" s="355">
        <v>3</v>
      </c>
      <c r="V16" s="355"/>
      <c r="W16" s="355">
        <v>3</v>
      </c>
      <c r="X16" s="355"/>
      <c r="Y16" s="355">
        <v>3</v>
      </c>
      <c r="Z16" s="355"/>
      <c r="AA16" s="355">
        <v>3</v>
      </c>
      <c r="AB16" s="355"/>
    </row>
    <row r="17" spans="1:28" ht="14.25">
      <c r="A17" s="832" t="s">
        <v>295</v>
      </c>
      <c r="B17" s="836" t="s">
        <v>483</v>
      </c>
      <c r="C17" s="836" t="s">
        <v>469</v>
      </c>
      <c r="D17" s="836" t="s">
        <v>417</v>
      </c>
      <c r="E17" s="428" t="s">
        <v>209</v>
      </c>
      <c r="F17" s="429">
        <f>SUM(F18:F25)</f>
        <v>0</v>
      </c>
      <c r="G17" s="429">
        <f aca="true" t="shared" si="2" ref="G17:AB17">SUM(G18:G25)</f>
        <v>11</v>
      </c>
      <c r="H17" s="429">
        <f t="shared" si="2"/>
        <v>8</v>
      </c>
      <c r="I17" s="429">
        <f t="shared" si="2"/>
        <v>11</v>
      </c>
      <c r="J17" s="429">
        <f t="shared" si="2"/>
        <v>6</v>
      </c>
      <c r="K17" s="429">
        <f t="shared" si="2"/>
        <v>11</v>
      </c>
      <c r="L17" s="429">
        <f t="shared" si="2"/>
        <v>6</v>
      </c>
      <c r="M17" s="429">
        <f t="shared" si="2"/>
        <v>11</v>
      </c>
      <c r="N17" s="429">
        <f t="shared" si="2"/>
        <v>6</v>
      </c>
      <c r="O17" s="429">
        <f t="shared" si="2"/>
        <v>11</v>
      </c>
      <c r="P17" s="429">
        <f t="shared" si="2"/>
        <v>6</v>
      </c>
      <c r="Q17" s="429">
        <f t="shared" si="2"/>
        <v>11</v>
      </c>
      <c r="R17" s="429">
        <f t="shared" si="2"/>
        <v>6</v>
      </c>
      <c r="S17" s="429">
        <f t="shared" si="2"/>
        <v>12</v>
      </c>
      <c r="T17" s="429">
        <f t="shared" si="2"/>
        <v>6</v>
      </c>
      <c r="U17" s="429">
        <f t="shared" si="2"/>
        <v>12</v>
      </c>
      <c r="V17" s="429">
        <f t="shared" si="2"/>
        <v>0</v>
      </c>
      <c r="W17" s="429">
        <f t="shared" si="2"/>
        <v>12</v>
      </c>
      <c r="X17" s="429">
        <f t="shared" si="2"/>
        <v>0</v>
      </c>
      <c r="Y17" s="429">
        <f t="shared" si="2"/>
        <v>12</v>
      </c>
      <c r="Z17" s="429">
        <f t="shared" si="2"/>
        <v>0</v>
      </c>
      <c r="AA17" s="429">
        <f t="shared" si="2"/>
        <v>13</v>
      </c>
      <c r="AB17" s="429">
        <f t="shared" si="2"/>
        <v>0</v>
      </c>
    </row>
    <row r="18" spans="1:28" ht="15" customHeight="1">
      <c r="A18" s="693"/>
      <c r="B18" s="837"/>
      <c r="C18" s="837"/>
      <c r="D18" s="837"/>
      <c r="E18" s="427" t="s">
        <v>229</v>
      </c>
      <c r="F18" s="328">
        <v>0</v>
      </c>
      <c r="G18" s="328">
        <v>2</v>
      </c>
      <c r="H18" s="328">
        <v>1</v>
      </c>
      <c r="I18" s="328">
        <v>2</v>
      </c>
      <c r="J18" s="328">
        <v>1</v>
      </c>
      <c r="K18" s="328">
        <v>2</v>
      </c>
      <c r="L18" s="328">
        <v>1</v>
      </c>
      <c r="M18" s="328">
        <v>2</v>
      </c>
      <c r="N18" s="328">
        <v>1</v>
      </c>
      <c r="O18" s="328">
        <v>2</v>
      </c>
      <c r="P18" s="328">
        <v>1</v>
      </c>
      <c r="Q18" s="328">
        <v>2</v>
      </c>
      <c r="R18" s="328">
        <v>1</v>
      </c>
      <c r="S18" s="355">
        <v>3</v>
      </c>
      <c r="T18" s="355">
        <v>1</v>
      </c>
      <c r="U18" s="355">
        <v>3</v>
      </c>
      <c r="V18" s="355"/>
      <c r="W18" s="355">
        <v>3</v>
      </c>
      <c r="X18" s="355"/>
      <c r="Y18" s="355">
        <v>3</v>
      </c>
      <c r="Z18" s="355"/>
      <c r="AA18" s="355">
        <v>4</v>
      </c>
      <c r="AB18" s="355"/>
    </row>
    <row r="19" spans="1:28" ht="14.25">
      <c r="A19" s="693"/>
      <c r="B19" s="837"/>
      <c r="C19" s="837"/>
      <c r="D19" s="837"/>
      <c r="E19" s="427" t="s">
        <v>228</v>
      </c>
      <c r="F19" s="328">
        <v>0</v>
      </c>
      <c r="G19" s="328">
        <v>2</v>
      </c>
      <c r="H19" s="328">
        <v>1</v>
      </c>
      <c r="I19" s="328">
        <v>2</v>
      </c>
      <c r="J19" s="328">
        <v>0</v>
      </c>
      <c r="K19" s="328">
        <v>2</v>
      </c>
      <c r="L19" s="328">
        <v>0</v>
      </c>
      <c r="M19" s="328">
        <v>2</v>
      </c>
      <c r="N19" s="328">
        <v>0</v>
      </c>
      <c r="O19" s="328">
        <v>2</v>
      </c>
      <c r="P19" s="328">
        <v>0</v>
      </c>
      <c r="Q19" s="328">
        <v>2</v>
      </c>
      <c r="R19" s="328">
        <v>0</v>
      </c>
      <c r="S19" s="430">
        <v>2</v>
      </c>
      <c r="T19" s="430">
        <v>0</v>
      </c>
      <c r="U19" s="430">
        <v>2</v>
      </c>
      <c r="V19" s="430"/>
      <c r="W19" s="430">
        <v>2</v>
      </c>
      <c r="X19" s="430"/>
      <c r="Y19" s="430">
        <v>2</v>
      </c>
      <c r="Z19" s="430"/>
      <c r="AA19" s="430">
        <v>2</v>
      </c>
      <c r="AB19" s="430"/>
    </row>
    <row r="20" spans="1:28" ht="14.25">
      <c r="A20" s="693"/>
      <c r="B20" s="837"/>
      <c r="C20" s="837"/>
      <c r="D20" s="837"/>
      <c r="E20" s="427" t="s">
        <v>478</v>
      </c>
      <c r="F20" s="328">
        <v>0</v>
      </c>
      <c r="G20" s="328">
        <v>1</v>
      </c>
      <c r="H20" s="328">
        <v>1</v>
      </c>
      <c r="I20" s="328">
        <v>1</v>
      </c>
      <c r="J20" s="328">
        <v>0</v>
      </c>
      <c r="K20" s="328">
        <v>1</v>
      </c>
      <c r="L20" s="328">
        <v>0</v>
      </c>
      <c r="M20" s="328">
        <v>1</v>
      </c>
      <c r="N20" s="328">
        <v>0</v>
      </c>
      <c r="O20" s="328">
        <v>1</v>
      </c>
      <c r="P20" s="328">
        <v>0</v>
      </c>
      <c r="Q20" s="328">
        <v>1</v>
      </c>
      <c r="R20" s="328">
        <v>0</v>
      </c>
      <c r="S20" s="430">
        <v>1</v>
      </c>
      <c r="T20" s="430">
        <v>0</v>
      </c>
      <c r="U20" s="430">
        <v>1</v>
      </c>
      <c r="V20" s="430"/>
      <c r="W20" s="430">
        <v>1</v>
      </c>
      <c r="X20" s="430"/>
      <c r="Y20" s="430">
        <v>1</v>
      </c>
      <c r="Z20" s="430"/>
      <c r="AA20" s="430">
        <v>1</v>
      </c>
      <c r="AB20" s="430"/>
    </row>
    <row r="21" spans="1:28" ht="14.25">
      <c r="A21" s="693"/>
      <c r="B21" s="837"/>
      <c r="C21" s="837"/>
      <c r="D21" s="837"/>
      <c r="E21" s="427" t="s">
        <v>479</v>
      </c>
      <c r="F21" s="328">
        <v>0</v>
      </c>
      <c r="G21" s="328">
        <v>1</v>
      </c>
      <c r="H21" s="328">
        <v>1</v>
      </c>
      <c r="I21" s="328">
        <v>1</v>
      </c>
      <c r="J21" s="328">
        <v>1</v>
      </c>
      <c r="K21" s="328">
        <v>1</v>
      </c>
      <c r="L21" s="328">
        <v>1</v>
      </c>
      <c r="M21" s="328">
        <v>1</v>
      </c>
      <c r="N21" s="328">
        <v>1</v>
      </c>
      <c r="O21" s="328">
        <v>1</v>
      </c>
      <c r="P21" s="328">
        <v>1</v>
      </c>
      <c r="Q21" s="328">
        <v>1</v>
      </c>
      <c r="R21" s="328">
        <v>1</v>
      </c>
      <c r="S21" s="430">
        <v>1</v>
      </c>
      <c r="T21" s="430">
        <v>1</v>
      </c>
      <c r="U21" s="430">
        <v>1</v>
      </c>
      <c r="V21" s="430"/>
      <c r="W21" s="430">
        <v>1</v>
      </c>
      <c r="X21" s="430"/>
      <c r="Y21" s="430">
        <v>1</v>
      </c>
      <c r="Z21" s="430"/>
      <c r="AA21" s="430">
        <v>1</v>
      </c>
      <c r="AB21" s="430"/>
    </row>
    <row r="22" spans="1:28" ht="14.25">
      <c r="A22" s="693"/>
      <c r="B22" s="837"/>
      <c r="C22" s="837"/>
      <c r="D22" s="837"/>
      <c r="E22" s="427" t="s">
        <v>480</v>
      </c>
      <c r="F22" s="328">
        <v>0</v>
      </c>
      <c r="G22" s="328">
        <v>1</v>
      </c>
      <c r="H22" s="328">
        <v>1</v>
      </c>
      <c r="I22" s="328">
        <v>1</v>
      </c>
      <c r="J22" s="328">
        <v>1</v>
      </c>
      <c r="K22" s="328">
        <v>1</v>
      </c>
      <c r="L22" s="328">
        <v>1</v>
      </c>
      <c r="M22" s="328">
        <v>1</v>
      </c>
      <c r="N22" s="328">
        <v>1</v>
      </c>
      <c r="O22" s="328">
        <v>1</v>
      </c>
      <c r="P22" s="328">
        <v>1</v>
      </c>
      <c r="Q22" s="328">
        <v>1</v>
      </c>
      <c r="R22" s="328">
        <v>1</v>
      </c>
      <c r="S22" s="430">
        <v>1</v>
      </c>
      <c r="T22" s="430">
        <v>1</v>
      </c>
      <c r="U22" s="430">
        <v>1</v>
      </c>
      <c r="V22" s="430"/>
      <c r="W22" s="430">
        <v>1</v>
      </c>
      <c r="X22" s="430"/>
      <c r="Y22" s="430">
        <v>1</v>
      </c>
      <c r="Z22" s="430"/>
      <c r="AA22" s="430">
        <v>1</v>
      </c>
      <c r="AB22" s="430"/>
    </row>
    <row r="23" spans="1:28" ht="14.25">
      <c r="A23" s="693"/>
      <c r="B23" s="837"/>
      <c r="C23" s="837"/>
      <c r="D23" s="837"/>
      <c r="E23" s="427" t="s">
        <v>481</v>
      </c>
      <c r="F23" s="328">
        <v>0</v>
      </c>
      <c r="G23" s="328">
        <v>1</v>
      </c>
      <c r="H23" s="328">
        <v>1</v>
      </c>
      <c r="I23" s="328">
        <v>1</v>
      </c>
      <c r="J23" s="328">
        <v>1</v>
      </c>
      <c r="K23" s="328">
        <v>1</v>
      </c>
      <c r="L23" s="328">
        <v>1</v>
      </c>
      <c r="M23" s="328">
        <v>1</v>
      </c>
      <c r="N23" s="328">
        <v>1</v>
      </c>
      <c r="O23" s="328">
        <v>1</v>
      </c>
      <c r="P23" s="328">
        <v>1</v>
      </c>
      <c r="Q23" s="328">
        <v>1</v>
      </c>
      <c r="R23" s="328">
        <v>1</v>
      </c>
      <c r="S23" s="430">
        <v>1</v>
      </c>
      <c r="T23" s="430">
        <v>1</v>
      </c>
      <c r="U23" s="430">
        <v>1</v>
      </c>
      <c r="V23" s="430"/>
      <c r="W23" s="430">
        <v>1</v>
      </c>
      <c r="X23" s="430"/>
      <c r="Y23" s="430">
        <v>1</v>
      </c>
      <c r="Z23" s="430"/>
      <c r="AA23" s="430">
        <v>1</v>
      </c>
      <c r="AB23" s="430"/>
    </row>
    <row r="24" spans="1:28" ht="14.25">
      <c r="A24" s="693"/>
      <c r="B24" s="837"/>
      <c r="C24" s="837"/>
      <c r="D24" s="837"/>
      <c r="E24" s="427" t="s">
        <v>482</v>
      </c>
      <c r="F24" s="328">
        <v>0</v>
      </c>
      <c r="G24" s="328">
        <v>1</v>
      </c>
      <c r="H24" s="328">
        <v>1</v>
      </c>
      <c r="I24" s="328">
        <v>1</v>
      </c>
      <c r="J24" s="328">
        <v>1</v>
      </c>
      <c r="K24" s="328">
        <v>1</v>
      </c>
      <c r="L24" s="328">
        <v>1</v>
      </c>
      <c r="M24" s="328">
        <v>1</v>
      </c>
      <c r="N24" s="328">
        <v>1</v>
      </c>
      <c r="O24" s="328">
        <v>1</v>
      </c>
      <c r="P24" s="328">
        <v>1</v>
      </c>
      <c r="Q24" s="328">
        <v>1</v>
      </c>
      <c r="R24" s="328">
        <v>1</v>
      </c>
      <c r="S24" s="430">
        <v>1</v>
      </c>
      <c r="T24" s="430">
        <v>1</v>
      </c>
      <c r="U24" s="430">
        <v>1</v>
      </c>
      <c r="V24" s="430"/>
      <c r="W24" s="430">
        <v>1</v>
      </c>
      <c r="X24" s="430"/>
      <c r="Y24" s="430">
        <v>1</v>
      </c>
      <c r="Z24" s="430"/>
      <c r="AA24" s="430">
        <v>1</v>
      </c>
      <c r="AB24" s="430"/>
    </row>
    <row r="25" spans="1:28" ht="14.25">
      <c r="A25" s="694"/>
      <c r="B25" s="838"/>
      <c r="C25" s="838"/>
      <c r="D25" s="838"/>
      <c r="E25" s="427" t="s">
        <v>485</v>
      </c>
      <c r="F25" s="328">
        <v>0</v>
      </c>
      <c r="G25" s="328">
        <v>2</v>
      </c>
      <c r="H25" s="328">
        <v>1</v>
      </c>
      <c r="I25" s="328">
        <v>2</v>
      </c>
      <c r="J25" s="328">
        <v>1</v>
      </c>
      <c r="K25" s="328">
        <v>2</v>
      </c>
      <c r="L25" s="328">
        <v>1</v>
      </c>
      <c r="M25" s="328">
        <v>2</v>
      </c>
      <c r="N25" s="328">
        <v>1</v>
      </c>
      <c r="O25" s="328">
        <v>2</v>
      </c>
      <c r="P25" s="328">
        <v>1</v>
      </c>
      <c r="Q25" s="328">
        <v>2</v>
      </c>
      <c r="R25" s="328">
        <v>1</v>
      </c>
      <c r="S25" s="430">
        <v>2</v>
      </c>
      <c r="T25" s="430">
        <v>1</v>
      </c>
      <c r="U25" s="430">
        <v>2</v>
      </c>
      <c r="V25" s="430"/>
      <c r="W25" s="430">
        <v>2</v>
      </c>
      <c r="X25" s="430"/>
      <c r="Y25" s="430">
        <v>2</v>
      </c>
      <c r="Z25" s="430"/>
      <c r="AA25" s="430">
        <v>2</v>
      </c>
      <c r="AB25" s="430"/>
    </row>
    <row r="26" spans="1:28" ht="74.25" customHeight="1">
      <c r="A26" s="95" t="s">
        <v>302</v>
      </c>
      <c r="B26" s="424" t="s">
        <v>484</v>
      </c>
      <c r="C26" s="427" t="s">
        <v>983</v>
      </c>
      <c r="D26" s="427" t="s">
        <v>417</v>
      </c>
      <c r="E26" s="427" t="s">
        <v>473</v>
      </c>
      <c r="F26" s="602" t="s">
        <v>984</v>
      </c>
      <c r="G26" s="603"/>
      <c r="H26" s="603"/>
      <c r="I26" s="603"/>
      <c r="J26" s="603"/>
      <c r="K26" s="603"/>
      <c r="L26" s="604"/>
      <c r="M26" s="328">
        <v>2500</v>
      </c>
      <c r="N26" s="328">
        <v>1535</v>
      </c>
      <c r="O26" s="328">
        <v>2700</v>
      </c>
      <c r="P26" s="328">
        <v>1550</v>
      </c>
      <c r="Q26" s="328">
        <v>2900</v>
      </c>
      <c r="R26" s="328">
        <v>1600</v>
      </c>
      <c r="S26" s="328">
        <v>3000</v>
      </c>
      <c r="T26" s="328">
        <v>1700</v>
      </c>
      <c r="U26" s="431">
        <v>3200</v>
      </c>
      <c r="V26" s="328"/>
      <c r="W26" s="431">
        <v>3500</v>
      </c>
      <c r="X26" s="431"/>
      <c r="Y26" s="431">
        <v>3800</v>
      </c>
      <c r="Z26" s="431"/>
      <c r="AA26" s="431">
        <v>4000</v>
      </c>
      <c r="AB26" s="432"/>
    </row>
    <row r="27" spans="1:28" ht="14.25">
      <c r="A27" s="19" t="s">
        <v>541</v>
      </c>
      <c r="B27" s="374"/>
      <c r="C27" s="433"/>
      <c r="D27" s="434"/>
      <c r="E27" s="434"/>
      <c r="F27" s="374"/>
      <c r="G27" s="374"/>
      <c r="H27" s="374"/>
      <c r="I27" s="374"/>
      <c r="J27" s="374"/>
      <c r="K27" s="374"/>
      <c r="L27" s="374"/>
      <c r="M27" s="374"/>
      <c r="N27" s="374"/>
      <c r="O27" s="374"/>
      <c r="P27" s="374"/>
      <c r="Q27" s="374"/>
      <c r="R27" s="374"/>
      <c r="S27" s="7"/>
      <c r="T27" s="7"/>
      <c r="U27" s="7"/>
      <c r="V27" s="7"/>
      <c r="W27" s="7"/>
      <c r="X27" s="7"/>
      <c r="Y27" s="7"/>
      <c r="Z27" s="7"/>
      <c r="AA27" s="7"/>
      <c r="AB27" s="7"/>
    </row>
    <row r="28" spans="1:28" ht="9" customHeight="1">
      <c r="A28" s="34"/>
      <c r="B28" s="374"/>
      <c r="C28" s="433"/>
      <c r="D28" s="434"/>
      <c r="E28" s="434"/>
      <c r="F28" s="374"/>
      <c r="G28" s="374"/>
      <c r="H28" s="374"/>
      <c r="I28" s="374"/>
      <c r="J28" s="374"/>
      <c r="K28" s="374"/>
      <c r="L28" s="374"/>
      <c r="M28" s="374"/>
      <c r="N28" s="374"/>
      <c r="O28" s="374"/>
      <c r="P28" s="374"/>
      <c r="Q28" s="374"/>
      <c r="R28" s="374"/>
      <c r="S28" s="7"/>
      <c r="T28" s="7"/>
      <c r="U28" s="7"/>
      <c r="V28" s="7"/>
      <c r="W28" s="7"/>
      <c r="X28" s="7"/>
      <c r="Y28" s="7"/>
      <c r="Z28" s="7"/>
      <c r="AA28" s="7"/>
      <c r="AB28" s="7"/>
    </row>
    <row r="29" spans="1:28" ht="15" customHeight="1">
      <c r="A29" s="23" t="s">
        <v>229</v>
      </c>
      <c r="B29" s="829" t="s">
        <v>697</v>
      </c>
      <c r="C29" s="830"/>
      <c r="D29" s="830"/>
      <c r="E29" s="830"/>
      <c r="F29" s="830"/>
      <c r="G29" s="830"/>
      <c r="H29" s="830"/>
      <c r="I29" s="830"/>
      <c r="J29" s="831"/>
      <c r="K29" s="374"/>
      <c r="L29" s="374"/>
      <c r="M29" s="374"/>
      <c r="N29" s="374"/>
      <c r="O29" s="374"/>
      <c r="P29" s="374"/>
      <c r="Q29" s="374"/>
      <c r="R29" s="374"/>
      <c r="S29" s="7"/>
      <c r="T29" s="7"/>
      <c r="U29" s="7"/>
      <c r="V29" s="7"/>
      <c r="W29" s="7"/>
      <c r="X29" s="7"/>
      <c r="Y29" s="7"/>
      <c r="Z29" s="7"/>
      <c r="AA29" s="7"/>
      <c r="AB29" s="7"/>
    </row>
    <row r="30" spans="1:28" ht="15" customHeight="1">
      <c r="A30" s="42" t="s">
        <v>228</v>
      </c>
      <c r="B30" s="829" t="s">
        <v>464</v>
      </c>
      <c r="C30" s="830"/>
      <c r="D30" s="830"/>
      <c r="E30" s="830"/>
      <c r="F30" s="830"/>
      <c r="G30" s="830"/>
      <c r="H30" s="830"/>
      <c r="I30" s="830"/>
      <c r="J30" s="831"/>
      <c r="K30" s="374"/>
      <c r="L30" s="374"/>
      <c r="M30" s="374"/>
      <c r="N30" s="374"/>
      <c r="O30" s="374"/>
      <c r="P30" s="374"/>
      <c r="Q30" s="374"/>
      <c r="R30" s="374"/>
      <c r="S30" s="7"/>
      <c r="T30" s="7"/>
      <c r="U30" s="7"/>
      <c r="V30" s="7"/>
      <c r="W30" s="7"/>
      <c r="X30" s="7"/>
      <c r="Y30" s="7"/>
      <c r="Z30" s="7"/>
      <c r="AA30" s="7"/>
      <c r="AB30" s="7"/>
    </row>
    <row r="31" spans="1:28" ht="15" customHeight="1">
      <c r="A31" s="42" t="s">
        <v>478</v>
      </c>
      <c r="B31" s="829" t="s">
        <v>698</v>
      </c>
      <c r="C31" s="830"/>
      <c r="D31" s="830"/>
      <c r="E31" s="830"/>
      <c r="F31" s="830"/>
      <c r="G31" s="830"/>
      <c r="H31" s="830"/>
      <c r="I31" s="830"/>
      <c r="J31" s="831"/>
      <c r="K31" s="374"/>
      <c r="L31" s="374"/>
      <c r="M31" s="374"/>
      <c r="N31" s="374"/>
      <c r="O31" s="374"/>
      <c r="P31" s="374"/>
      <c r="Q31" s="374"/>
      <c r="R31" s="374"/>
      <c r="S31" s="7"/>
      <c r="T31" s="7"/>
      <c r="U31" s="7"/>
      <c r="V31" s="7"/>
      <c r="W31" s="7"/>
      <c r="X31" s="7"/>
      <c r="Y31" s="7"/>
      <c r="Z31" s="7"/>
      <c r="AA31" s="7"/>
      <c r="AB31" s="7"/>
    </row>
    <row r="32" spans="1:28" ht="15" customHeight="1">
      <c r="A32" s="42" t="s">
        <v>479</v>
      </c>
      <c r="B32" s="829" t="s">
        <v>699</v>
      </c>
      <c r="C32" s="830"/>
      <c r="D32" s="830"/>
      <c r="E32" s="830"/>
      <c r="F32" s="830"/>
      <c r="G32" s="830"/>
      <c r="H32" s="830"/>
      <c r="I32" s="830"/>
      <c r="J32" s="831"/>
      <c r="K32" s="374"/>
      <c r="L32" s="374"/>
      <c r="M32" s="374"/>
      <c r="N32" s="374"/>
      <c r="O32" s="374"/>
      <c r="P32" s="374"/>
      <c r="Q32" s="374"/>
      <c r="R32" s="374"/>
      <c r="S32" s="7"/>
      <c r="T32" s="7"/>
      <c r="U32" s="7"/>
      <c r="V32" s="7"/>
      <c r="W32" s="7"/>
      <c r="X32" s="7"/>
      <c r="Y32" s="7"/>
      <c r="Z32" s="7"/>
      <c r="AA32" s="7"/>
      <c r="AB32" s="7"/>
    </row>
    <row r="33" spans="1:28" ht="15" customHeight="1">
      <c r="A33" s="42" t="s">
        <v>480</v>
      </c>
      <c r="B33" s="829" t="s">
        <v>700</v>
      </c>
      <c r="C33" s="830"/>
      <c r="D33" s="830"/>
      <c r="E33" s="830"/>
      <c r="F33" s="830"/>
      <c r="G33" s="830"/>
      <c r="H33" s="830"/>
      <c r="I33" s="830"/>
      <c r="J33" s="831"/>
      <c r="K33" s="374"/>
      <c r="L33" s="374"/>
      <c r="M33" s="374"/>
      <c r="N33" s="374"/>
      <c r="O33" s="374"/>
      <c r="P33" s="374"/>
      <c r="Q33" s="374"/>
      <c r="R33" s="374"/>
      <c r="S33" s="7"/>
      <c r="T33" s="7"/>
      <c r="U33" s="7"/>
      <c r="V33" s="7"/>
      <c r="W33" s="7"/>
      <c r="X33" s="7"/>
      <c r="Y33" s="7"/>
      <c r="Z33" s="7"/>
      <c r="AA33" s="7"/>
      <c r="AB33" s="7"/>
    </row>
    <row r="34" spans="1:28" ht="15" customHeight="1">
      <c r="A34" s="42" t="s">
        <v>481</v>
      </c>
      <c r="B34" s="829" t="s">
        <v>701</v>
      </c>
      <c r="C34" s="830"/>
      <c r="D34" s="830"/>
      <c r="E34" s="830"/>
      <c r="F34" s="830"/>
      <c r="G34" s="830"/>
      <c r="H34" s="830"/>
      <c r="I34" s="830"/>
      <c r="J34" s="831"/>
      <c r="K34" s="374"/>
      <c r="L34" s="374"/>
      <c r="M34" s="374"/>
      <c r="N34" s="374"/>
      <c r="O34" s="374"/>
      <c r="P34" s="374"/>
      <c r="Q34" s="374"/>
      <c r="R34" s="374"/>
      <c r="S34" s="7"/>
      <c r="T34" s="7"/>
      <c r="U34" s="7"/>
      <c r="V34" s="7"/>
      <c r="W34" s="7"/>
      <c r="X34" s="7"/>
      <c r="Y34" s="7"/>
      <c r="Z34" s="7"/>
      <c r="AA34" s="7"/>
      <c r="AB34" s="7"/>
    </row>
    <row r="35" spans="1:10" ht="15" customHeight="1">
      <c r="A35" s="42" t="s">
        <v>482</v>
      </c>
      <c r="B35" s="826" t="s">
        <v>702</v>
      </c>
      <c r="C35" s="827"/>
      <c r="D35" s="827"/>
      <c r="E35" s="827"/>
      <c r="F35" s="827"/>
      <c r="G35" s="827"/>
      <c r="H35" s="827"/>
      <c r="I35" s="827"/>
      <c r="J35" s="828"/>
    </row>
    <row r="36" spans="1:10" ht="15" customHeight="1">
      <c r="A36" s="42" t="s">
        <v>485</v>
      </c>
      <c r="B36" s="826" t="s">
        <v>703</v>
      </c>
      <c r="C36" s="827"/>
      <c r="D36" s="827"/>
      <c r="E36" s="827"/>
      <c r="F36" s="827"/>
      <c r="G36" s="827"/>
      <c r="H36" s="827"/>
      <c r="I36" s="827"/>
      <c r="J36" s="828"/>
    </row>
    <row r="37" spans="1:2" ht="14.25">
      <c r="A37" s="34"/>
      <c r="B37" s="15"/>
    </row>
  </sheetData>
  <sheetProtection/>
  <mergeCells count="37">
    <mergeCell ref="F26:L26"/>
    <mergeCell ref="A2:AB2"/>
    <mergeCell ref="A1:AB1"/>
    <mergeCell ref="G3:AB3"/>
    <mergeCell ref="S4:T4"/>
    <mergeCell ref="U4:V4"/>
    <mergeCell ref="W4:X4"/>
    <mergeCell ref="Y4:Z4"/>
    <mergeCell ref="AA4:AB4"/>
    <mergeCell ref="D3:D5"/>
    <mergeCell ref="D17:D25"/>
    <mergeCell ref="A3:A5"/>
    <mergeCell ref="B3:B5"/>
    <mergeCell ref="C3:C5"/>
    <mergeCell ref="C17:C25"/>
    <mergeCell ref="A17:A25"/>
    <mergeCell ref="B17:B25"/>
    <mergeCell ref="M4:N4"/>
    <mergeCell ref="A9:A16"/>
    <mergeCell ref="B9:B16"/>
    <mergeCell ref="C9:C16"/>
    <mergeCell ref="D9:D16"/>
    <mergeCell ref="E3:E5"/>
    <mergeCell ref="F3:F5"/>
    <mergeCell ref="G4:H4"/>
    <mergeCell ref="I4:J4"/>
    <mergeCell ref="K4:L4"/>
    <mergeCell ref="O4:P4"/>
    <mergeCell ref="Q4:R4"/>
    <mergeCell ref="B35:J35"/>
    <mergeCell ref="B36:J36"/>
    <mergeCell ref="B29:J29"/>
    <mergeCell ref="B30:J30"/>
    <mergeCell ref="B31:J31"/>
    <mergeCell ref="B32:J32"/>
    <mergeCell ref="B33:J33"/>
    <mergeCell ref="B34:J34"/>
  </mergeCells>
  <printOptions/>
  <pageMargins left="0.35433070866141736" right="0.3937007874015748" top="0.7480314960629921" bottom="0.7480314960629921" header="0.31496062992125984" footer="0.31496062992125984"/>
  <pageSetup horizontalDpi="600" verticalDpi="600" orientation="landscape" paperSize="9" scale="55" r:id="rId1"/>
</worksheet>
</file>

<file path=xl/worksheets/sheet13.xml><?xml version="1.0" encoding="utf-8"?>
<worksheet xmlns="http://schemas.openxmlformats.org/spreadsheetml/2006/main" xmlns:r="http://schemas.openxmlformats.org/officeDocument/2006/relationships">
  <sheetPr>
    <tabColor rgb="FFFF0000"/>
  </sheetPr>
  <dimension ref="A1:AI41"/>
  <sheetViews>
    <sheetView view="pageBreakPreview" zoomScale="85" zoomScaleSheetLayoutView="85" zoomScalePageLayoutView="0" workbookViewId="0" topLeftCell="A1">
      <selection activeCell="B25" sqref="B25:N25"/>
    </sheetView>
  </sheetViews>
  <sheetFormatPr defaultColWidth="9.140625" defaultRowHeight="15"/>
  <cols>
    <col min="1" max="1" width="3.57421875" style="0" bestFit="1" customWidth="1"/>
    <col min="2" max="2" width="43.140625" style="0" customWidth="1"/>
    <col min="3" max="13" width="5.7109375" style="0" bestFit="1" customWidth="1"/>
    <col min="14" max="24" width="4.421875" style="0" bestFit="1" customWidth="1"/>
    <col min="25" max="26" width="6.8515625" style="0" bestFit="1" customWidth="1"/>
    <col min="27" max="28" width="5.7109375" style="0" bestFit="1" customWidth="1"/>
    <col min="29" max="35" width="6.8515625" style="0" bestFit="1" customWidth="1"/>
  </cols>
  <sheetData>
    <row r="1" spans="1:16" ht="14.25">
      <c r="A1" s="691" t="s">
        <v>171</v>
      </c>
      <c r="B1" s="691"/>
      <c r="C1" s="691"/>
      <c r="D1" s="691"/>
      <c r="E1" s="691"/>
      <c r="F1" s="691"/>
      <c r="G1" s="691"/>
      <c r="H1" s="691"/>
      <c r="I1" s="691"/>
      <c r="J1" s="691"/>
      <c r="K1" s="691"/>
      <c r="L1" s="691"/>
      <c r="M1" s="691"/>
      <c r="N1" s="691"/>
      <c r="O1" s="691"/>
      <c r="P1" s="691"/>
    </row>
    <row r="2" spans="1:16" ht="14.25">
      <c r="A2" s="653" t="s">
        <v>425</v>
      </c>
      <c r="B2" s="653"/>
      <c r="C2" s="653"/>
      <c r="D2" s="653"/>
      <c r="E2" s="653"/>
      <c r="F2" s="653"/>
      <c r="G2" s="653"/>
      <c r="H2" s="653"/>
      <c r="I2" s="653"/>
      <c r="J2" s="653"/>
      <c r="K2" s="653"/>
      <c r="L2" s="653"/>
      <c r="M2" s="653"/>
      <c r="N2" s="653"/>
      <c r="O2" s="653"/>
      <c r="P2" s="653"/>
    </row>
    <row r="3" spans="1:16" ht="14.25">
      <c r="A3" s="653" t="s">
        <v>704</v>
      </c>
      <c r="B3" s="653"/>
      <c r="C3" s="653"/>
      <c r="D3" s="653"/>
      <c r="E3" s="653"/>
      <c r="F3" s="653"/>
      <c r="G3" s="653"/>
      <c r="H3" s="653"/>
      <c r="I3" s="653"/>
      <c r="J3" s="653"/>
      <c r="K3" s="653"/>
      <c r="L3" s="653"/>
      <c r="M3" s="653"/>
      <c r="N3" s="653"/>
      <c r="O3" s="653"/>
      <c r="P3" s="653"/>
    </row>
    <row r="4" spans="1:16" ht="14.25">
      <c r="A4" s="654" t="s">
        <v>705</v>
      </c>
      <c r="B4" s="654"/>
      <c r="C4" s="654"/>
      <c r="D4" s="654"/>
      <c r="E4" s="654"/>
      <c r="F4" s="654"/>
      <c r="G4" s="654"/>
      <c r="H4" s="654"/>
      <c r="I4" s="654"/>
      <c r="J4" s="654"/>
      <c r="K4" s="654"/>
      <c r="L4" s="654"/>
      <c r="M4" s="654"/>
      <c r="N4" s="654"/>
      <c r="O4" s="654"/>
      <c r="P4" s="654"/>
    </row>
    <row r="5" spans="1:30" ht="14.25">
      <c r="A5" s="632" t="s">
        <v>618</v>
      </c>
      <c r="B5" s="632"/>
      <c r="C5" s="632"/>
      <c r="D5" s="632"/>
      <c r="E5" s="632"/>
      <c r="F5" s="632"/>
      <c r="G5" s="632"/>
      <c r="H5" s="632"/>
      <c r="I5" s="632"/>
      <c r="J5" s="632"/>
      <c r="K5" s="632"/>
      <c r="L5" s="632"/>
      <c r="M5" s="632"/>
      <c r="N5" s="632"/>
      <c r="O5" s="632"/>
      <c r="P5" s="632"/>
      <c r="Q5" s="632"/>
      <c r="R5" s="632"/>
      <c r="S5" s="632"/>
      <c r="T5" s="632"/>
      <c r="U5" s="632"/>
      <c r="V5" s="632"/>
      <c r="W5" s="632"/>
      <c r="X5" s="632"/>
      <c r="Y5" s="632"/>
      <c r="Z5" s="632"/>
      <c r="AA5" s="632"/>
      <c r="AB5" s="632"/>
      <c r="AC5" s="632"/>
      <c r="AD5" s="632"/>
    </row>
    <row r="6" spans="1:35" ht="14.25">
      <c r="A6" s="15"/>
      <c r="B6" s="15"/>
      <c r="C6" s="44"/>
      <c r="D6" s="44"/>
      <c r="E6" s="44"/>
      <c r="F6" s="44"/>
      <c r="G6" s="44"/>
      <c r="H6" s="44"/>
      <c r="I6" s="44"/>
      <c r="J6" s="44"/>
      <c r="K6" s="44"/>
      <c r="L6" s="44"/>
      <c r="M6" s="44"/>
      <c r="N6" s="15"/>
      <c r="O6" s="15"/>
      <c r="P6" s="15"/>
      <c r="Q6" s="15"/>
      <c r="R6" s="15"/>
      <c r="S6" s="15"/>
      <c r="T6" s="15"/>
      <c r="U6" s="15"/>
      <c r="V6" s="15"/>
      <c r="W6" s="15"/>
      <c r="X6" s="15"/>
      <c r="Y6" s="15"/>
      <c r="Z6" s="15"/>
      <c r="AA6" s="15"/>
      <c r="AB6" s="15"/>
      <c r="AC6" s="15"/>
      <c r="AD6" s="15"/>
      <c r="AG6" s="852" t="s">
        <v>313</v>
      </c>
      <c r="AH6" s="852"/>
      <c r="AI6" s="852"/>
    </row>
    <row r="7" spans="1:35" ht="15" thickBot="1">
      <c r="A7" s="870" t="s">
        <v>312</v>
      </c>
      <c r="B7" s="870"/>
      <c r="C7" s="870"/>
      <c r="D7" s="870"/>
      <c r="E7" s="870"/>
      <c r="F7" s="870"/>
      <c r="G7" s="870"/>
      <c r="H7" s="870"/>
      <c r="I7" s="870"/>
      <c r="J7" s="870"/>
      <c r="K7" s="870"/>
      <c r="L7" s="870"/>
      <c r="M7" s="870"/>
      <c r="N7" s="870"/>
      <c r="O7" s="870"/>
      <c r="P7" s="870"/>
      <c r="Q7" s="870"/>
      <c r="R7" s="870"/>
      <c r="S7" s="870"/>
      <c r="T7" s="870"/>
      <c r="U7" s="870"/>
      <c r="V7" s="870"/>
      <c r="W7" s="870"/>
      <c r="X7" s="870"/>
      <c r="Y7" s="870"/>
      <c r="Z7" s="870"/>
      <c r="AA7" s="870"/>
      <c r="AB7" s="870"/>
      <c r="AC7" s="870"/>
      <c r="AD7" s="870"/>
      <c r="AE7" s="870"/>
      <c r="AF7" s="870"/>
      <c r="AG7" s="870"/>
      <c r="AH7" s="870"/>
      <c r="AI7" s="870"/>
    </row>
    <row r="8" spans="1:35" ht="14.25">
      <c r="A8" s="435" t="s">
        <v>285</v>
      </c>
      <c r="B8" s="853" t="s">
        <v>315</v>
      </c>
      <c r="C8" s="855" t="s">
        <v>316</v>
      </c>
      <c r="D8" s="856"/>
      <c r="E8" s="856"/>
      <c r="F8" s="856"/>
      <c r="G8" s="856"/>
      <c r="H8" s="856"/>
      <c r="I8" s="856"/>
      <c r="J8" s="856"/>
      <c r="K8" s="856"/>
      <c r="L8" s="856"/>
      <c r="M8" s="857"/>
      <c r="N8" s="861" t="s">
        <v>317</v>
      </c>
      <c r="O8" s="862"/>
      <c r="P8" s="862"/>
      <c r="Q8" s="862"/>
      <c r="R8" s="862"/>
      <c r="S8" s="862"/>
      <c r="T8" s="862"/>
      <c r="U8" s="862"/>
      <c r="V8" s="862"/>
      <c r="W8" s="862"/>
      <c r="X8" s="853"/>
      <c r="Y8" s="864" t="s">
        <v>318</v>
      </c>
      <c r="Z8" s="862"/>
      <c r="AA8" s="862"/>
      <c r="AB8" s="862"/>
      <c r="AC8" s="862"/>
      <c r="AD8" s="862"/>
      <c r="AE8" s="862"/>
      <c r="AF8" s="862"/>
      <c r="AG8" s="862"/>
      <c r="AH8" s="862"/>
      <c r="AI8" s="865"/>
    </row>
    <row r="9" spans="1:35" ht="15" thickBot="1">
      <c r="A9" s="436" t="s">
        <v>314</v>
      </c>
      <c r="B9" s="854"/>
      <c r="C9" s="858"/>
      <c r="D9" s="859"/>
      <c r="E9" s="859"/>
      <c r="F9" s="859"/>
      <c r="G9" s="859"/>
      <c r="H9" s="859"/>
      <c r="I9" s="859"/>
      <c r="J9" s="859"/>
      <c r="K9" s="859"/>
      <c r="L9" s="859"/>
      <c r="M9" s="860"/>
      <c r="N9" s="863"/>
      <c r="O9" s="851"/>
      <c r="P9" s="851"/>
      <c r="Q9" s="851"/>
      <c r="R9" s="851"/>
      <c r="S9" s="851"/>
      <c r="T9" s="851"/>
      <c r="U9" s="851"/>
      <c r="V9" s="851"/>
      <c r="W9" s="851"/>
      <c r="X9" s="854"/>
      <c r="Y9" s="866"/>
      <c r="Z9" s="851"/>
      <c r="AA9" s="851"/>
      <c r="AB9" s="851"/>
      <c r="AC9" s="851"/>
      <c r="AD9" s="851"/>
      <c r="AE9" s="851"/>
      <c r="AF9" s="851"/>
      <c r="AG9" s="851"/>
      <c r="AH9" s="851"/>
      <c r="AI9" s="867"/>
    </row>
    <row r="10" spans="1:35" ht="15" thickBot="1">
      <c r="A10" s="442"/>
      <c r="B10" s="443"/>
      <c r="C10" s="444">
        <v>2015</v>
      </c>
      <c r="D10" s="445">
        <v>2016</v>
      </c>
      <c r="E10" s="445">
        <v>2017</v>
      </c>
      <c r="F10" s="445">
        <v>2018</v>
      </c>
      <c r="G10" s="445">
        <v>2019</v>
      </c>
      <c r="H10" s="445">
        <v>2020</v>
      </c>
      <c r="I10" s="445">
        <v>2021</v>
      </c>
      <c r="J10" s="445">
        <v>2022</v>
      </c>
      <c r="K10" s="445">
        <v>2023</v>
      </c>
      <c r="L10" s="445">
        <v>2024</v>
      </c>
      <c r="M10" s="446">
        <v>2025</v>
      </c>
      <c r="N10" s="447">
        <v>2015</v>
      </c>
      <c r="O10" s="448">
        <v>2016</v>
      </c>
      <c r="P10" s="448">
        <v>2017</v>
      </c>
      <c r="Q10" s="448">
        <v>2018</v>
      </c>
      <c r="R10" s="448">
        <v>2019</v>
      </c>
      <c r="S10" s="448">
        <v>2020</v>
      </c>
      <c r="T10" s="448">
        <v>2021</v>
      </c>
      <c r="U10" s="448">
        <v>2022</v>
      </c>
      <c r="V10" s="448">
        <v>2023</v>
      </c>
      <c r="W10" s="448">
        <v>2024</v>
      </c>
      <c r="X10" s="449">
        <v>2025</v>
      </c>
      <c r="Y10" s="450">
        <v>2015</v>
      </c>
      <c r="Z10" s="448">
        <v>2016</v>
      </c>
      <c r="AA10" s="448">
        <v>2017</v>
      </c>
      <c r="AB10" s="448">
        <v>2018</v>
      </c>
      <c r="AC10" s="448">
        <v>2019</v>
      </c>
      <c r="AD10" s="448">
        <v>2020</v>
      </c>
      <c r="AE10" s="448">
        <v>2021</v>
      </c>
      <c r="AF10" s="448">
        <v>2022</v>
      </c>
      <c r="AG10" s="448">
        <v>2023</v>
      </c>
      <c r="AH10" s="448">
        <v>2024</v>
      </c>
      <c r="AI10" s="451">
        <v>2025</v>
      </c>
    </row>
    <row r="11" spans="1:35" ht="14.25">
      <c r="A11" s="452">
        <v>1</v>
      </c>
      <c r="B11" s="452">
        <v>2</v>
      </c>
      <c r="C11" s="868">
        <v>3</v>
      </c>
      <c r="D11" s="868"/>
      <c r="E11" s="868"/>
      <c r="F11" s="868"/>
      <c r="G11" s="868"/>
      <c r="H11" s="868"/>
      <c r="I11" s="868"/>
      <c r="J11" s="868"/>
      <c r="K11" s="868"/>
      <c r="L11" s="868"/>
      <c r="M11" s="868"/>
      <c r="N11" s="869">
        <v>4</v>
      </c>
      <c r="O11" s="869"/>
      <c r="P11" s="869"/>
      <c r="Q11" s="869"/>
      <c r="R11" s="869"/>
      <c r="S11" s="869"/>
      <c r="T11" s="869"/>
      <c r="U11" s="869"/>
      <c r="V11" s="869"/>
      <c r="W11" s="869"/>
      <c r="X11" s="869"/>
      <c r="Y11" s="869">
        <v>5</v>
      </c>
      <c r="Z11" s="869"/>
      <c r="AA11" s="869"/>
      <c r="AB11" s="869"/>
      <c r="AC11" s="869"/>
      <c r="AD11" s="869"/>
      <c r="AE11" s="869"/>
      <c r="AF11" s="869"/>
      <c r="AG11" s="869"/>
      <c r="AH11" s="869"/>
      <c r="AI11" s="869"/>
    </row>
    <row r="12" spans="1:35" ht="15" thickBot="1">
      <c r="A12" s="453"/>
      <c r="B12" s="851" t="s">
        <v>319</v>
      </c>
      <c r="C12" s="851"/>
      <c r="D12" s="851"/>
      <c r="E12" s="851"/>
      <c r="F12" s="851"/>
      <c r="G12" s="851"/>
      <c r="H12" s="851"/>
      <c r="I12" s="851"/>
      <c r="J12" s="851"/>
      <c r="K12" s="851"/>
      <c r="L12" s="851"/>
      <c r="M12" s="851"/>
      <c r="N12" s="851"/>
      <c r="O12" s="851"/>
      <c r="P12" s="851"/>
      <c r="Q12" s="851"/>
      <c r="R12" s="851"/>
      <c r="S12" s="851"/>
      <c r="T12" s="851"/>
      <c r="U12" s="851"/>
      <c r="V12" s="851"/>
      <c r="W12" s="851"/>
      <c r="X12" s="851"/>
      <c r="Y12" s="851"/>
      <c r="Z12" s="851"/>
      <c r="AA12" s="851"/>
      <c r="AB12" s="851"/>
      <c r="AC12" s="851"/>
      <c r="AD12" s="851"/>
      <c r="AE12" s="851"/>
      <c r="AF12" s="851"/>
      <c r="AG12" s="851"/>
      <c r="AH12" s="851"/>
      <c r="AI12" s="851"/>
    </row>
    <row r="13" spans="1:35" ht="40.5">
      <c r="A13" s="454"/>
      <c r="B13" s="455" t="s">
        <v>489</v>
      </c>
      <c r="C13" s="456"/>
      <c r="D13" s="457"/>
      <c r="E13" s="457"/>
      <c r="F13" s="457"/>
      <c r="G13" s="457"/>
      <c r="H13" s="457"/>
      <c r="I13" s="457"/>
      <c r="J13" s="457"/>
      <c r="K13" s="457"/>
      <c r="L13" s="457"/>
      <c r="M13" s="458"/>
      <c r="N13" s="457"/>
      <c r="O13" s="457"/>
      <c r="P13" s="457"/>
      <c r="Q13" s="457"/>
      <c r="R13" s="457"/>
      <c r="S13" s="457"/>
      <c r="T13" s="457"/>
      <c r="U13" s="457"/>
      <c r="V13" s="457"/>
      <c r="W13" s="457"/>
      <c r="X13" s="457"/>
      <c r="Y13" s="456"/>
      <c r="Z13" s="457"/>
      <c r="AA13" s="457"/>
      <c r="AB13" s="457"/>
      <c r="AC13" s="457"/>
      <c r="AD13" s="457"/>
      <c r="AE13" s="457"/>
      <c r="AF13" s="457"/>
      <c r="AG13" s="457"/>
      <c r="AH13" s="457"/>
      <c r="AI13" s="458"/>
    </row>
    <row r="14" spans="1:35" ht="20.25">
      <c r="A14" s="459" t="s">
        <v>1058</v>
      </c>
      <c r="B14" s="460" t="s">
        <v>1069</v>
      </c>
      <c r="C14" s="461">
        <f>ЗОЖ_пер!E17</f>
        <v>120</v>
      </c>
      <c r="D14" s="462">
        <f>ЗОЖ_пер!E24</f>
        <v>120</v>
      </c>
      <c r="E14" s="463">
        <f>ЗОЖ_пер!E31</f>
        <v>120</v>
      </c>
      <c r="F14" s="462">
        <f>ЗОЖ_пер!E38</f>
        <v>120</v>
      </c>
      <c r="G14" s="462">
        <f>ЗОЖ_пер!E45</f>
        <v>86.9</v>
      </c>
      <c r="H14" s="462">
        <f>ЗОЖ_пер!E52</f>
        <v>100.5</v>
      </c>
      <c r="I14" s="462">
        <f>ЗОЖ_пер!E59</f>
        <v>100.5</v>
      </c>
      <c r="J14" s="462">
        <f>ЗОЖ_пер!E66</f>
        <v>100.5</v>
      </c>
      <c r="K14" s="462">
        <f>ЗОЖ_пер!E73</f>
        <v>100.5</v>
      </c>
      <c r="L14" s="462">
        <f>ЗОЖ_пер!E80</f>
        <v>100.5</v>
      </c>
      <c r="M14" s="464">
        <f>ЗОЖ_пер!E87</f>
        <v>100.5</v>
      </c>
      <c r="N14" s="216">
        <v>6</v>
      </c>
      <c r="O14" s="217">
        <v>6</v>
      </c>
      <c r="P14" s="216">
        <v>6</v>
      </c>
      <c r="Q14" s="217">
        <v>6</v>
      </c>
      <c r="R14" s="216">
        <v>6</v>
      </c>
      <c r="S14" s="217">
        <v>6</v>
      </c>
      <c r="T14" s="216">
        <v>6</v>
      </c>
      <c r="U14" s="217">
        <v>6</v>
      </c>
      <c r="V14" s="216">
        <v>6</v>
      </c>
      <c r="W14" s="217">
        <v>6</v>
      </c>
      <c r="X14" s="218">
        <v>6</v>
      </c>
      <c r="Y14" s="465">
        <f>C14/N14</f>
        <v>20</v>
      </c>
      <c r="Z14" s="320">
        <f aca="true" t="shared" si="0" ref="Z14:AI14">D14/O14</f>
        <v>20</v>
      </c>
      <c r="AA14" s="320">
        <f t="shared" si="0"/>
        <v>20</v>
      </c>
      <c r="AB14" s="320">
        <f t="shared" si="0"/>
        <v>20</v>
      </c>
      <c r="AC14" s="320">
        <f t="shared" si="0"/>
        <v>14.483333333333334</v>
      </c>
      <c r="AD14" s="320">
        <f t="shared" si="0"/>
        <v>16.75</v>
      </c>
      <c r="AE14" s="320">
        <f t="shared" si="0"/>
        <v>16.75</v>
      </c>
      <c r="AF14" s="320">
        <f t="shared" si="0"/>
        <v>16.75</v>
      </c>
      <c r="AG14" s="320">
        <f t="shared" si="0"/>
        <v>16.75</v>
      </c>
      <c r="AH14" s="320">
        <f t="shared" si="0"/>
        <v>16.75</v>
      </c>
      <c r="AI14" s="466">
        <f t="shared" si="0"/>
        <v>16.75</v>
      </c>
    </row>
    <row r="15" spans="1:35" ht="20.25">
      <c r="A15" s="467" t="s">
        <v>1059</v>
      </c>
      <c r="B15" s="468" t="s">
        <v>1070</v>
      </c>
      <c r="C15" s="465">
        <f>ЗОЖ_пер!E101</f>
        <v>120</v>
      </c>
      <c r="D15" s="320">
        <f>ЗОЖ_пер!E108</f>
        <v>120</v>
      </c>
      <c r="E15" s="320">
        <f>ЗОЖ_пер!E115</f>
        <v>120</v>
      </c>
      <c r="F15" s="320">
        <f>ЗОЖ_пер!E122</f>
        <v>125</v>
      </c>
      <c r="G15" s="320">
        <f>ЗОЖ_пер!E129</f>
        <v>102.4</v>
      </c>
      <c r="H15" s="320">
        <f>ЗОЖ_пер!E136</f>
        <v>115.7</v>
      </c>
      <c r="I15" s="320">
        <f>ЗОЖ_пер!E143</f>
        <v>115.7</v>
      </c>
      <c r="J15" s="320">
        <f>ЗОЖ_пер!E150</f>
        <v>114.6</v>
      </c>
      <c r="K15" s="319">
        <f>ЗОЖ_пер!E157</f>
        <v>114.6</v>
      </c>
      <c r="L15" s="320">
        <f>ЗОЖ_пер!E164</f>
        <v>114.6</v>
      </c>
      <c r="M15" s="466">
        <f>ЗОЖ_пер!E171</f>
        <v>114.6</v>
      </c>
      <c r="N15" s="469">
        <v>6</v>
      </c>
      <c r="O15" s="323">
        <v>6</v>
      </c>
      <c r="P15" s="469">
        <v>6</v>
      </c>
      <c r="Q15" s="323">
        <v>6</v>
      </c>
      <c r="R15" s="469">
        <v>6</v>
      </c>
      <c r="S15" s="323">
        <v>6</v>
      </c>
      <c r="T15" s="469">
        <v>6</v>
      </c>
      <c r="U15" s="323">
        <v>6</v>
      </c>
      <c r="V15" s="469">
        <v>6</v>
      </c>
      <c r="W15" s="323">
        <v>6</v>
      </c>
      <c r="X15" s="470">
        <v>6</v>
      </c>
      <c r="Y15" s="465">
        <f>C15/N15</f>
        <v>20</v>
      </c>
      <c r="Z15" s="320">
        <f aca="true" t="shared" si="1" ref="Z15:AI17">D15/O15</f>
        <v>20</v>
      </c>
      <c r="AA15" s="320">
        <f t="shared" si="1"/>
        <v>20</v>
      </c>
      <c r="AB15" s="320">
        <f t="shared" si="1"/>
        <v>20.833333333333332</v>
      </c>
      <c r="AC15" s="320">
        <f t="shared" si="1"/>
        <v>17.066666666666666</v>
      </c>
      <c r="AD15" s="320">
        <f t="shared" si="1"/>
        <v>19.283333333333335</v>
      </c>
      <c r="AE15" s="320">
        <f t="shared" si="1"/>
        <v>19.283333333333335</v>
      </c>
      <c r="AF15" s="320">
        <f t="shared" si="1"/>
        <v>19.099999999999998</v>
      </c>
      <c r="AG15" s="320">
        <f t="shared" si="1"/>
        <v>19.099999999999998</v>
      </c>
      <c r="AH15" s="320">
        <f t="shared" si="1"/>
        <v>19.099999999999998</v>
      </c>
      <c r="AI15" s="466">
        <f t="shared" si="1"/>
        <v>19.099999999999998</v>
      </c>
    </row>
    <row r="16" spans="1:35" ht="20.25">
      <c r="A16" s="467" t="s">
        <v>1060</v>
      </c>
      <c r="B16" s="468" t="s">
        <v>1071</v>
      </c>
      <c r="C16" s="471">
        <f>ЗОЖ_пер!E184</f>
        <v>115</v>
      </c>
      <c r="D16" s="326">
        <f>ЗОЖ_пер!E190</f>
        <v>100</v>
      </c>
      <c r="E16" s="326">
        <f>ЗОЖ_пер!E196</f>
        <v>100</v>
      </c>
      <c r="F16" s="326">
        <f>ЗОЖ_пер!E202</f>
        <v>105</v>
      </c>
      <c r="G16" s="326">
        <f>ЗОЖ_пер!E208</f>
        <v>87.4</v>
      </c>
      <c r="H16" s="326">
        <f>ЗОЖ_пер!E214</f>
        <v>100</v>
      </c>
      <c r="I16" s="326">
        <f>ЗОЖ_пер!E220</f>
        <v>100</v>
      </c>
      <c r="J16" s="326">
        <f>ЗОЖ_пер!E226</f>
        <v>95</v>
      </c>
      <c r="K16" s="326">
        <f>ЗОЖ_пер!E232</f>
        <v>95</v>
      </c>
      <c r="L16" s="326">
        <f>ЗОЖ_пер!E238</f>
        <v>95</v>
      </c>
      <c r="M16" s="472">
        <f>ЗОЖ_пер!E244</f>
        <v>95</v>
      </c>
      <c r="N16" s="469">
        <v>5</v>
      </c>
      <c r="O16" s="323">
        <v>5</v>
      </c>
      <c r="P16" s="469">
        <v>5</v>
      </c>
      <c r="Q16" s="323">
        <v>5</v>
      </c>
      <c r="R16" s="469">
        <v>5</v>
      </c>
      <c r="S16" s="323">
        <v>5</v>
      </c>
      <c r="T16" s="469">
        <v>5</v>
      </c>
      <c r="U16" s="323">
        <v>5</v>
      </c>
      <c r="V16" s="469">
        <v>5</v>
      </c>
      <c r="W16" s="323">
        <v>5</v>
      </c>
      <c r="X16" s="470">
        <v>5</v>
      </c>
      <c r="Y16" s="465">
        <f>C16/N16</f>
        <v>23</v>
      </c>
      <c r="Z16" s="320">
        <f t="shared" si="1"/>
        <v>20</v>
      </c>
      <c r="AA16" s="320">
        <f t="shared" si="1"/>
        <v>20</v>
      </c>
      <c r="AB16" s="320">
        <f t="shared" si="1"/>
        <v>21</v>
      </c>
      <c r="AC16" s="320">
        <f t="shared" si="1"/>
        <v>17.48</v>
      </c>
      <c r="AD16" s="320">
        <f t="shared" si="1"/>
        <v>20</v>
      </c>
      <c r="AE16" s="320">
        <f t="shared" si="1"/>
        <v>20</v>
      </c>
      <c r="AF16" s="320">
        <f t="shared" si="1"/>
        <v>19</v>
      </c>
      <c r="AG16" s="320">
        <f t="shared" si="1"/>
        <v>19</v>
      </c>
      <c r="AH16" s="320">
        <f t="shared" si="1"/>
        <v>19</v>
      </c>
      <c r="AI16" s="466">
        <f t="shared" si="1"/>
        <v>19</v>
      </c>
    </row>
    <row r="17" spans="1:35" ht="20.25">
      <c r="A17" s="467" t="s">
        <v>1061</v>
      </c>
      <c r="B17" s="468" t="s">
        <v>1072</v>
      </c>
      <c r="C17" s="437">
        <f>ЗОЖ_пер!E256</f>
        <v>105</v>
      </c>
      <c r="D17" s="438">
        <f>ЗОЖ_пер!E262</f>
        <v>100</v>
      </c>
      <c r="E17" s="438">
        <f>ЗОЖ_пер!E268</f>
        <v>100</v>
      </c>
      <c r="F17" s="438">
        <f>ЗОЖ_пер!E274</f>
        <v>97.1</v>
      </c>
      <c r="G17" s="438">
        <f>ЗОЖ_пер!E280</f>
        <v>79</v>
      </c>
      <c r="H17" s="438">
        <f>ЗОЖ_пер!E286</f>
        <v>95</v>
      </c>
      <c r="I17" s="438">
        <f>ЗОЖ_пер!E292</f>
        <v>95</v>
      </c>
      <c r="J17" s="438">
        <f>ЗОЖ_пер!E298</f>
        <v>94.6</v>
      </c>
      <c r="K17" s="438">
        <f>ЗОЖ_пер!E304</f>
        <v>94.6</v>
      </c>
      <c r="L17" s="438">
        <f>ЗОЖ_пер!E310</f>
        <v>94.6</v>
      </c>
      <c r="M17" s="439">
        <f>ЗОЖ_пер!E316</f>
        <v>94.6</v>
      </c>
      <c r="N17" s="440">
        <v>5</v>
      </c>
      <c r="O17" s="441">
        <v>5</v>
      </c>
      <c r="P17" s="440">
        <v>5</v>
      </c>
      <c r="Q17" s="441">
        <v>5</v>
      </c>
      <c r="R17" s="440">
        <v>5</v>
      </c>
      <c r="S17" s="441">
        <v>5</v>
      </c>
      <c r="T17" s="440">
        <v>5</v>
      </c>
      <c r="U17" s="441">
        <v>5</v>
      </c>
      <c r="V17" s="440">
        <v>5</v>
      </c>
      <c r="W17" s="441">
        <v>5</v>
      </c>
      <c r="X17" s="473">
        <v>5</v>
      </c>
      <c r="Y17" s="465">
        <f>C17/N17</f>
        <v>21</v>
      </c>
      <c r="Z17" s="320">
        <f t="shared" si="1"/>
        <v>20</v>
      </c>
      <c r="AA17" s="320">
        <f t="shared" si="1"/>
        <v>20</v>
      </c>
      <c r="AB17" s="320">
        <f t="shared" si="1"/>
        <v>19.419999999999998</v>
      </c>
      <c r="AC17" s="320">
        <f t="shared" si="1"/>
        <v>15.8</v>
      </c>
      <c r="AD17" s="320">
        <f t="shared" si="1"/>
        <v>19</v>
      </c>
      <c r="AE17" s="320">
        <f t="shared" si="1"/>
        <v>19</v>
      </c>
      <c r="AF17" s="320">
        <f t="shared" si="1"/>
        <v>18.919999999999998</v>
      </c>
      <c r="AG17" s="320">
        <f t="shared" si="1"/>
        <v>18.919999999999998</v>
      </c>
      <c r="AH17" s="320">
        <f t="shared" si="1"/>
        <v>18.919999999999998</v>
      </c>
      <c r="AI17" s="466">
        <f t="shared" si="1"/>
        <v>18.919999999999998</v>
      </c>
    </row>
    <row r="18" spans="1:35" ht="30">
      <c r="A18" s="467"/>
      <c r="B18" s="468" t="s">
        <v>1062</v>
      </c>
      <c r="C18" s="474"/>
      <c r="D18" s="475"/>
      <c r="E18" s="475"/>
      <c r="F18" s="475"/>
      <c r="G18" s="475"/>
      <c r="H18" s="475"/>
      <c r="I18" s="475"/>
      <c r="J18" s="475"/>
      <c r="K18" s="475"/>
      <c r="L18" s="475"/>
      <c r="M18" s="476"/>
      <c r="N18" s="470"/>
      <c r="O18" s="470"/>
      <c r="P18" s="470"/>
      <c r="Q18" s="470"/>
      <c r="R18" s="470"/>
      <c r="S18" s="470"/>
      <c r="T18" s="470"/>
      <c r="U18" s="470"/>
      <c r="V18" s="470"/>
      <c r="W18" s="470"/>
      <c r="X18" s="470"/>
      <c r="Y18" s="474"/>
      <c r="Z18" s="477"/>
      <c r="AA18" s="477"/>
      <c r="AB18" s="477"/>
      <c r="AC18" s="477"/>
      <c r="AD18" s="477"/>
      <c r="AE18" s="477"/>
      <c r="AF18" s="477"/>
      <c r="AG18" s="477"/>
      <c r="AH18" s="477"/>
      <c r="AI18" s="478"/>
    </row>
    <row r="19" spans="1:35" ht="30">
      <c r="A19" s="467" t="s">
        <v>1063</v>
      </c>
      <c r="B19" s="468" t="s">
        <v>1073</v>
      </c>
      <c r="C19" s="219">
        <v>72</v>
      </c>
      <c r="D19" s="215">
        <v>72</v>
      </c>
      <c r="E19" s="215">
        <v>72</v>
      </c>
      <c r="F19" s="215">
        <v>72</v>
      </c>
      <c r="G19" s="215">
        <v>72</v>
      </c>
      <c r="H19" s="215">
        <v>72</v>
      </c>
      <c r="I19" s="215">
        <v>72</v>
      </c>
      <c r="J19" s="215">
        <v>72</v>
      </c>
      <c r="K19" s="215">
        <v>72</v>
      </c>
      <c r="L19" s="215">
        <v>72</v>
      </c>
      <c r="M19" s="220">
        <v>72</v>
      </c>
      <c r="N19" s="479">
        <v>2</v>
      </c>
      <c r="O19" s="452">
        <v>2</v>
      </c>
      <c r="P19" s="479">
        <v>2</v>
      </c>
      <c r="Q19" s="452">
        <v>2</v>
      </c>
      <c r="R19" s="479">
        <v>2</v>
      </c>
      <c r="S19" s="452">
        <v>2</v>
      </c>
      <c r="T19" s="479">
        <v>2</v>
      </c>
      <c r="U19" s="452">
        <v>2</v>
      </c>
      <c r="V19" s="479">
        <v>2</v>
      </c>
      <c r="W19" s="452">
        <v>2</v>
      </c>
      <c r="X19" s="480">
        <v>2</v>
      </c>
      <c r="Y19" s="465">
        <f>C19/N19</f>
        <v>36</v>
      </c>
      <c r="Z19" s="320">
        <f aca="true" t="shared" si="2" ref="Z19:AI19">D19/O19</f>
        <v>36</v>
      </c>
      <c r="AA19" s="320">
        <f t="shared" si="2"/>
        <v>36</v>
      </c>
      <c r="AB19" s="320">
        <f t="shared" si="2"/>
        <v>36</v>
      </c>
      <c r="AC19" s="320">
        <f t="shared" si="2"/>
        <v>36</v>
      </c>
      <c r="AD19" s="320">
        <f t="shared" si="2"/>
        <v>36</v>
      </c>
      <c r="AE19" s="320">
        <f t="shared" si="2"/>
        <v>36</v>
      </c>
      <c r="AF19" s="320">
        <f t="shared" si="2"/>
        <v>36</v>
      </c>
      <c r="AG19" s="320">
        <f t="shared" si="2"/>
        <v>36</v>
      </c>
      <c r="AH19" s="320">
        <f t="shared" si="2"/>
        <v>36</v>
      </c>
      <c r="AI19" s="466">
        <f t="shared" si="2"/>
        <v>36</v>
      </c>
    </row>
    <row r="20" spans="1:35" ht="51">
      <c r="A20" s="467" t="s">
        <v>1064</v>
      </c>
      <c r="B20" s="468" t="s">
        <v>1074</v>
      </c>
      <c r="C20" s="465">
        <f>ЗОЖ_пер!E444</f>
        <v>1500</v>
      </c>
      <c r="D20" s="320">
        <f>ЗОЖ_пер!E445</f>
        <v>1500</v>
      </c>
      <c r="E20" s="320">
        <f>ЗОЖ_пер!E446</f>
        <v>1500</v>
      </c>
      <c r="F20" s="320">
        <f>ЗОЖ_пер!E447</f>
        <v>1500</v>
      </c>
      <c r="G20" s="320">
        <f>ЗОЖ_пер!E448</f>
        <v>1500</v>
      </c>
      <c r="H20" s="320">
        <f>ЗОЖ_пер!E449</f>
        <v>1500</v>
      </c>
      <c r="I20" s="320">
        <f>ЗОЖ_пер!E450</f>
        <v>1500</v>
      </c>
      <c r="J20" s="320">
        <f>ЗОЖ_пер!E451</f>
        <v>1500</v>
      </c>
      <c r="K20" s="320">
        <f>ЗОЖ_пер!E452</f>
        <v>1500</v>
      </c>
      <c r="L20" s="320">
        <f>ЗОЖ_пер!E453</f>
        <v>1500</v>
      </c>
      <c r="M20" s="466">
        <f>ЗОЖ_пер!E454</f>
        <v>1500</v>
      </c>
      <c r="N20" s="469">
        <v>1</v>
      </c>
      <c r="O20" s="323">
        <v>1</v>
      </c>
      <c r="P20" s="469">
        <v>1</v>
      </c>
      <c r="Q20" s="323">
        <v>1</v>
      </c>
      <c r="R20" s="469">
        <v>1</v>
      </c>
      <c r="S20" s="323">
        <v>1</v>
      </c>
      <c r="T20" s="469">
        <v>1</v>
      </c>
      <c r="U20" s="323">
        <v>1</v>
      </c>
      <c r="V20" s="469">
        <v>1</v>
      </c>
      <c r="W20" s="323">
        <v>1</v>
      </c>
      <c r="X20" s="470">
        <v>1</v>
      </c>
      <c r="Y20" s="465">
        <f>C20/N20</f>
        <v>1500</v>
      </c>
      <c r="Z20" s="320">
        <f aca="true" t="shared" si="3" ref="Z20:AI20">D20/O20</f>
        <v>1500</v>
      </c>
      <c r="AA20" s="320">
        <f t="shared" si="3"/>
        <v>1500</v>
      </c>
      <c r="AB20" s="320">
        <f t="shared" si="3"/>
        <v>1500</v>
      </c>
      <c r="AC20" s="320">
        <f t="shared" si="3"/>
        <v>1500</v>
      </c>
      <c r="AD20" s="320">
        <f t="shared" si="3"/>
        <v>1500</v>
      </c>
      <c r="AE20" s="320">
        <f t="shared" si="3"/>
        <v>1500</v>
      </c>
      <c r="AF20" s="320">
        <f t="shared" si="3"/>
        <v>1500</v>
      </c>
      <c r="AG20" s="320">
        <f t="shared" si="3"/>
        <v>1500</v>
      </c>
      <c r="AH20" s="320">
        <f t="shared" si="3"/>
        <v>1500</v>
      </c>
      <c r="AI20" s="466">
        <f t="shared" si="3"/>
        <v>1500</v>
      </c>
    </row>
    <row r="21" spans="1:35" ht="30">
      <c r="A21" s="467" t="s">
        <v>1065</v>
      </c>
      <c r="B21" s="468" t="s">
        <v>1078</v>
      </c>
      <c r="C21" s="465">
        <f>ЗОЖ_пер!E456</f>
        <v>159.8</v>
      </c>
      <c r="D21" s="320"/>
      <c r="E21" s="320"/>
      <c r="F21" s="320"/>
      <c r="G21" s="320"/>
      <c r="H21" s="320"/>
      <c r="I21" s="320"/>
      <c r="J21" s="320"/>
      <c r="K21" s="320"/>
      <c r="L21" s="320"/>
      <c r="M21" s="466"/>
      <c r="N21" s="469">
        <v>1</v>
      </c>
      <c r="O21" s="323"/>
      <c r="P21" s="323"/>
      <c r="Q21" s="323"/>
      <c r="R21" s="323"/>
      <c r="S21" s="323"/>
      <c r="T21" s="323"/>
      <c r="U21" s="323"/>
      <c r="V21" s="323"/>
      <c r="W21" s="323"/>
      <c r="X21" s="481"/>
      <c r="Y21" s="465">
        <f>C21/N21</f>
        <v>159.8</v>
      </c>
      <c r="Z21" s="320"/>
      <c r="AA21" s="320"/>
      <c r="AB21" s="320"/>
      <c r="AC21" s="320"/>
      <c r="AD21" s="320"/>
      <c r="AE21" s="320"/>
      <c r="AF21" s="320"/>
      <c r="AG21" s="320"/>
      <c r="AH21" s="320"/>
      <c r="AI21" s="466"/>
    </row>
    <row r="22" spans="1:35" ht="30">
      <c r="A22" s="467" t="s">
        <v>1066</v>
      </c>
      <c r="B22" s="468" t="s">
        <v>1075</v>
      </c>
      <c r="C22" s="471">
        <f>ЗОЖ_пер!E465</f>
        <v>350</v>
      </c>
      <c r="D22" s="326">
        <f>ЗОЖ_пер!E473</f>
        <v>350</v>
      </c>
      <c r="E22" s="326">
        <f>ЗОЖ_пер!E481</f>
        <v>350</v>
      </c>
      <c r="F22" s="326">
        <f>ЗОЖ_пер!E489</f>
        <v>350</v>
      </c>
      <c r="G22" s="326">
        <f>ЗОЖ_пер!E497</f>
        <v>350</v>
      </c>
      <c r="H22" s="326">
        <f>ЗОЖ_пер!E505</f>
        <v>213.1</v>
      </c>
      <c r="I22" s="330">
        <f>ЗОЖ_пер!E513</f>
        <v>213.1</v>
      </c>
      <c r="J22" s="330">
        <f>ЗОЖ_пер!E521</f>
        <v>201</v>
      </c>
      <c r="K22" s="330">
        <f>ЗОЖ_пер!E529</f>
        <v>201</v>
      </c>
      <c r="L22" s="330">
        <f>ЗОЖ_пер!E537</f>
        <v>201</v>
      </c>
      <c r="M22" s="482">
        <f>ЗОЖ_пер!E545</f>
        <v>201</v>
      </c>
      <c r="N22" s="483">
        <v>7</v>
      </c>
      <c r="O22" s="328">
        <v>7</v>
      </c>
      <c r="P22" s="483">
        <v>7</v>
      </c>
      <c r="Q22" s="328">
        <v>7</v>
      </c>
      <c r="R22" s="483">
        <v>7</v>
      </c>
      <c r="S22" s="328">
        <v>7</v>
      </c>
      <c r="T22" s="483">
        <v>7</v>
      </c>
      <c r="U22" s="328">
        <v>7</v>
      </c>
      <c r="V22" s="483">
        <v>7</v>
      </c>
      <c r="W22" s="328">
        <v>7</v>
      </c>
      <c r="X22" s="484">
        <v>7</v>
      </c>
      <c r="Y22" s="465">
        <f>C22/N22</f>
        <v>50</v>
      </c>
      <c r="Z22" s="320">
        <f aca="true" t="shared" si="4" ref="Z22:AI22">D22/O22</f>
        <v>50</v>
      </c>
      <c r="AA22" s="320">
        <f t="shared" si="4"/>
        <v>50</v>
      </c>
      <c r="AB22" s="320">
        <f t="shared" si="4"/>
        <v>50</v>
      </c>
      <c r="AC22" s="320">
        <f t="shared" si="4"/>
        <v>50</v>
      </c>
      <c r="AD22" s="320">
        <f t="shared" si="4"/>
        <v>30.442857142857143</v>
      </c>
      <c r="AE22" s="320">
        <f t="shared" si="4"/>
        <v>30.442857142857143</v>
      </c>
      <c r="AF22" s="320">
        <f t="shared" si="4"/>
        <v>28.714285714285715</v>
      </c>
      <c r="AG22" s="320">
        <f t="shared" si="4"/>
        <v>28.714285714285715</v>
      </c>
      <c r="AH22" s="320">
        <f t="shared" si="4"/>
        <v>28.714285714285715</v>
      </c>
      <c r="AI22" s="466">
        <f t="shared" si="4"/>
        <v>28.714285714285715</v>
      </c>
    </row>
    <row r="23" spans="1:35" ht="40.5">
      <c r="A23" s="467" t="s">
        <v>1067</v>
      </c>
      <c r="B23" s="468" t="s">
        <v>1076</v>
      </c>
      <c r="C23" s="465"/>
      <c r="D23" s="320">
        <f>ЗОЖ_пер!E554</f>
        <v>159.9</v>
      </c>
      <c r="E23" s="320">
        <f>ЗОЖ_пер!E555</f>
        <v>160</v>
      </c>
      <c r="F23" s="320">
        <f>ЗОЖ_пер!E556</f>
        <v>160</v>
      </c>
      <c r="G23" s="320"/>
      <c r="H23" s="320"/>
      <c r="I23" s="330"/>
      <c r="J23" s="330"/>
      <c r="K23" s="330"/>
      <c r="L23" s="330"/>
      <c r="M23" s="482"/>
      <c r="N23" s="483"/>
      <c r="O23" s="328">
        <v>1</v>
      </c>
      <c r="P23" s="328">
        <v>1</v>
      </c>
      <c r="Q23" s="328">
        <v>1</v>
      </c>
      <c r="R23" s="328"/>
      <c r="S23" s="328"/>
      <c r="T23" s="328"/>
      <c r="U23" s="328"/>
      <c r="V23" s="328"/>
      <c r="W23" s="328"/>
      <c r="X23" s="485"/>
      <c r="Y23" s="465"/>
      <c r="Z23" s="320">
        <f>D23/O23</f>
        <v>159.9</v>
      </c>
      <c r="AA23" s="320">
        <f>E23/P23</f>
        <v>160</v>
      </c>
      <c r="AB23" s="320">
        <f>F23/Q23</f>
        <v>160</v>
      </c>
      <c r="AC23" s="320"/>
      <c r="AD23" s="320"/>
      <c r="AE23" s="320"/>
      <c r="AF23" s="320"/>
      <c r="AG23" s="320"/>
      <c r="AH23" s="320"/>
      <c r="AI23" s="466"/>
    </row>
    <row r="24" spans="1:35" ht="41.25" thickBot="1">
      <c r="A24" s="486" t="s">
        <v>1068</v>
      </c>
      <c r="B24" s="487" t="s">
        <v>1077</v>
      </c>
      <c r="C24" s="488"/>
      <c r="D24" s="489"/>
      <c r="E24" s="489"/>
      <c r="F24" s="489"/>
      <c r="G24" s="489">
        <f>ЗОЖ_пер!E558</f>
        <v>160</v>
      </c>
      <c r="H24" s="489">
        <f>ЗОЖ_пер!E559</f>
        <v>160</v>
      </c>
      <c r="I24" s="367">
        <f>ЗОЖ_пер!E560</f>
        <v>160</v>
      </c>
      <c r="J24" s="367">
        <f>ЗОЖ_пер!E561</f>
        <v>160</v>
      </c>
      <c r="K24" s="367">
        <f>ЗОЖ_пер!E562</f>
        <v>160</v>
      </c>
      <c r="L24" s="367">
        <f>ЗОЖ_пер!E563</f>
        <v>160</v>
      </c>
      <c r="M24" s="490">
        <f>ЗОЖ_пер!E564</f>
        <v>160</v>
      </c>
      <c r="N24" s="491"/>
      <c r="O24" s="492"/>
      <c r="P24" s="492"/>
      <c r="Q24" s="492"/>
      <c r="R24" s="144">
        <v>1</v>
      </c>
      <c r="S24" s="144">
        <v>1</v>
      </c>
      <c r="T24" s="144">
        <v>1</v>
      </c>
      <c r="U24" s="144">
        <v>1</v>
      </c>
      <c r="V24" s="144">
        <v>1</v>
      </c>
      <c r="W24" s="144">
        <v>1</v>
      </c>
      <c r="X24" s="145">
        <v>1</v>
      </c>
      <c r="Y24" s="488"/>
      <c r="Z24" s="489"/>
      <c r="AA24" s="489"/>
      <c r="AB24" s="489"/>
      <c r="AC24" s="489">
        <f aca="true" t="shared" si="5" ref="AC24:AI24">G24/R24</f>
        <v>160</v>
      </c>
      <c r="AD24" s="489">
        <f t="shared" si="5"/>
        <v>160</v>
      </c>
      <c r="AE24" s="489">
        <f t="shared" si="5"/>
        <v>160</v>
      </c>
      <c r="AF24" s="489">
        <f t="shared" si="5"/>
        <v>160</v>
      </c>
      <c r="AG24" s="489">
        <f t="shared" si="5"/>
        <v>160</v>
      </c>
      <c r="AH24" s="489">
        <f t="shared" si="5"/>
        <v>160</v>
      </c>
      <c r="AI24" s="493">
        <f t="shared" si="5"/>
        <v>160</v>
      </c>
    </row>
    <row r="25" spans="1:35" ht="14.25">
      <c r="A25" s="7"/>
      <c r="B25" s="7"/>
      <c r="C25" s="494"/>
      <c r="D25" s="494"/>
      <c r="E25" s="494"/>
      <c r="F25" s="494"/>
      <c r="G25" s="494"/>
      <c r="H25" s="494"/>
      <c r="I25" s="494"/>
      <c r="J25" s="494"/>
      <c r="K25" s="494"/>
      <c r="L25" s="494"/>
      <c r="M25" s="494"/>
      <c r="N25" s="7"/>
      <c r="O25" s="7"/>
      <c r="P25" s="7"/>
      <c r="Q25" s="7"/>
      <c r="R25" s="7"/>
      <c r="S25" s="7"/>
      <c r="T25" s="7"/>
      <c r="U25" s="7"/>
      <c r="V25" s="7"/>
      <c r="W25" s="7"/>
      <c r="X25" s="7"/>
      <c r="Y25" s="7"/>
      <c r="Z25" s="7"/>
      <c r="AA25" s="7"/>
      <c r="AB25" s="7"/>
      <c r="AC25" s="7"/>
      <c r="AD25" s="7"/>
      <c r="AE25" s="7"/>
      <c r="AF25" s="7"/>
      <c r="AG25" s="7"/>
      <c r="AH25" s="7"/>
      <c r="AI25" s="7"/>
    </row>
    <row r="26" spans="1:35" ht="14.25">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row>
    <row r="27" spans="1:35" ht="14.25">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row>
    <row r="28" spans="1:35" ht="14.25">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row>
    <row r="29" spans="1:35" ht="14.25">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row>
    <row r="30" spans="1:35" ht="14.2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row>
    <row r="31" spans="1:35" ht="14.25">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row>
    <row r="32" spans="1:35" ht="14.2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row>
    <row r="33" spans="1:35" ht="14.2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row>
    <row r="34" spans="1:35" ht="14.25">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row>
    <row r="35" spans="1:35" ht="14.25">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row>
    <row r="36" spans="1:35" ht="14.25">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row>
    <row r="37" spans="1:35" ht="14.25">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row>
    <row r="38" spans="1:35" ht="14.25">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row>
    <row r="39" spans="1:35" ht="14.25">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row>
    <row r="40" spans="1:35" ht="14.25">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row>
    <row r="41" spans="1:35" ht="14.25">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row>
  </sheetData>
  <sheetProtection/>
  <mergeCells count="15">
    <mergeCell ref="A5:AD5"/>
    <mergeCell ref="A7:AI7"/>
    <mergeCell ref="A1:P1"/>
    <mergeCell ref="A2:P2"/>
    <mergeCell ref="A3:P3"/>
    <mergeCell ref="A4:P4"/>
    <mergeCell ref="B12:AI12"/>
    <mergeCell ref="AG6:AI6"/>
    <mergeCell ref="B8:B9"/>
    <mergeCell ref="C8:M9"/>
    <mergeCell ref="N8:X9"/>
    <mergeCell ref="Y8:AI9"/>
    <mergeCell ref="C11:M11"/>
    <mergeCell ref="N11:X11"/>
    <mergeCell ref="Y11:AI11"/>
  </mergeCells>
  <printOptions/>
  <pageMargins left="0.7" right="0.7" top="0.75" bottom="0.75" header="0.3" footer="0.3"/>
  <pageSetup horizontalDpi="600" verticalDpi="600" orientation="landscape" paperSize="9" scale="56" r:id="rId1"/>
</worksheet>
</file>

<file path=xl/worksheets/sheet14.xml><?xml version="1.0" encoding="utf-8"?>
<worksheet xmlns="http://schemas.openxmlformats.org/spreadsheetml/2006/main" xmlns:r="http://schemas.openxmlformats.org/officeDocument/2006/relationships">
  <sheetPr>
    <tabColor rgb="FFFF0000"/>
  </sheetPr>
  <dimension ref="A1:O828"/>
  <sheetViews>
    <sheetView view="pageBreakPreview" zoomScaleNormal="93" zoomScaleSheetLayoutView="100" zoomScalePageLayoutView="0" workbookViewId="0" topLeftCell="A42">
      <selection activeCell="K74" sqref="J74:K74"/>
    </sheetView>
  </sheetViews>
  <sheetFormatPr defaultColWidth="9.140625" defaultRowHeight="15"/>
  <cols>
    <col min="1" max="1" width="7.140625" style="40" customWidth="1"/>
    <col min="2" max="2" width="15.57421875" style="15" customWidth="1"/>
    <col min="3" max="3" width="9.140625" style="15" customWidth="1"/>
    <col min="4" max="4" width="8.00390625" style="15" customWidth="1"/>
    <col min="5" max="6" width="9.28125" style="54" customWidth="1"/>
    <col min="7" max="8" width="9.28125" style="55" customWidth="1"/>
    <col min="9" max="14" width="9.28125" style="27" customWidth="1"/>
    <col min="15" max="15" width="14.140625" style="15" customWidth="1"/>
  </cols>
  <sheetData>
    <row r="1" spans="1:15" ht="21" customHeight="1">
      <c r="A1" s="890" t="s">
        <v>486</v>
      </c>
      <c r="B1" s="890"/>
      <c r="C1" s="890"/>
      <c r="D1" s="890"/>
      <c r="E1" s="890"/>
      <c r="F1" s="890"/>
      <c r="G1" s="890"/>
      <c r="H1" s="890"/>
      <c r="I1" s="890"/>
      <c r="J1" s="890"/>
      <c r="K1" s="890"/>
      <c r="L1" s="890"/>
      <c r="M1" s="890"/>
      <c r="N1" s="890"/>
      <c r="O1" s="890"/>
    </row>
    <row r="2" spans="1:15" ht="15" customHeight="1">
      <c r="A2" s="881" t="s">
        <v>285</v>
      </c>
      <c r="B2" s="888" t="s">
        <v>220</v>
      </c>
      <c r="C2" s="635" t="s">
        <v>438</v>
      </c>
      <c r="D2" s="635" t="s">
        <v>201</v>
      </c>
      <c r="E2" s="887" t="s">
        <v>202</v>
      </c>
      <c r="F2" s="887"/>
      <c r="G2" s="635" t="s">
        <v>203</v>
      </c>
      <c r="H2" s="635"/>
      <c r="I2" s="635"/>
      <c r="J2" s="635"/>
      <c r="K2" s="635"/>
      <c r="L2" s="635"/>
      <c r="M2" s="635"/>
      <c r="N2" s="635"/>
      <c r="O2" s="498"/>
    </row>
    <row r="3" spans="1:15" ht="28.5" customHeight="1">
      <c r="A3" s="881"/>
      <c r="B3" s="891"/>
      <c r="C3" s="635"/>
      <c r="D3" s="635"/>
      <c r="E3" s="887"/>
      <c r="F3" s="887"/>
      <c r="G3" s="887" t="s">
        <v>439</v>
      </c>
      <c r="H3" s="887"/>
      <c r="I3" s="635" t="s">
        <v>204</v>
      </c>
      <c r="J3" s="635"/>
      <c r="K3" s="635" t="s">
        <v>205</v>
      </c>
      <c r="L3" s="635"/>
      <c r="M3" s="635" t="s">
        <v>206</v>
      </c>
      <c r="N3" s="635"/>
      <c r="O3" s="888" t="s">
        <v>487</v>
      </c>
    </row>
    <row r="4" spans="1:15" ht="61.5" customHeight="1">
      <c r="A4" s="881"/>
      <c r="B4" s="889"/>
      <c r="C4" s="635"/>
      <c r="D4" s="635"/>
      <c r="E4" s="497" t="s">
        <v>207</v>
      </c>
      <c r="F4" s="499" t="s">
        <v>208</v>
      </c>
      <c r="G4" s="497" t="s">
        <v>207</v>
      </c>
      <c r="H4" s="497" t="s">
        <v>208</v>
      </c>
      <c r="I4" s="496" t="s">
        <v>207</v>
      </c>
      <c r="J4" s="496" t="s">
        <v>208</v>
      </c>
      <c r="K4" s="496" t="s">
        <v>207</v>
      </c>
      <c r="L4" s="496" t="s">
        <v>208</v>
      </c>
      <c r="M4" s="496" t="s">
        <v>207</v>
      </c>
      <c r="N4" s="496" t="s">
        <v>255</v>
      </c>
      <c r="O4" s="889"/>
    </row>
    <row r="5" spans="1:15" ht="14.25">
      <c r="A5" s="495">
        <v>1</v>
      </c>
      <c r="B5" s="496">
        <v>2</v>
      </c>
      <c r="C5" s="496">
        <v>3</v>
      </c>
      <c r="D5" s="496">
        <v>4</v>
      </c>
      <c r="E5" s="497">
        <v>5</v>
      </c>
      <c r="F5" s="497">
        <v>6</v>
      </c>
      <c r="G5" s="497">
        <v>7</v>
      </c>
      <c r="H5" s="497">
        <v>8</v>
      </c>
      <c r="I5" s="496">
        <v>9</v>
      </c>
      <c r="J5" s="496">
        <v>10</v>
      </c>
      <c r="K5" s="496">
        <v>11</v>
      </c>
      <c r="L5" s="496">
        <v>12</v>
      </c>
      <c r="M5" s="496">
        <v>13</v>
      </c>
      <c r="N5" s="496">
        <v>14</v>
      </c>
      <c r="O5" s="496">
        <v>15</v>
      </c>
    </row>
    <row r="6" spans="1:15" ht="15.75" customHeight="1">
      <c r="A6" s="873" t="s">
        <v>375</v>
      </c>
      <c r="B6" s="873"/>
      <c r="C6" s="873"/>
      <c r="D6" s="873"/>
      <c r="E6" s="873"/>
      <c r="F6" s="873"/>
      <c r="G6" s="873"/>
      <c r="H6" s="873"/>
      <c r="I6" s="873"/>
      <c r="J6" s="873"/>
      <c r="K6" s="873"/>
      <c r="L6" s="873"/>
      <c r="M6" s="873"/>
      <c r="N6" s="873"/>
      <c r="O6" s="873"/>
    </row>
    <row r="7" spans="1:15" ht="25.5" customHeight="1">
      <c r="A7" s="873" t="s">
        <v>488</v>
      </c>
      <c r="B7" s="873"/>
      <c r="C7" s="873"/>
      <c r="D7" s="873"/>
      <c r="E7" s="873"/>
      <c r="F7" s="873"/>
      <c r="G7" s="873"/>
      <c r="H7" s="873"/>
      <c r="I7" s="873"/>
      <c r="J7" s="873"/>
      <c r="K7" s="873"/>
      <c r="L7" s="873"/>
      <c r="M7" s="873"/>
      <c r="N7" s="873"/>
      <c r="O7" s="873"/>
    </row>
    <row r="8" spans="1:15" ht="15.75" customHeight="1">
      <c r="A8" s="886" t="s">
        <v>508</v>
      </c>
      <c r="B8" s="873" t="s">
        <v>474</v>
      </c>
      <c r="C8" s="873"/>
      <c r="D8" s="873"/>
      <c r="E8" s="873"/>
      <c r="F8" s="873"/>
      <c r="G8" s="873"/>
      <c r="H8" s="873"/>
      <c r="I8" s="873"/>
      <c r="J8" s="873"/>
      <c r="K8" s="873"/>
      <c r="L8" s="873"/>
      <c r="M8" s="873"/>
      <c r="N8" s="873"/>
      <c r="O8" s="873"/>
    </row>
    <row r="9" spans="1:15" ht="25.5" customHeight="1">
      <c r="A9" s="886"/>
      <c r="B9" s="873" t="s">
        <v>489</v>
      </c>
      <c r="C9" s="873"/>
      <c r="D9" s="873"/>
      <c r="E9" s="873"/>
      <c r="F9" s="873"/>
      <c r="G9" s="873"/>
      <c r="H9" s="873"/>
      <c r="I9" s="873"/>
      <c r="J9" s="873"/>
      <c r="K9" s="873"/>
      <c r="L9" s="873"/>
      <c r="M9" s="873"/>
      <c r="N9" s="873"/>
      <c r="O9" s="873"/>
    </row>
    <row r="10" spans="1:15" s="5" customFormat="1" ht="15" customHeight="1">
      <c r="A10" s="882" t="s">
        <v>451</v>
      </c>
      <c r="B10" s="742" t="s">
        <v>490</v>
      </c>
      <c r="C10" s="885"/>
      <c r="D10" s="630" t="s">
        <v>226</v>
      </c>
      <c r="E10" s="380">
        <f>SUM(E11:E16)</f>
        <v>1169.9</v>
      </c>
      <c r="F10" s="380">
        <f aca="true" t="shared" si="0" ref="F10:N10">SUM(F11:F16)</f>
        <v>197.76272</v>
      </c>
      <c r="G10" s="380">
        <f t="shared" si="0"/>
        <v>1169.9</v>
      </c>
      <c r="H10" s="380">
        <f t="shared" si="0"/>
        <v>197.76272</v>
      </c>
      <c r="I10" s="380">
        <f t="shared" si="0"/>
        <v>0</v>
      </c>
      <c r="J10" s="380">
        <f t="shared" si="0"/>
        <v>0</v>
      </c>
      <c r="K10" s="380">
        <f t="shared" si="0"/>
        <v>0</v>
      </c>
      <c r="L10" s="380">
        <f t="shared" si="0"/>
        <v>0</v>
      </c>
      <c r="M10" s="380">
        <f t="shared" si="0"/>
        <v>0</v>
      </c>
      <c r="N10" s="380">
        <f t="shared" si="0"/>
        <v>0</v>
      </c>
      <c r="O10" s="379"/>
    </row>
    <row r="11" spans="1:15" ht="14.25">
      <c r="A11" s="883"/>
      <c r="B11" s="743"/>
      <c r="C11" s="885"/>
      <c r="D11" s="630"/>
      <c r="E11" s="382">
        <f>G11+I11+K11+M11</f>
        <v>220</v>
      </c>
      <c r="F11" s="382">
        <f>H11+J11+L11+N11</f>
        <v>0</v>
      </c>
      <c r="G11" s="382">
        <f>G18+G25+G32+G39+G46+G53+G60+G67+G74+G81+G88</f>
        <v>220</v>
      </c>
      <c r="H11" s="382">
        <f>H18+H25+H32+H39+H46+H53+H60+H67+H74+H81+H88</f>
        <v>0</v>
      </c>
      <c r="I11" s="382">
        <f aca="true" t="shared" si="1" ref="I11:N11">I18+I25+I32+I39+I46+I53+I60+I67+I74+I81+I88</f>
        <v>0</v>
      </c>
      <c r="J11" s="382">
        <f t="shared" si="1"/>
        <v>0</v>
      </c>
      <c r="K11" s="382">
        <f t="shared" si="1"/>
        <v>0</v>
      </c>
      <c r="L11" s="382">
        <f t="shared" si="1"/>
        <v>0</v>
      </c>
      <c r="M11" s="382">
        <f t="shared" si="1"/>
        <v>0</v>
      </c>
      <c r="N11" s="382">
        <f t="shared" si="1"/>
        <v>0</v>
      </c>
      <c r="O11" s="381" t="s">
        <v>478</v>
      </c>
    </row>
    <row r="12" spans="1:15" ht="14.25">
      <c r="A12" s="883"/>
      <c r="B12" s="743"/>
      <c r="C12" s="885"/>
      <c r="D12" s="630"/>
      <c r="E12" s="382">
        <f aca="true" t="shared" si="2" ref="E12:F16">G12+I12+K12+M12</f>
        <v>152</v>
      </c>
      <c r="F12" s="382">
        <f t="shared" si="2"/>
        <v>64.3644</v>
      </c>
      <c r="G12" s="382">
        <f aca="true" t="shared" si="3" ref="G12:H16">G19+G26+G33+G40+G47+G54+G61+G68+G75+G82+G89</f>
        <v>152</v>
      </c>
      <c r="H12" s="382">
        <f t="shared" si="3"/>
        <v>64.3644</v>
      </c>
      <c r="I12" s="382">
        <f aca="true" t="shared" si="4" ref="I12:N12">I19+I26+I33+I40+I47+I54+I61+I68+I75+I82+I89</f>
        <v>0</v>
      </c>
      <c r="J12" s="382">
        <f t="shared" si="4"/>
        <v>0</v>
      </c>
      <c r="K12" s="382">
        <f t="shared" si="4"/>
        <v>0</v>
      </c>
      <c r="L12" s="382">
        <f t="shared" si="4"/>
        <v>0</v>
      </c>
      <c r="M12" s="382">
        <f t="shared" si="4"/>
        <v>0</v>
      </c>
      <c r="N12" s="382">
        <f t="shared" si="4"/>
        <v>0</v>
      </c>
      <c r="O12" s="381" t="s">
        <v>479</v>
      </c>
    </row>
    <row r="13" spans="1:15" ht="14.25">
      <c r="A13" s="883"/>
      <c r="B13" s="743"/>
      <c r="C13" s="885"/>
      <c r="D13" s="630"/>
      <c r="E13" s="382">
        <f t="shared" si="2"/>
        <v>207.9</v>
      </c>
      <c r="F13" s="382">
        <f t="shared" si="2"/>
        <v>73.39832</v>
      </c>
      <c r="G13" s="382">
        <f t="shared" si="3"/>
        <v>207.9</v>
      </c>
      <c r="H13" s="382">
        <f t="shared" si="3"/>
        <v>73.39832</v>
      </c>
      <c r="I13" s="382">
        <f aca="true" t="shared" si="5" ref="I13:N13">I20+I27+I34+I41+I48+I55+I62+I69+I76+I83+I90</f>
        <v>0</v>
      </c>
      <c r="J13" s="382">
        <f t="shared" si="5"/>
        <v>0</v>
      </c>
      <c r="K13" s="382">
        <f t="shared" si="5"/>
        <v>0</v>
      </c>
      <c r="L13" s="382">
        <f t="shared" si="5"/>
        <v>0</v>
      </c>
      <c r="M13" s="382">
        <f t="shared" si="5"/>
        <v>0</v>
      </c>
      <c r="N13" s="382">
        <f t="shared" si="5"/>
        <v>0</v>
      </c>
      <c r="O13" s="381" t="s">
        <v>480</v>
      </c>
    </row>
    <row r="14" spans="1:15" ht="14.25">
      <c r="A14" s="883"/>
      <c r="B14" s="743"/>
      <c r="C14" s="885"/>
      <c r="D14" s="630"/>
      <c r="E14" s="382">
        <f t="shared" si="2"/>
        <v>150</v>
      </c>
      <c r="F14" s="382">
        <f t="shared" si="2"/>
        <v>60</v>
      </c>
      <c r="G14" s="382">
        <f t="shared" si="3"/>
        <v>150</v>
      </c>
      <c r="H14" s="382">
        <f t="shared" si="3"/>
        <v>60</v>
      </c>
      <c r="I14" s="382">
        <f aca="true" t="shared" si="6" ref="I14:N14">I21+I28+I35+I42+I49+I56+I63+I70+I77+I84+I91</f>
        <v>0</v>
      </c>
      <c r="J14" s="382">
        <f t="shared" si="6"/>
        <v>0</v>
      </c>
      <c r="K14" s="382">
        <f t="shared" si="6"/>
        <v>0</v>
      </c>
      <c r="L14" s="382">
        <f t="shared" si="6"/>
        <v>0</v>
      </c>
      <c r="M14" s="382">
        <f t="shared" si="6"/>
        <v>0</v>
      </c>
      <c r="N14" s="382">
        <f t="shared" si="6"/>
        <v>0</v>
      </c>
      <c r="O14" s="381" t="s">
        <v>482</v>
      </c>
    </row>
    <row r="15" spans="1:15" ht="14.25">
      <c r="A15" s="883"/>
      <c r="B15" s="743"/>
      <c r="C15" s="885"/>
      <c r="D15" s="630"/>
      <c r="E15" s="382">
        <f t="shared" si="2"/>
        <v>220</v>
      </c>
      <c r="F15" s="382">
        <f t="shared" si="2"/>
        <v>0</v>
      </c>
      <c r="G15" s="382">
        <f t="shared" si="3"/>
        <v>220</v>
      </c>
      <c r="H15" s="382">
        <f t="shared" si="3"/>
        <v>0</v>
      </c>
      <c r="I15" s="382">
        <f aca="true" t="shared" si="7" ref="I15:N15">I22+I29+I36+I43+I50+I57+I64+I71+I78+I85+I92</f>
        <v>0</v>
      </c>
      <c r="J15" s="382">
        <f t="shared" si="7"/>
        <v>0</v>
      </c>
      <c r="K15" s="382">
        <f t="shared" si="7"/>
        <v>0</v>
      </c>
      <c r="L15" s="382">
        <f t="shared" si="7"/>
        <v>0</v>
      </c>
      <c r="M15" s="382">
        <f t="shared" si="7"/>
        <v>0</v>
      </c>
      <c r="N15" s="382">
        <f t="shared" si="7"/>
        <v>0</v>
      </c>
      <c r="O15" s="381" t="s">
        <v>228</v>
      </c>
    </row>
    <row r="16" spans="1:15" ht="14.25">
      <c r="A16" s="883"/>
      <c r="B16" s="743"/>
      <c r="C16" s="885"/>
      <c r="D16" s="630"/>
      <c r="E16" s="382">
        <f t="shared" si="2"/>
        <v>220</v>
      </c>
      <c r="F16" s="382">
        <f t="shared" si="2"/>
        <v>0</v>
      </c>
      <c r="G16" s="382">
        <f t="shared" si="3"/>
        <v>220</v>
      </c>
      <c r="H16" s="382">
        <f t="shared" si="3"/>
        <v>0</v>
      </c>
      <c r="I16" s="382">
        <f aca="true" t="shared" si="8" ref="I16:N16">I23+I30+I37+I44+I51+I58+I65+I72+I79+I86+I93</f>
        <v>0</v>
      </c>
      <c r="J16" s="382">
        <f t="shared" si="8"/>
        <v>0</v>
      </c>
      <c r="K16" s="382">
        <f t="shared" si="8"/>
        <v>0</v>
      </c>
      <c r="L16" s="382">
        <f t="shared" si="8"/>
        <v>0</v>
      </c>
      <c r="M16" s="382">
        <f t="shared" si="8"/>
        <v>0</v>
      </c>
      <c r="N16" s="382">
        <f t="shared" si="8"/>
        <v>0</v>
      </c>
      <c r="O16" s="381" t="s">
        <v>398</v>
      </c>
    </row>
    <row r="17" spans="1:15" ht="14.25">
      <c r="A17" s="883"/>
      <c r="B17" s="743"/>
      <c r="C17" s="388"/>
      <c r="D17" s="630">
        <v>2015</v>
      </c>
      <c r="E17" s="382">
        <f>SUM(E18:E23)</f>
        <v>120</v>
      </c>
      <c r="F17" s="382">
        <f aca="true" t="shared" si="9" ref="F17:M17">SUM(F18:F23)</f>
        <v>31.12372</v>
      </c>
      <c r="G17" s="382">
        <f t="shared" si="9"/>
        <v>120</v>
      </c>
      <c r="H17" s="382">
        <f t="shared" si="9"/>
        <v>31.12372</v>
      </c>
      <c r="I17" s="382">
        <f t="shared" si="9"/>
        <v>0</v>
      </c>
      <c r="J17" s="382">
        <f t="shared" si="9"/>
        <v>0</v>
      </c>
      <c r="K17" s="382">
        <f t="shared" si="9"/>
        <v>0</v>
      </c>
      <c r="L17" s="382">
        <f t="shared" si="9"/>
        <v>0</v>
      </c>
      <c r="M17" s="382">
        <f t="shared" si="9"/>
        <v>0</v>
      </c>
      <c r="N17" s="382">
        <f>SUM(N18:N23)</f>
        <v>0</v>
      </c>
      <c r="O17" s="388"/>
    </row>
    <row r="18" spans="1:15" ht="14.25">
      <c r="A18" s="883"/>
      <c r="B18" s="743"/>
      <c r="C18" s="388"/>
      <c r="D18" s="630"/>
      <c r="E18" s="382">
        <f>G18+I18+K18+M18</f>
        <v>20</v>
      </c>
      <c r="F18" s="382">
        <f>H18+J18+L18+N18</f>
        <v>0</v>
      </c>
      <c r="G18" s="382">
        <v>20</v>
      </c>
      <c r="H18" s="382">
        <v>0</v>
      </c>
      <c r="I18" s="382"/>
      <c r="J18" s="382"/>
      <c r="K18" s="382"/>
      <c r="L18" s="382"/>
      <c r="M18" s="382"/>
      <c r="N18" s="382"/>
      <c r="O18" s="381" t="s">
        <v>478</v>
      </c>
    </row>
    <row r="19" spans="1:15" ht="14.25">
      <c r="A19" s="883"/>
      <c r="B19" s="743"/>
      <c r="C19" s="388"/>
      <c r="D19" s="630"/>
      <c r="E19" s="382">
        <f aca="true" t="shared" si="10" ref="E19:F23">G19+I19+K19+M19</f>
        <v>20</v>
      </c>
      <c r="F19" s="382">
        <f t="shared" si="10"/>
        <v>9.765</v>
      </c>
      <c r="G19" s="382">
        <v>20</v>
      </c>
      <c r="H19" s="382">
        <v>9.765</v>
      </c>
      <c r="I19" s="382"/>
      <c r="J19" s="382"/>
      <c r="K19" s="382"/>
      <c r="L19" s="382"/>
      <c r="M19" s="382"/>
      <c r="N19" s="382"/>
      <c r="O19" s="381" t="s">
        <v>479</v>
      </c>
    </row>
    <row r="20" spans="1:15" ht="14.25">
      <c r="A20" s="883"/>
      <c r="B20" s="743"/>
      <c r="C20" s="388"/>
      <c r="D20" s="630"/>
      <c r="E20" s="382">
        <f t="shared" si="10"/>
        <v>20</v>
      </c>
      <c r="F20" s="382">
        <f t="shared" si="10"/>
        <v>11.35872</v>
      </c>
      <c r="G20" s="382">
        <v>20</v>
      </c>
      <c r="H20" s="382">
        <v>11.35872</v>
      </c>
      <c r="I20" s="382"/>
      <c r="J20" s="382"/>
      <c r="K20" s="382"/>
      <c r="L20" s="382"/>
      <c r="M20" s="382"/>
      <c r="N20" s="382"/>
      <c r="O20" s="381" t="s">
        <v>480</v>
      </c>
    </row>
    <row r="21" spans="1:15" ht="14.25">
      <c r="A21" s="883"/>
      <c r="B21" s="743"/>
      <c r="C21" s="388"/>
      <c r="D21" s="630"/>
      <c r="E21" s="382">
        <f t="shared" si="10"/>
        <v>20</v>
      </c>
      <c r="F21" s="382">
        <f t="shared" si="10"/>
        <v>10</v>
      </c>
      <c r="G21" s="382">
        <v>20</v>
      </c>
      <c r="H21" s="382">
        <v>10</v>
      </c>
      <c r="I21" s="382"/>
      <c r="J21" s="382"/>
      <c r="K21" s="382"/>
      <c r="L21" s="382"/>
      <c r="M21" s="382"/>
      <c r="N21" s="382"/>
      <c r="O21" s="381" t="s">
        <v>482</v>
      </c>
    </row>
    <row r="22" spans="1:15" ht="14.25">
      <c r="A22" s="883"/>
      <c r="B22" s="743"/>
      <c r="C22" s="388"/>
      <c r="D22" s="630"/>
      <c r="E22" s="382">
        <f t="shared" si="10"/>
        <v>20</v>
      </c>
      <c r="F22" s="382">
        <f t="shared" si="10"/>
        <v>0</v>
      </c>
      <c r="G22" s="382">
        <v>20</v>
      </c>
      <c r="H22" s="382">
        <v>0</v>
      </c>
      <c r="I22" s="382"/>
      <c r="J22" s="382"/>
      <c r="K22" s="382"/>
      <c r="L22" s="382"/>
      <c r="M22" s="382"/>
      <c r="N22" s="382"/>
      <c r="O22" s="381" t="s">
        <v>228</v>
      </c>
    </row>
    <row r="23" spans="1:15" ht="14.25">
      <c r="A23" s="883"/>
      <c r="B23" s="743"/>
      <c r="C23" s="388"/>
      <c r="D23" s="630"/>
      <c r="E23" s="382">
        <f t="shared" si="10"/>
        <v>20</v>
      </c>
      <c r="F23" s="382">
        <f t="shared" si="10"/>
        <v>0</v>
      </c>
      <c r="G23" s="382">
        <v>20</v>
      </c>
      <c r="H23" s="382">
        <v>0</v>
      </c>
      <c r="I23" s="382"/>
      <c r="J23" s="382"/>
      <c r="K23" s="382"/>
      <c r="L23" s="382"/>
      <c r="M23" s="382"/>
      <c r="N23" s="382"/>
      <c r="O23" s="381" t="s">
        <v>398</v>
      </c>
    </row>
    <row r="24" spans="1:15" ht="14.25">
      <c r="A24" s="883"/>
      <c r="B24" s="743"/>
      <c r="C24" s="388"/>
      <c r="D24" s="630">
        <v>2016</v>
      </c>
      <c r="E24" s="382">
        <f>SUM(E25:E30)</f>
        <v>120</v>
      </c>
      <c r="F24" s="382">
        <f aca="true" t="shared" si="11" ref="F24:N24">SUM(F25:F30)</f>
        <v>16.59</v>
      </c>
      <c r="G24" s="382">
        <f t="shared" si="11"/>
        <v>120</v>
      </c>
      <c r="H24" s="382">
        <f t="shared" si="11"/>
        <v>16.59</v>
      </c>
      <c r="I24" s="382">
        <f t="shared" si="11"/>
        <v>0</v>
      </c>
      <c r="J24" s="382">
        <f t="shared" si="11"/>
        <v>0</v>
      </c>
      <c r="K24" s="382">
        <f t="shared" si="11"/>
        <v>0</v>
      </c>
      <c r="L24" s="382">
        <f t="shared" si="11"/>
        <v>0</v>
      </c>
      <c r="M24" s="382">
        <f t="shared" si="11"/>
        <v>0</v>
      </c>
      <c r="N24" s="382">
        <f t="shared" si="11"/>
        <v>0</v>
      </c>
      <c r="O24" s="388"/>
    </row>
    <row r="25" spans="1:15" ht="14.25">
      <c r="A25" s="883"/>
      <c r="B25" s="743"/>
      <c r="C25" s="388"/>
      <c r="D25" s="630"/>
      <c r="E25" s="382">
        <f>G25+I25+K25+M25</f>
        <v>20</v>
      </c>
      <c r="F25" s="382">
        <f>H25+J25+L25+N25</f>
        <v>0</v>
      </c>
      <c r="G25" s="382">
        <v>20</v>
      </c>
      <c r="H25" s="382">
        <v>0</v>
      </c>
      <c r="I25" s="382"/>
      <c r="J25" s="382"/>
      <c r="K25" s="382"/>
      <c r="L25" s="382"/>
      <c r="M25" s="382"/>
      <c r="N25" s="382"/>
      <c r="O25" s="381" t="s">
        <v>478</v>
      </c>
    </row>
    <row r="26" spans="1:15" ht="26.25">
      <c r="A26" s="883"/>
      <c r="B26" s="743"/>
      <c r="C26" s="381" t="s">
        <v>491</v>
      </c>
      <c r="D26" s="630"/>
      <c r="E26" s="382">
        <f aca="true" t="shared" si="12" ref="E26:F30">G26+I26+K26+M26</f>
        <v>20</v>
      </c>
      <c r="F26" s="382">
        <f t="shared" si="12"/>
        <v>6.9</v>
      </c>
      <c r="G26" s="382">
        <v>20</v>
      </c>
      <c r="H26" s="382">
        <v>6.9</v>
      </c>
      <c r="I26" s="382"/>
      <c r="J26" s="382"/>
      <c r="K26" s="382"/>
      <c r="L26" s="382"/>
      <c r="M26" s="382"/>
      <c r="N26" s="382"/>
      <c r="O26" s="381" t="s">
        <v>479</v>
      </c>
    </row>
    <row r="27" spans="1:15" ht="26.25">
      <c r="A27" s="883"/>
      <c r="B27" s="743"/>
      <c r="C27" s="381" t="s">
        <v>491</v>
      </c>
      <c r="D27" s="630"/>
      <c r="E27" s="382">
        <f t="shared" si="12"/>
        <v>20</v>
      </c>
      <c r="F27" s="382">
        <f t="shared" si="12"/>
        <v>9.69</v>
      </c>
      <c r="G27" s="382">
        <v>20</v>
      </c>
      <c r="H27" s="382">
        <v>9.69</v>
      </c>
      <c r="I27" s="382"/>
      <c r="J27" s="382"/>
      <c r="K27" s="382"/>
      <c r="L27" s="382"/>
      <c r="M27" s="382"/>
      <c r="N27" s="382"/>
      <c r="O27" s="381" t="s">
        <v>480</v>
      </c>
    </row>
    <row r="28" spans="1:15" ht="14.25">
      <c r="A28" s="883"/>
      <c r="B28" s="743"/>
      <c r="C28" s="388"/>
      <c r="D28" s="630"/>
      <c r="E28" s="382">
        <f t="shared" si="12"/>
        <v>20</v>
      </c>
      <c r="F28" s="382">
        <f t="shared" si="12"/>
        <v>0</v>
      </c>
      <c r="G28" s="382">
        <v>20</v>
      </c>
      <c r="H28" s="382">
        <v>0</v>
      </c>
      <c r="I28" s="382"/>
      <c r="J28" s="382"/>
      <c r="K28" s="382"/>
      <c r="L28" s="382"/>
      <c r="M28" s="382"/>
      <c r="N28" s="382"/>
      <c r="O28" s="381" t="s">
        <v>482</v>
      </c>
    </row>
    <row r="29" spans="1:15" ht="14.25">
      <c r="A29" s="883"/>
      <c r="B29" s="743"/>
      <c r="C29" s="388"/>
      <c r="D29" s="630"/>
      <c r="E29" s="382">
        <f t="shared" si="12"/>
        <v>20</v>
      </c>
      <c r="F29" s="382">
        <f t="shared" si="12"/>
        <v>0</v>
      </c>
      <c r="G29" s="382">
        <v>20</v>
      </c>
      <c r="H29" s="382">
        <v>0</v>
      </c>
      <c r="I29" s="382"/>
      <c r="J29" s="382"/>
      <c r="K29" s="382"/>
      <c r="L29" s="382"/>
      <c r="M29" s="382"/>
      <c r="N29" s="382"/>
      <c r="O29" s="381" t="s">
        <v>228</v>
      </c>
    </row>
    <row r="30" spans="1:15" ht="14.25">
      <c r="A30" s="883"/>
      <c r="B30" s="743"/>
      <c r="C30" s="388"/>
      <c r="D30" s="630"/>
      <c r="E30" s="382">
        <f>G30+I30+K30+M30</f>
        <v>20</v>
      </c>
      <c r="F30" s="382">
        <f t="shared" si="12"/>
        <v>0</v>
      </c>
      <c r="G30" s="382">
        <v>20</v>
      </c>
      <c r="H30" s="382">
        <v>0</v>
      </c>
      <c r="I30" s="382"/>
      <c r="J30" s="382"/>
      <c r="K30" s="382"/>
      <c r="L30" s="382"/>
      <c r="M30" s="382"/>
      <c r="N30" s="382"/>
      <c r="O30" s="381" t="s">
        <v>398</v>
      </c>
    </row>
    <row r="31" spans="1:15" ht="14.25">
      <c r="A31" s="883"/>
      <c r="B31" s="743"/>
      <c r="C31" s="388"/>
      <c r="D31" s="630">
        <v>2017</v>
      </c>
      <c r="E31" s="382">
        <f>SUM(E32:E37)</f>
        <v>120</v>
      </c>
      <c r="F31" s="382">
        <f aca="true" t="shared" si="13" ref="F31:N31">SUM(F32:F37)</f>
        <v>27.8644</v>
      </c>
      <c r="G31" s="382">
        <f t="shared" si="13"/>
        <v>120</v>
      </c>
      <c r="H31" s="382">
        <f t="shared" si="13"/>
        <v>27.8644</v>
      </c>
      <c r="I31" s="382">
        <f t="shared" si="13"/>
        <v>0</v>
      </c>
      <c r="J31" s="382">
        <f t="shared" si="13"/>
        <v>0</v>
      </c>
      <c r="K31" s="382">
        <f t="shared" si="13"/>
        <v>0</v>
      </c>
      <c r="L31" s="382">
        <f t="shared" si="13"/>
        <v>0</v>
      </c>
      <c r="M31" s="382">
        <f t="shared" si="13"/>
        <v>0</v>
      </c>
      <c r="N31" s="382">
        <f t="shared" si="13"/>
        <v>0</v>
      </c>
      <c r="O31" s="388"/>
    </row>
    <row r="32" spans="1:15" ht="14.25">
      <c r="A32" s="883"/>
      <c r="B32" s="743"/>
      <c r="C32" s="388"/>
      <c r="D32" s="630"/>
      <c r="E32" s="382">
        <f>G32+I32+K32+M32</f>
        <v>20</v>
      </c>
      <c r="F32" s="382">
        <f>H32+J32+L32+N32</f>
        <v>0</v>
      </c>
      <c r="G32" s="382">
        <v>20</v>
      </c>
      <c r="H32" s="382">
        <v>0</v>
      </c>
      <c r="I32" s="382"/>
      <c r="J32" s="382"/>
      <c r="K32" s="382"/>
      <c r="L32" s="382"/>
      <c r="M32" s="382"/>
      <c r="N32" s="382"/>
      <c r="O32" s="381" t="s">
        <v>478</v>
      </c>
    </row>
    <row r="33" spans="1:15" ht="26.25">
      <c r="A33" s="883"/>
      <c r="B33" s="743"/>
      <c r="C33" s="381" t="s">
        <v>491</v>
      </c>
      <c r="D33" s="630"/>
      <c r="E33" s="382">
        <f aca="true" t="shared" si="14" ref="E33:F37">G33+I33+K33+M33</f>
        <v>20</v>
      </c>
      <c r="F33" s="382">
        <f t="shared" si="14"/>
        <v>8.8644</v>
      </c>
      <c r="G33" s="382">
        <v>20</v>
      </c>
      <c r="H33" s="382">
        <v>8.8644</v>
      </c>
      <c r="I33" s="382"/>
      <c r="J33" s="382"/>
      <c r="K33" s="382"/>
      <c r="L33" s="382"/>
      <c r="M33" s="382"/>
      <c r="N33" s="382"/>
      <c r="O33" s="381" t="s">
        <v>479</v>
      </c>
    </row>
    <row r="34" spans="1:15" ht="26.25">
      <c r="A34" s="883"/>
      <c r="B34" s="743"/>
      <c r="C34" s="381" t="s">
        <v>491</v>
      </c>
      <c r="D34" s="630"/>
      <c r="E34" s="382">
        <f t="shared" si="14"/>
        <v>20</v>
      </c>
      <c r="F34" s="382">
        <f t="shared" si="14"/>
        <v>9</v>
      </c>
      <c r="G34" s="382">
        <v>20</v>
      </c>
      <c r="H34" s="382">
        <v>9</v>
      </c>
      <c r="I34" s="382"/>
      <c r="J34" s="382"/>
      <c r="K34" s="382"/>
      <c r="L34" s="382"/>
      <c r="M34" s="382"/>
      <c r="N34" s="382"/>
      <c r="O34" s="381" t="s">
        <v>480</v>
      </c>
    </row>
    <row r="35" spans="1:15" ht="26.25">
      <c r="A35" s="883"/>
      <c r="B35" s="743"/>
      <c r="C35" s="381" t="s">
        <v>491</v>
      </c>
      <c r="D35" s="630"/>
      <c r="E35" s="382">
        <f t="shared" si="14"/>
        <v>20</v>
      </c>
      <c r="F35" s="382">
        <f t="shared" si="14"/>
        <v>10</v>
      </c>
      <c r="G35" s="382">
        <v>20</v>
      </c>
      <c r="H35" s="382">
        <v>10</v>
      </c>
      <c r="I35" s="382"/>
      <c r="J35" s="382"/>
      <c r="K35" s="382"/>
      <c r="L35" s="382"/>
      <c r="M35" s="382"/>
      <c r="N35" s="382"/>
      <c r="O35" s="381" t="s">
        <v>482</v>
      </c>
    </row>
    <row r="36" spans="1:15" ht="14.25">
      <c r="A36" s="883"/>
      <c r="B36" s="743"/>
      <c r="C36" s="388"/>
      <c r="D36" s="630"/>
      <c r="E36" s="382">
        <f t="shared" si="14"/>
        <v>20</v>
      </c>
      <c r="F36" s="382">
        <f t="shared" si="14"/>
        <v>0</v>
      </c>
      <c r="G36" s="382">
        <v>20</v>
      </c>
      <c r="H36" s="382">
        <v>0</v>
      </c>
      <c r="I36" s="382"/>
      <c r="J36" s="382"/>
      <c r="K36" s="382"/>
      <c r="L36" s="382"/>
      <c r="M36" s="382"/>
      <c r="N36" s="382"/>
      <c r="O36" s="381" t="s">
        <v>228</v>
      </c>
    </row>
    <row r="37" spans="1:15" ht="14.25">
      <c r="A37" s="883"/>
      <c r="B37" s="743"/>
      <c r="C37" s="388"/>
      <c r="D37" s="630"/>
      <c r="E37" s="382">
        <f t="shared" si="14"/>
        <v>20</v>
      </c>
      <c r="F37" s="382">
        <f t="shared" si="14"/>
        <v>0</v>
      </c>
      <c r="G37" s="382">
        <v>20</v>
      </c>
      <c r="H37" s="382">
        <v>0</v>
      </c>
      <c r="I37" s="382"/>
      <c r="J37" s="382"/>
      <c r="K37" s="382"/>
      <c r="L37" s="382"/>
      <c r="M37" s="382"/>
      <c r="N37" s="382"/>
      <c r="O37" s="381" t="s">
        <v>398</v>
      </c>
    </row>
    <row r="38" spans="1:15" ht="14.25">
      <c r="A38" s="883"/>
      <c r="B38" s="743"/>
      <c r="C38" s="388"/>
      <c r="D38" s="630">
        <v>2018</v>
      </c>
      <c r="E38" s="382">
        <f>SUM(E39:E44)</f>
        <v>120</v>
      </c>
      <c r="F38" s="382">
        <f aca="true" t="shared" si="15" ref="F38:M38">SUM(F39:F44)</f>
        <v>29.334600000000002</v>
      </c>
      <c r="G38" s="382">
        <f t="shared" si="15"/>
        <v>120</v>
      </c>
      <c r="H38" s="382">
        <f t="shared" si="15"/>
        <v>29.334600000000002</v>
      </c>
      <c r="I38" s="382">
        <f t="shared" si="15"/>
        <v>0</v>
      </c>
      <c r="J38" s="382">
        <f t="shared" si="15"/>
        <v>0</v>
      </c>
      <c r="K38" s="382">
        <f t="shared" si="15"/>
        <v>0</v>
      </c>
      <c r="L38" s="382">
        <f t="shared" si="15"/>
        <v>0</v>
      </c>
      <c r="M38" s="382">
        <f t="shared" si="15"/>
        <v>0</v>
      </c>
      <c r="N38" s="382">
        <f>SUM(N39:N44)</f>
        <v>0</v>
      </c>
      <c r="O38" s="388"/>
    </row>
    <row r="39" spans="1:15" ht="14.25">
      <c r="A39" s="883"/>
      <c r="B39" s="743"/>
      <c r="C39" s="388"/>
      <c r="D39" s="630"/>
      <c r="E39" s="382">
        <f>G39+I39+K39+M39</f>
        <v>20</v>
      </c>
      <c r="F39" s="382">
        <f>H39+J39+L39+N39</f>
        <v>0</v>
      </c>
      <c r="G39" s="382">
        <v>20</v>
      </c>
      <c r="H39" s="382">
        <v>0</v>
      </c>
      <c r="I39" s="382"/>
      <c r="J39" s="382"/>
      <c r="K39" s="382"/>
      <c r="L39" s="382"/>
      <c r="M39" s="382"/>
      <c r="N39" s="382"/>
      <c r="O39" s="381" t="s">
        <v>478</v>
      </c>
    </row>
    <row r="40" spans="1:15" ht="26.25">
      <c r="A40" s="883"/>
      <c r="B40" s="743"/>
      <c r="C40" s="381" t="s">
        <v>491</v>
      </c>
      <c r="D40" s="630"/>
      <c r="E40" s="382">
        <f aca="true" t="shared" si="16" ref="E40:F44">G40+I40+K40+M40</f>
        <v>20</v>
      </c>
      <c r="F40" s="382">
        <f t="shared" si="16"/>
        <v>9.835</v>
      </c>
      <c r="G40" s="382">
        <v>20</v>
      </c>
      <c r="H40" s="382">
        <v>9.835</v>
      </c>
      <c r="I40" s="382"/>
      <c r="J40" s="382"/>
      <c r="K40" s="382"/>
      <c r="L40" s="382"/>
      <c r="M40" s="382"/>
      <c r="N40" s="382"/>
      <c r="O40" s="381" t="s">
        <v>479</v>
      </c>
    </row>
    <row r="41" spans="1:15" ht="26.25">
      <c r="A41" s="883"/>
      <c r="B41" s="743"/>
      <c r="C41" s="381" t="s">
        <v>491</v>
      </c>
      <c r="D41" s="630"/>
      <c r="E41" s="382">
        <f t="shared" si="16"/>
        <v>20</v>
      </c>
      <c r="F41" s="382">
        <f t="shared" si="16"/>
        <v>9.4996</v>
      </c>
      <c r="G41" s="382">
        <v>20</v>
      </c>
      <c r="H41" s="382">
        <v>9.4996</v>
      </c>
      <c r="I41" s="382"/>
      <c r="J41" s="382"/>
      <c r="K41" s="382"/>
      <c r="L41" s="382"/>
      <c r="M41" s="382"/>
      <c r="N41" s="382"/>
      <c r="O41" s="381" t="s">
        <v>480</v>
      </c>
    </row>
    <row r="42" spans="1:15" ht="26.25">
      <c r="A42" s="883"/>
      <c r="B42" s="743"/>
      <c r="C42" s="381" t="s">
        <v>491</v>
      </c>
      <c r="D42" s="630"/>
      <c r="E42" s="382">
        <f t="shared" si="16"/>
        <v>20</v>
      </c>
      <c r="F42" s="382">
        <f>H42+J42+L42+N42</f>
        <v>10</v>
      </c>
      <c r="G42" s="382">
        <v>20</v>
      </c>
      <c r="H42" s="382">
        <v>10</v>
      </c>
      <c r="I42" s="382"/>
      <c r="J42" s="382"/>
      <c r="K42" s="382"/>
      <c r="L42" s="382"/>
      <c r="M42" s="382"/>
      <c r="N42" s="382"/>
      <c r="O42" s="381" t="s">
        <v>482</v>
      </c>
    </row>
    <row r="43" spans="1:15" ht="14.25">
      <c r="A43" s="883"/>
      <c r="B43" s="743"/>
      <c r="C43" s="388"/>
      <c r="D43" s="630"/>
      <c r="E43" s="382">
        <f t="shared" si="16"/>
        <v>20</v>
      </c>
      <c r="F43" s="382">
        <f t="shared" si="16"/>
        <v>0</v>
      </c>
      <c r="G43" s="382">
        <v>20</v>
      </c>
      <c r="H43" s="382">
        <v>0</v>
      </c>
      <c r="I43" s="382"/>
      <c r="J43" s="382"/>
      <c r="K43" s="382"/>
      <c r="L43" s="382"/>
      <c r="M43" s="382"/>
      <c r="N43" s="382"/>
      <c r="O43" s="381" t="s">
        <v>228</v>
      </c>
    </row>
    <row r="44" spans="1:15" ht="14.25">
      <c r="A44" s="883"/>
      <c r="B44" s="743"/>
      <c r="C44" s="388"/>
      <c r="D44" s="630"/>
      <c r="E44" s="382">
        <f t="shared" si="16"/>
        <v>20</v>
      </c>
      <c r="F44" s="382">
        <f t="shared" si="16"/>
        <v>0</v>
      </c>
      <c r="G44" s="382">
        <v>20</v>
      </c>
      <c r="H44" s="382">
        <v>0</v>
      </c>
      <c r="I44" s="382"/>
      <c r="J44" s="382"/>
      <c r="K44" s="382"/>
      <c r="L44" s="382"/>
      <c r="M44" s="382"/>
      <c r="N44" s="382"/>
      <c r="O44" s="381" t="s">
        <v>398</v>
      </c>
    </row>
    <row r="45" spans="1:15" ht="14.25">
      <c r="A45" s="883"/>
      <c r="B45" s="743"/>
      <c r="C45" s="388"/>
      <c r="D45" s="630">
        <v>2019</v>
      </c>
      <c r="E45" s="382">
        <f>SUM(E46:E51)</f>
        <v>86.9</v>
      </c>
      <c r="F45" s="382">
        <f aca="true" t="shared" si="17" ref="F45:N45">SUM(F46:F51)</f>
        <v>26.9</v>
      </c>
      <c r="G45" s="382">
        <f t="shared" si="17"/>
        <v>86.9</v>
      </c>
      <c r="H45" s="382">
        <f t="shared" si="17"/>
        <v>26.9</v>
      </c>
      <c r="I45" s="382">
        <f t="shared" si="17"/>
        <v>0</v>
      </c>
      <c r="J45" s="382">
        <f t="shared" si="17"/>
        <v>0</v>
      </c>
      <c r="K45" s="382">
        <f t="shared" si="17"/>
        <v>0</v>
      </c>
      <c r="L45" s="382">
        <f t="shared" si="17"/>
        <v>0</v>
      </c>
      <c r="M45" s="382">
        <f t="shared" si="17"/>
        <v>0</v>
      </c>
      <c r="N45" s="382">
        <f t="shared" si="17"/>
        <v>0</v>
      </c>
      <c r="O45" s="388"/>
    </row>
    <row r="46" spans="1:15" ht="14.25">
      <c r="A46" s="883"/>
      <c r="B46" s="743"/>
      <c r="C46" s="388"/>
      <c r="D46" s="630"/>
      <c r="E46" s="382">
        <f>G46+I46+K46+M46</f>
        <v>20</v>
      </c>
      <c r="F46" s="382">
        <f>H46+J46+L46+N46</f>
        <v>0</v>
      </c>
      <c r="G46" s="382">
        <v>20</v>
      </c>
      <c r="H46" s="382">
        <v>0</v>
      </c>
      <c r="I46" s="382"/>
      <c r="J46" s="382"/>
      <c r="K46" s="382"/>
      <c r="L46" s="382"/>
      <c r="M46" s="382"/>
      <c r="N46" s="382"/>
      <c r="O46" s="381" t="s">
        <v>478</v>
      </c>
    </row>
    <row r="47" spans="1:15" ht="26.25">
      <c r="A47" s="883"/>
      <c r="B47" s="743"/>
      <c r="C47" s="381" t="s">
        <v>491</v>
      </c>
      <c r="D47" s="630"/>
      <c r="E47" s="382">
        <f aca="true" t="shared" si="18" ref="E47:F51">G47+I47+K47+M47</f>
        <v>9</v>
      </c>
      <c r="F47" s="382">
        <f t="shared" si="18"/>
        <v>9</v>
      </c>
      <c r="G47" s="382">
        <v>9</v>
      </c>
      <c r="H47" s="382">
        <v>9</v>
      </c>
      <c r="I47" s="382"/>
      <c r="J47" s="382"/>
      <c r="K47" s="382"/>
      <c r="L47" s="382"/>
      <c r="M47" s="382"/>
      <c r="N47" s="382"/>
      <c r="O47" s="381" t="s">
        <v>479</v>
      </c>
    </row>
    <row r="48" spans="1:15" ht="26.25">
      <c r="A48" s="883"/>
      <c r="B48" s="743"/>
      <c r="C48" s="381" t="s">
        <v>491</v>
      </c>
      <c r="D48" s="630"/>
      <c r="E48" s="382">
        <f t="shared" si="18"/>
        <v>7.9</v>
      </c>
      <c r="F48" s="382">
        <f t="shared" si="18"/>
        <v>7.9</v>
      </c>
      <c r="G48" s="382">
        <v>7.9</v>
      </c>
      <c r="H48" s="382">
        <v>7.9</v>
      </c>
      <c r="I48" s="382"/>
      <c r="J48" s="382"/>
      <c r="K48" s="382"/>
      <c r="L48" s="382"/>
      <c r="M48" s="382"/>
      <c r="N48" s="382"/>
      <c r="O48" s="381" t="s">
        <v>480</v>
      </c>
    </row>
    <row r="49" spans="1:15" ht="26.25">
      <c r="A49" s="883"/>
      <c r="B49" s="743"/>
      <c r="C49" s="381" t="s">
        <v>491</v>
      </c>
      <c r="D49" s="630"/>
      <c r="E49" s="382">
        <f t="shared" si="18"/>
        <v>10</v>
      </c>
      <c r="F49" s="382">
        <f t="shared" si="18"/>
        <v>10</v>
      </c>
      <c r="G49" s="382">
        <v>10</v>
      </c>
      <c r="H49" s="382">
        <v>10</v>
      </c>
      <c r="I49" s="382"/>
      <c r="J49" s="382"/>
      <c r="K49" s="382"/>
      <c r="L49" s="382"/>
      <c r="M49" s="382"/>
      <c r="N49" s="382"/>
      <c r="O49" s="381" t="s">
        <v>482</v>
      </c>
    </row>
    <row r="50" spans="1:15" ht="14.25">
      <c r="A50" s="883"/>
      <c r="B50" s="743"/>
      <c r="C50" s="388"/>
      <c r="D50" s="630"/>
      <c r="E50" s="382">
        <f t="shared" si="18"/>
        <v>20</v>
      </c>
      <c r="F50" s="382">
        <f t="shared" si="18"/>
        <v>0</v>
      </c>
      <c r="G50" s="382">
        <v>20</v>
      </c>
      <c r="H50" s="382">
        <v>0</v>
      </c>
      <c r="I50" s="382"/>
      <c r="J50" s="382"/>
      <c r="K50" s="382"/>
      <c r="L50" s="382"/>
      <c r="M50" s="382"/>
      <c r="N50" s="382"/>
      <c r="O50" s="381" t="s">
        <v>228</v>
      </c>
    </row>
    <row r="51" spans="1:15" ht="14.25">
      <c r="A51" s="883"/>
      <c r="B51" s="743"/>
      <c r="C51" s="388"/>
      <c r="D51" s="630"/>
      <c r="E51" s="382">
        <f t="shared" si="18"/>
        <v>20</v>
      </c>
      <c r="F51" s="382">
        <f t="shared" si="18"/>
        <v>0</v>
      </c>
      <c r="G51" s="382">
        <v>20</v>
      </c>
      <c r="H51" s="382">
        <v>0</v>
      </c>
      <c r="I51" s="382"/>
      <c r="J51" s="382"/>
      <c r="K51" s="382"/>
      <c r="L51" s="382"/>
      <c r="M51" s="382"/>
      <c r="N51" s="382"/>
      <c r="O51" s="381" t="s">
        <v>398</v>
      </c>
    </row>
    <row r="52" spans="1:15" ht="14.25">
      <c r="A52" s="883"/>
      <c r="B52" s="743"/>
      <c r="C52" s="388"/>
      <c r="D52" s="630">
        <v>2020</v>
      </c>
      <c r="E52" s="382">
        <f>SUM(E53:E58)</f>
        <v>100.5</v>
      </c>
      <c r="F52" s="382">
        <f aca="true" t="shared" si="19" ref="F52:N52">SUM(F53:F58)</f>
        <v>32.975</v>
      </c>
      <c r="G52" s="382">
        <f t="shared" si="19"/>
        <v>100.5</v>
      </c>
      <c r="H52" s="382">
        <f t="shared" si="19"/>
        <v>32.975</v>
      </c>
      <c r="I52" s="382">
        <f t="shared" si="19"/>
        <v>0</v>
      </c>
      <c r="J52" s="382">
        <f t="shared" si="19"/>
        <v>0</v>
      </c>
      <c r="K52" s="382">
        <f t="shared" si="19"/>
        <v>0</v>
      </c>
      <c r="L52" s="382">
        <f t="shared" si="19"/>
        <v>0</v>
      </c>
      <c r="M52" s="382">
        <f t="shared" si="19"/>
        <v>0</v>
      </c>
      <c r="N52" s="382">
        <f t="shared" si="19"/>
        <v>0</v>
      </c>
      <c r="O52" s="388"/>
    </row>
    <row r="53" spans="1:15" ht="14.25">
      <c r="A53" s="883"/>
      <c r="B53" s="743"/>
      <c r="C53" s="388"/>
      <c r="D53" s="630"/>
      <c r="E53" s="382">
        <f>G53+I53+K53+M53</f>
        <v>20</v>
      </c>
      <c r="F53" s="382">
        <f>H53+J53+L53+N53</f>
        <v>0</v>
      </c>
      <c r="G53" s="382">
        <v>20</v>
      </c>
      <c r="H53" s="382">
        <v>0</v>
      </c>
      <c r="I53" s="382"/>
      <c r="J53" s="382"/>
      <c r="K53" s="382"/>
      <c r="L53" s="382"/>
      <c r="M53" s="382"/>
      <c r="N53" s="382"/>
      <c r="O53" s="381" t="s">
        <v>478</v>
      </c>
    </row>
    <row r="54" spans="1:15" ht="26.25">
      <c r="A54" s="883"/>
      <c r="B54" s="743"/>
      <c r="C54" s="381" t="s">
        <v>491</v>
      </c>
      <c r="D54" s="630"/>
      <c r="E54" s="382">
        <f aca="true" t="shared" si="20" ref="E54:F58">G54+I54+K54+M54</f>
        <v>10.5</v>
      </c>
      <c r="F54" s="382">
        <f t="shared" si="20"/>
        <v>10</v>
      </c>
      <c r="G54" s="382">
        <v>10.5</v>
      </c>
      <c r="H54" s="382">
        <v>10</v>
      </c>
      <c r="I54" s="382"/>
      <c r="J54" s="382"/>
      <c r="K54" s="382"/>
      <c r="L54" s="382"/>
      <c r="M54" s="382"/>
      <c r="N54" s="382"/>
      <c r="O54" s="381" t="s">
        <v>479</v>
      </c>
    </row>
    <row r="55" spans="1:15" ht="26.25">
      <c r="A55" s="883"/>
      <c r="B55" s="743"/>
      <c r="C55" s="381" t="s">
        <v>491</v>
      </c>
      <c r="D55" s="630"/>
      <c r="E55" s="382">
        <f t="shared" si="20"/>
        <v>20</v>
      </c>
      <c r="F55" s="382">
        <f t="shared" si="20"/>
        <v>12.975</v>
      </c>
      <c r="G55" s="382">
        <v>20</v>
      </c>
      <c r="H55" s="382">
        <v>12.975</v>
      </c>
      <c r="I55" s="382"/>
      <c r="J55" s="382"/>
      <c r="K55" s="382"/>
      <c r="L55" s="382"/>
      <c r="M55" s="382"/>
      <c r="N55" s="382"/>
      <c r="O55" s="381" t="s">
        <v>480</v>
      </c>
    </row>
    <row r="56" spans="1:15" ht="26.25">
      <c r="A56" s="883"/>
      <c r="B56" s="743"/>
      <c r="C56" s="381" t="s">
        <v>491</v>
      </c>
      <c r="D56" s="630"/>
      <c r="E56" s="382">
        <f t="shared" si="20"/>
        <v>10</v>
      </c>
      <c r="F56" s="382">
        <f t="shared" si="20"/>
        <v>10</v>
      </c>
      <c r="G56" s="382">
        <v>10</v>
      </c>
      <c r="H56" s="382">
        <v>10</v>
      </c>
      <c r="I56" s="382"/>
      <c r="J56" s="382"/>
      <c r="K56" s="382"/>
      <c r="L56" s="382"/>
      <c r="M56" s="382"/>
      <c r="N56" s="382"/>
      <c r="O56" s="381" t="s">
        <v>482</v>
      </c>
    </row>
    <row r="57" spans="1:15" ht="14.25">
      <c r="A57" s="883"/>
      <c r="B57" s="743"/>
      <c r="C57" s="388"/>
      <c r="D57" s="630"/>
      <c r="E57" s="382">
        <f t="shared" si="20"/>
        <v>20</v>
      </c>
      <c r="F57" s="382">
        <f t="shared" si="20"/>
        <v>0</v>
      </c>
      <c r="G57" s="382">
        <v>20</v>
      </c>
      <c r="H57" s="382">
        <v>0</v>
      </c>
      <c r="I57" s="382"/>
      <c r="J57" s="382"/>
      <c r="K57" s="382"/>
      <c r="L57" s="382"/>
      <c r="M57" s="382"/>
      <c r="N57" s="382"/>
      <c r="O57" s="381" t="s">
        <v>228</v>
      </c>
    </row>
    <row r="58" spans="1:15" ht="14.25">
      <c r="A58" s="883"/>
      <c r="B58" s="743"/>
      <c r="C58" s="388"/>
      <c r="D58" s="630"/>
      <c r="E58" s="382">
        <f t="shared" si="20"/>
        <v>20</v>
      </c>
      <c r="F58" s="382">
        <f t="shared" si="20"/>
        <v>0</v>
      </c>
      <c r="G58" s="382">
        <v>20</v>
      </c>
      <c r="H58" s="382">
        <v>0</v>
      </c>
      <c r="I58" s="382"/>
      <c r="J58" s="382"/>
      <c r="K58" s="382"/>
      <c r="L58" s="382"/>
      <c r="M58" s="382"/>
      <c r="N58" s="382"/>
      <c r="O58" s="381" t="s">
        <v>398</v>
      </c>
    </row>
    <row r="59" spans="1:15" ht="14.25">
      <c r="A59" s="883"/>
      <c r="B59" s="743"/>
      <c r="C59" s="388"/>
      <c r="D59" s="630">
        <v>2021</v>
      </c>
      <c r="E59" s="382">
        <f>SUM(E60:E65)</f>
        <v>100.5</v>
      </c>
      <c r="F59" s="382">
        <f aca="true" t="shared" si="21" ref="F59:N59">SUM(F60:F65)</f>
        <v>32.975</v>
      </c>
      <c r="G59" s="382">
        <f t="shared" si="21"/>
        <v>100.5</v>
      </c>
      <c r="H59" s="382">
        <f t="shared" si="21"/>
        <v>32.975</v>
      </c>
      <c r="I59" s="382">
        <f t="shared" si="21"/>
        <v>0</v>
      </c>
      <c r="J59" s="382">
        <f t="shared" si="21"/>
        <v>0</v>
      </c>
      <c r="K59" s="382">
        <f t="shared" si="21"/>
        <v>0</v>
      </c>
      <c r="L59" s="382">
        <f t="shared" si="21"/>
        <v>0</v>
      </c>
      <c r="M59" s="382">
        <f t="shared" si="21"/>
        <v>0</v>
      </c>
      <c r="N59" s="382">
        <f t="shared" si="21"/>
        <v>0</v>
      </c>
      <c r="O59" s="388"/>
    </row>
    <row r="60" spans="1:15" ht="14.25">
      <c r="A60" s="883"/>
      <c r="B60" s="743"/>
      <c r="C60" s="388"/>
      <c r="D60" s="630"/>
      <c r="E60" s="382">
        <f aca="true" t="shared" si="22" ref="E60:F65">G60+I60+K60+M60</f>
        <v>20</v>
      </c>
      <c r="F60" s="382">
        <f t="shared" si="22"/>
        <v>0</v>
      </c>
      <c r="G60" s="382">
        <v>20</v>
      </c>
      <c r="H60" s="382">
        <v>0</v>
      </c>
      <c r="I60" s="382"/>
      <c r="J60" s="382"/>
      <c r="K60" s="382"/>
      <c r="L60" s="382"/>
      <c r="M60" s="382"/>
      <c r="N60" s="382"/>
      <c r="O60" s="381" t="s">
        <v>478</v>
      </c>
    </row>
    <row r="61" spans="1:15" ht="26.25">
      <c r="A61" s="883"/>
      <c r="B61" s="743"/>
      <c r="C61" s="381" t="s">
        <v>491</v>
      </c>
      <c r="D61" s="630"/>
      <c r="E61" s="382">
        <f t="shared" si="22"/>
        <v>10.5</v>
      </c>
      <c r="F61" s="382">
        <f t="shared" si="22"/>
        <v>10</v>
      </c>
      <c r="G61" s="382">
        <v>10.5</v>
      </c>
      <c r="H61" s="382">
        <v>10</v>
      </c>
      <c r="I61" s="382"/>
      <c r="J61" s="382"/>
      <c r="K61" s="382"/>
      <c r="L61" s="382"/>
      <c r="M61" s="382"/>
      <c r="N61" s="382"/>
      <c r="O61" s="381" t="s">
        <v>479</v>
      </c>
    </row>
    <row r="62" spans="1:15" ht="26.25">
      <c r="A62" s="883"/>
      <c r="B62" s="743"/>
      <c r="C62" s="381" t="s">
        <v>491</v>
      </c>
      <c r="D62" s="630"/>
      <c r="E62" s="382">
        <f t="shared" si="22"/>
        <v>20</v>
      </c>
      <c r="F62" s="382">
        <f t="shared" si="22"/>
        <v>12.975</v>
      </c>
      <c r="G62" s="382">
        <v>20</v>
      </c>
      <c r="H62" s="382">
        <v>12.975</v>
      </c>
      <c r="I62" s="382"/>
      <c r="J62" s="382"/>
      <c r="K62" s="382"/>
      <c r="L62" s="382"/>
      <c r="M62" s="382"/>
      <c r="N62" s="382"/>
      <c r="O62" s="381" t="s">
        <v>480</v>
      </c>
    </row>
    <row r="63" spans="1:15" ht="26.25">
      <c r="A63" s="883"/>
      <c r="B63" s="743"/>
      <c r="C63" s="381" t="s">
        <v>491</v>
      </c>
      <c r="D63" s="630"/>
      <c r="E63" s="382">
        <f t="shared" si="22"/>
        <v>10</v>
      </c>
      <c r="F63" s="382">
        <f t="shared" si="22"/>
        <v>10</v>
      </c>
      <c r="G63" s="382">
        <v>10</v>
      </c>
      <c r="H63" s="382">
        <v>10</v>
      </c>
      <c r="I63" s="382"/>
      <c r="J63" s="382"/>
      <c r="K63" s="382"/>
      <c r="L63" s="382"/>
      <c r="M63" s="382"/>
      <c r="N63" s="382"/>
      <c r="O63" s="381" t="s">
        <v>482</v>
      </c>
    </row>
    <row r="64" spans="1:15" ht="14.25">
      <c r="A64" s="883"/>
      <c r="B64" s="743"/>
      <c r="C64" s="388"/>
      <c r="D64" s="630"/>
      <c r="E64" s="382">
        <f t="shared" si="22"/>
        <v>20</v>
      </c>
      <c r="F64" s="382">
        <f t="shared" si="22"/>
        <v>0</v>
      </c>
      <c r="G64" s="382">
        <v>20</v>
      </c>
      <c r="H64" s="382">
        <v>0</v>
      </c>
      <c r="I64" s="382"/>
      <c r="J64" s="382"/>
      <c r="K64" s="382"/>
      <c r="L64" s="382"/>
      <c r="M64" s="382"/>
      <c r="N64" s="382"/>
      <c r="O64" s="381" t="s">
        <v>228</v>
      </c>
    </row>
    <row r="65" spans="1:15" ht="14.25">
      <c r="A65" s="883"/>
      <c r="B65" s="743"/>
      <c r="C65" s="388"/>
      <c r="D65" s="630"/>
      <c r="E65" s="382">
        <f t="shared" si="22"/>
        <v>20</v>
      </c>
      <c r="F65" s="382">
        <f t="shared" si="22"/>
        <v>0</v>
      </c>
      <c r="G65" s="382">
        <v>20</v>
      </c>
      <c r="H65" s="382">
        <v>0</v>
      </c>
      <c r="I65" s="382"/>
      <c r="J65" s="382"/>
      <c r="K65" s="382"/>
      <c r="L65" s="382"/>
      <c r="M65" s="382"/>
      <c r="N65" s="382"/>
      <c r="O65" s="381" t="s">
        <v>398</v>
      </c>
    </row>
    <row r="66" spans="1:15" ht="14.25">
      <c r="A66" s="883"/>
      <c r="B66" s="743"/>
      <c r="C66" s="388"/>
      <c r="D66" s="630">
        <v>2022</v>
      </c>
      <c r="E66" s="382">
        <f>SUM(E67:E72)</f>
        <v>100.5</v>
      </c>
      <c r="F66" s="382">
        <f aca="true" t="shared" si="23" ref="F66:N66">SUM(F67:F72)</f>
        <v>0</v>
      </c>
      <c r="G66" s="382">
        <f t="shared" si="23"/>
        <v>100.5</v>
      </c>
      <c r="H66" s="382">
        <f t="shared" si="23"/>
        <v>0</v>
      </c>
      <c r="I66" s="382">
        <f t="shared" si="23"/>
        <v>0</v>
      </c>
      <c r="J66" s="382">
        <f t="shared" si="23"/>
        <v>0</v>
      </c>
      <c r="K66" s="382">
        <f t="shared" si="23"/>
        <v>0</v>
      </c>
      <c r="L66" s="382">
        <f t="shared" si="23"/>
        <v>0</v>
      </c>
      <c r="M66" s="382">
        <f t="shared" si="23"/>
        <v>0</v>
      </c>
      <c r="N66" s="382">
        <f t="shared" si="23"/>
        <v>0</v>
      </c>
      <c r="O66" s="388"/>
    </row>
    <row r="67" spans="1:15" ht="14.25">
      <c r="A67" s="883"/>
      <c r="B67" s="743"/>
      <c r="C67" s="388"/>
      <c r="D67" s="630"/>
      <c r="E67" s="382">
        <f aca="true" t="shared" si="24" ref="E67:F72">G67+I67+K67+M67</f>
        <v>20</v>
      </c>
      <c r="F67" s="382">
        <f t="shared" si="24"/>
        <v>0</v>
      </c>
      <c r="G67" s="382">
        <v>20</v>
      </c>
      <c r="H67" s="382">
        <v>0</v>
      </c>
      <c r="I67" s="382"/>
      <c r="J67" s="382"/>
      <c r="K67" s="382"/>
      <c r="L67" s="382"/>
      <c r="M67" s="382"/>
      <c r="N67" s="382"/>
      <c r="O67" s="381" t="s">
        <v>478</v>
      </c>
    </row>
    <row r="68" spans="1:15" ht="14.25">
      <c r="A68" s="883"/>
      <c r="B68" s="743"/>
      <c r="C68" s="381"/>
      <c r="D68" s="630"/>
      <c r="E68" s="382">
        <f t="shared" si="24"/>
        <v>10.5</v>
      </c>
      <c r="F68" s="382">
        <f t="shared" si="24"/>
        <v>0</v>
      </c>
      <c r="G68" s="382">
        <v>10.5</v>
      </c>
      <c r="H68" s="382">
        <v>0</v>
      </c>
      <c r="I68" s="382"/>
      <c r="J68" s="382"/>
      <c r="K68" s="382"/>
      <c r="L68" s="382"/>
      <c r="M68" s="382"/>
      <c r="N68" s="382"/>
      <c r="O68" s="381" t="s">
        <v>479</v>
      </c>
    </row>
    <row r="69" spans="1:15" ht="14.25">
      <c r="A69" s="883"/>
      <c r="B69" s="743"/>
      <c r="C69" s="381"/>
      <c r="D69" s="630"/>
      <c r="E69" s="382">
        <f t="shared" si="24"/>
        <v>20</v>
      </c>
      <c r="F69" s="382">
        <f t="shared" si="24"/>
        <v>0</v>
      </c>
      <c r="G69" s="382">
        <v>20</v>
      </c>
      <c r="H69" s="382">
        <v>0</v>
      </c>
      <c r="I69" s="382"/>
      <c r="J69" s="382"/>
      <c r="K69" s="382"/>
      <c r="L69" s="382"/>
      <c r="M69" s="382"/>
      <c r="N69" s="382"/>
      <c r="O69" s="381" t="s">
        <v>480</v>
      </c>
    </row>
    <row r="70" spans="1:15" ht="14.25">
      <c r="A70" s="883"/>
      <c r="B70" s="743"/>
      <c r="C70" s="381"/>
      <c r="D70" s="630"/>
      <c r="E70" s="382">
        <f t="shared" si="24"/>
        <v>10</v>
      </c>
      <c r="F70" s="382">
        <f t="shared" si="24"/>
        <v>0</v>
      </c>
      <c r="G70" s="382">
        <v>10</v>
      </c>
      <c r="H70" s="382">
        <v>0</v>
      </c>
      <c r="I70" s="382"/>
      <c r="J70" s="382"/>
      <c r="K70" s="382"/>
      <c r="L70" s="382"/>
      <c r="M70" s="382"/>
      <c r="N70" s="382"/>
      <c r="O70" s="381" t="s">
        <v>482</v>
      </c>
    </row>
    <row r="71" spans="1:15" ht="14.25">
      <c r="A71" s="883"/>
      <c r="B71" s="743"/>
      <c r="C71" s="388"/>
      <c r="D71" s="630"/>
      <c r="E71" s="382">
        <f t="shared" si="24"/>
        <v>20</v>
      </c>
      <c r="F71" s="382">
        <f t="shared" si="24"/>
        <v>0</v>
      </c>
      <c r="G71" s="382">
        <v>20</v>
      </c>
      <c r="H71" s="382">
        <v>0</v>
      </c>
      <c r="I71" s="382"/>
      <c r="J71" s="382"/>
      <c r="K71" s="382"/>
      <c r="L71" s="382"/>
      <c r="M71" s="382"/>
      <c r="N71" s="382"/>
      <c r="O71" s="381" t="s">
        <v>228</v>
      </c>
    </row>
    <row r="72" spans="1:15" ht="14.25">
      <c r="A72" s="883"/>
      <c r="B72" s="743"/>
      <c r="C72" s="388"/>
      <c r="D72" s="630"/>
      <c r="E72" s="382">
        <f t="shared" si="24"/>
        <v>20</v>
      </c>
      <c r="F72" s="382">
        <f t="shared" si="24"/>
        <v>0</v>
      </c>
      <c r="G72" s="382">
        <v>20</v>
      </c>
      <c r="H72" s="382">
        <v>0</v>
      </c>
      <c r="I72" s="382"/>
      <c r="J72" s="382"/>
      <c r="K72" s="382"/>
      <c r="L72" s="382"/>
      <c r="M72" s="382"/>
      <c r="N72" s="382"/>
      <c r="O72" s="381" t="s">
        <v>398</v>
      </c>
    </row>
    <row r="73" spans="1:15" ht="14.25">
      <c r="A73" s="883"/>
      <c r="B73" s="743"/>
      <c r="C73" s="388"/>
      <c r="D73" s="630">
        <v>2023</v>
      </c>
      <c r="E73" s="382">
        <f>SUM(E74:E79)</f>
        <v>100.5</v>
      </c>
      <c r="F73" s="382">
        <f aca="true" t="shared" si="25" ref="F73:N73">SUM(F74:F79)</f>
        <v>0</v>
      </c>
      <c r="G73" s="382">
        <f t="shared" si="25"/>
        <v>100.5</v>
      </c>
      <c r="H73" s="382">
        <f t="shared" si="25"/>
        <v>0</v>
      </c>
      <c r="I73" s="382">
        <f t="shared" si="25"/>
        <v>0</v>
      </c>
      <c r="J73" s="382">
        <f t="shared" si="25"/>
        <v>0</v>
      </c>
      <c r="K73" s="382">
        <f t="shared" si="25"/>
        <v>0</v>
      </c>
      <c r="L73" s="382">
        <f t="shared" si="25"/>
        <v>0</v>
      </c>
      <c r="M73" s="382">
        <f t="shared" si="25"/>
        <v>0</v>
      </c>
      <c r="N73" s="382">
        <f t="shared" si="25"/>
        <v>0</v>
      </c>
      <c r="O73" s="388"/>
    </row>
    <row r="74" spans="1:15" ht="14.25">
      <c r="A74" s="883"/>
      <c r="B74" s="743"/>
      <c r="C74" s="388"/>
      <c r="D74" s="630"/>
      <c r="E74" s="382">
        <f aca="true" t="shared" si="26" ref="E74:F79">G74+I74+K74+M74</f>
        <v>20</v>
      </c>
      <c r="F74" s="382">
        <f t="shared" si="26"/>
        <v>0</v>
      </c>
      <c r="G74" s="382">
        <v>20</v>
      </c>
      <c r="H74" s="382">
        <v>0</v>
      </c>
      <c r="I74" s="382"/>
      <c r="J74" s="382"/>
      <c r="K74" s="382"/>
      <c r="L74" s="382"/>
      <c r="M74" s="382"/>
      <c r="N74" s="382"/>
      <c r="O74" s="381" t="s">
        <v>478</v>
      </c>
    </row>
    <row r="75" spans="1:15" ht="14.25">
      <c r="A75" s="883"/>
      <c r="B75" s="743"/>
      <c r="C75" s="381"/>
      <c r="D75" s="630"/>
      <c r="E75" s="382">
        <f t="shared" si="26"/>
        <v>10.5</v>
      </c>
      <c r="F75" s="382">
        <f t="shared" si="26"/>
        <v>0</v>
      </c>
      <c r="G75" s="382">
        <v>10.5</v>
      </c>
      <c r="H75" s="382">
        <v>0</v>
      </c>
      <c r="I75" s="382"/>
      <c r="J75" s="382"/>
      <c r="K75" s="382"/>
      <c r="L75" s="382"/>
      <c r="M75" s="382"/>
      <c r="N75" s="382"/>
      <c r="O75" s="381" t="s">
        <v>479</v>
      </c>
    </row>
    <row r="76" spans="1:15" ht="14.25">
      <c r="A76" s="883"/>
      <c r="B76" s="743"/>
      <c r="C76" s="381"/>
      <c r="D76" s="630"/>
      <c r="E76" s="382">
        <f t="shared" si="26"/>
        <v>20</v>
      </c>
      <c r="F76" s="382">
        <f t="shared" si="26"/>
        <v>0</v>
      </c>
      <c r="G76" s="382">
        <v>20</v>
      </c>
      <c r="H76" s="382">
        <v>0</v>
      </c>
      <c r="I76" s="382"/>
      <c r="J76" s="382"/>
      <c r="K76" s="382"/>
      <c r="L76" s="382"/>
      <c r="M76" s="382"/>
      <c r="N76" s="382"/>
      <c r="O76" s="381" t="s">
        <v>480</v>
      </c>
    </row>
    <row r="77" spans="1:15" ht="14.25">
      <c r="A77" s="883"/>
      <c r="B77" s="743"/>
      <c r="C77" s="381"/>
      <c r="D77" s="630"/>
      <c r="E77" s="382">
        <f t="shared" si="26"/>
        <v>10</v>
      </c>
      <c r="F77" s="382">
        <f t="shared" si="26"/>
        <v>0</v>
      </c>
      <c r="G77" s="382">
        <v>10</v>
      </c>
      <c r="H77" s="382">
        <v>0</v>
      </c>
      <c r="I77" s="382"/>
      <c r="J77" s="382"/>
      <c r="K77" s="382"/>
      <c r="L77" s="382"/>
      <c r="M77" s="382"/>
      <c r="N77" s="382"/>
      <c r="O77" s="381" t="s">
        <v>482</v>
      </c>
    </row>
    <row r="78" spans="1:15" ht="14.25">
      <c r="A78" s="883"/>
      <c r="B78" s="743"/>
      <c r="C78" s="388"/>
      <c r="D78" s="630"/>
      <c r="E78" s="382">
        <f t="shared" si="26"/>
        <v>20</v>
      </c>
      <c r="F78" s="382">
        <f t="shared" si="26"/>
        <v>0</v>
      </c>
      <c r="G78" s="382">
        <v>20</v>
      </c>
      <c r="H78" s="382">
        <v>0</v>
      </c>
      <c r="I78" s="382"/>
      <c r="J78" s="382"/>
      <c r="K78" s="382"/>
      <c r="L78" s="382"/>
      <c r="M78" s="382"/>
      <c r="N78" s="382"/>
      <c r="O78" s="381" t="s">
        <v>228</v>
      </c>
    </row>
    <row r="79" spans="1:15" ht="14.25">
      <c r="A79" s="883"/>
      <c r="B79" s="743"/>
      <c r="C79" s="388"/>
      <c r="D79" s="630"/>
      <c r="E79" s="382">
        <f t="shared" si="26"/>
        <v>20</v>
      </c>
      <c r="F79" s="382">
        <f t="shared" si="26"/>
        <v>0</v>
      </c>
      <c r="G79" s="382">
        <v>20</v>
      </c>
      <c r="H79" s="382">
        <v>0</v>
      </c>
      <c r="I79" s="382"/>
      <c r="J79" s="382"/>
      <c r="K79" s="382"/>
      <c r="L79" s="382"/>
      <c r="M79" s="382"/>
      <c r="N79" s="382"/>
      <c r="O79" s="381" t="s">
        <v>398</v>
      </c>
    </row>
    <row r="80" spans="1:15" ht="14.25">
      <c r="A80" s="883"/>
      <c r="B80" s="743"/>
      <c r="C80" s="388"/>
      <c r="D80" s="630">
        <v>2024</v>
      </c>
      <c r="E80" s="382">
        <f>SUM(E81:E86)</f>
        <v>100.5</v>
      </c>
      <c r="F80" s="382">
        <f aca="true" t="shared" si="27" ref="F80:N80">SUM(F81:F86)</f>
        <v>0</v>
      </c>
      <c r="G80" s="382">
        <f t="shared" si="27"/>
        <v>100.5</v>
      </c>
      <c r="H80" s="382">
        <f t="shared" si="27"/>
        <v>0</v>
      </c>
      <c r="I80" s="382">
        <f t="shared" si="27"/>
        <v>0</v>
      </c>
      <c r="J80" s="382">
        <f t="shared" si="27"/>
        <v>0</v>
      </c>
      <c r="K80" s="382">
        <f t="shared" si="27"/>
        <v>0</v>
      </c>
      <c r="L80" s="382">
        <f t="shared" si="27"/>
        <v>0</v>
      </c>
      <c r="M80" s="382">
        <f t="shared" si="27"/>
        <v>0</v>
      </c>
      <c r="N80" s="382">
        <f t="shared" si="27"/>
        <v>0</v>
      </c>
      <c r="O80" s="388"/>
    </row>
    <row r="81" spans="1:15" ht="14.25">
      <c r="A81" s="883"/>
      <c r="B81" s="743"/>
      <c r="C81" s="388"/>
      <c r="D81" s="630"/>
      <c r="E81" s="382">
        <f aca="true" t="shared" si="28" ref="E81:F86">G81+I81+K81+M81</f>
        <v>20</v>
      </c>
      <c r="F81" s="382">
        <f t="shared" si="28"/>
        <v>0</v>
      </c>
      <c r="G81" s="382">
        <v>20</v>
      </c>
      <c r="H81" s="382">
        <v>0</v>
      </c>
      <c r="I81" s="382"/>
      <c r="J81" s="382"/>
      <c r="K81" s="382"/>
      <c r="L81" s="382"/>
      <c r="M81" s="382"/>
      <c r="N81" s="382"/>
      <c r="O81" s="381" t="s">
        <v>478</v>
      </c>
    </row>
    <row r="82" spans="1:15" ht="14.25">
      <c r="A82" s="883"/>
      <c r="B82" s="743"/>
      <c r="C82" s="381"/>
      <c r="D82" s="630"/>
      <c r="E82" s="382">
        <f t="shared" si="28"/>
        <v>10.5</v>
      </c>
      <c r="F82" s="382">
        <f t="shared" si="28"/>
        <v>0</v>
      </c>
      <c r="G82" s="382">
        <v>10.5</v>
      </c>
      <c r="H82" s="382">
        <v>0</v>
      </c>
      <c r="I82" s="382"/>
      <c r="J82" s="382"/>
      <c r="K82" s="382"/>
      <c r="L82" s="382"/>
      <c r="M82" s="382"/>
      <c r="N82" s="382"/>
      <c r="O82" s="381" t="s">
        <v>479</v>
      </c>
    </row>
    <row r="83" spans="1:15" ht="14.25">
      <c r="A83" s="883"/>
      <c r="B83" s="743"/>
      <c r="C83" s="381"/>
      <c r="D83" s="630"/>
      <c r="E83" s="382">
        <f t="shared" si="28"/>
        <v>20</v>
      </c>
      <c r="F83" s="382">
        <f t="shared" si="28"/>
        <v>0</v>
      </c>
      <c r="G83" s="382">
        <v>20</v>
      </c>
      <c r="H83" s="382">
        <v>0</v>
      </c>
      <c r="I83" s="382"/>
      <c r="J83" s="382"/>
      <c r="K83" s="382"/>
      <c r="L83" s="382"/>
      <c r="M83" s="382"/>
      <c r="N83" s="382"/>
      <c r="O83" s="381" t="s">
        <v>480</v>
      </c>
    </row>
    <row r="84" spans="1:15" ht="14.25">
      <c r="A84" s="883"/>
      <c r="B84" s="743"/>
      <c r="C84" s="381"/>
      <c r="D84" s="630"/>
      <c r="E84" s="382">
        <f t="shared" si="28"/>
        <v>10</v>
      </c>
      <c r="F84" s="382">
        <f t="shared" si="28"/>
        <v>0</v>
      </c>
      <c r="G84" s="382">
        <v>10</v>
      </c>
      <c r="H84" s="382">
        <v>0</v>
      </c>
      <c r="I84" s="382"/>
      <c r="J84" s="382"/>
      <c r="K84" s="382"/>
      <c r="L84" s="382"/>
      <c r="M84" s="382"/>
      <c r="N84" s="382"/>
      <c r="O84" s="381" t="s">
        <v>482</v>
      </c>
    </row>
    <row r="85" spans="1:15" ht="14.25">
      <c r="A85" s="883"/>
      <c r="B85" s="743"/>
      <c r="C85" s="388"/>
      <c r="D85" s="630"/>
      <c r="E85" s="382">
        <f t="shared" si="28"/>
        <v>20</v>
      </c>
      <c r="F85" s="382">
        <f t="shared" si="28"/>
        <v>0</v>
      </c>
      <c r="G85" s="382">
        <v>20</v>
      </c>
      <c r="H85" s="382">
        <v>0</v>
      </c>
      <c r="I85" s="382"/>
      <c r="J85" s="382"/>
      <c r="K85" s="382"/>
      <c r="L85" s="382"/>
      <c r="M85" s="382"/>
      <c r="N85" s="382"/>
      <c r="O85" s="381" t="s">
        <v>228</v>
      </c>
    </row>
    <row r="86" spans="1:15" ht="14.25">
      <c r="A86" s="883"/>
      <c r="B86" s="743"/>
      <c r="C86" s="388"/>
      <c r="D86" s="630"/>
      <c r="E86" s="382">
        <f t="shared" si="28"/>
        <v>20</v>
      </c>
      <c r="F86" s="382">
        <f t="shared" si="28"/>
        <v>0</v>
      </c>
      <c r="G86" s="382">
        <v>20</v>
      </c>
      <c r="H86" s="382">
        <v>0</v>
      </c>
      <c r="I86" s="382"/>
      <c r="J86" s="382"/>
      <c r="K86" s="382"/>
      <c r="L86" s="382"/>
      <c r="M86" s="382"/>
      <c r="N86" s="382"/>
      <c r="O86" s="381" t="s">
        <v>398</v>
      </c>
    </row>
    <row r="87" spans="1:15" ht="14.25">
      <c r="A87" s="883"/>
      <c r="B87" s="743"/>
      <c r="C87" s="388"/>
      <c r="D87" s="630">
        <v>2025</v>
      </c>
      <c r="E87" s="382">
        <f>SUM(E88:E93)</f>
        <v>100.5</v>
      </c>
      <c r="F87" s="382">
        <f aca="true" t="shared" si="29" ref="F87:N87">SUM(F88:F93)</f>
        <v>0</v>
      </c>
      <c r="G87" s="382">
        <f t="shared" si="29"/>
        <v>100.5</v>
      </c>
      <c r="H87" s="382">
        <f t="shared" si="29"/>
        <v>0</v>
      </c>
      <c r="I87" s="382">
        <f t="shared" si="29"/>
        <v>0</v>
      </c>
      <c r="J87" s="382">
        <f t="shared" si="29"/>
        <v>0</v>
      </c>
      <c r="K87" s="382">
        <f t="shared" si="29"/>
        <v>0</v>
      </c>
      <c r="L87" s="382">
        <f t="shared" si="29"/>
        <v>0</v>
      </c>
      <c r="M87" s="382">
        <f t="shared" si="29"/>
        <v>0</v>
      </c>
      <c r="N87" s="382">
        <f t="shared" si="29"/>
        <v>0</v>
      </c>
      <c r="O87" s="388"/>
    </row>
    <row r="88" spans="1:15" ht="14.25">
      <c r="A88" s="883"/>
      <c r="B88" s="743"/>
      <c r="C88" s="388"/>
      <c r="D88" s="630"/>
      <c r="E88" s="382">
        <f aca="true" t="shared" si="30" ref="E88:F93">G88+I88+K88+M88</f>
        <v>20</v>
      </c>
      <c r="F88" s="382">
        <f t="shared" si="30"/>
        <v>0</v>
      </c>
      <c r="G88" s="382">
        <v>20</v>
      </c>
      <c r="H88" s="382">
        <v>0</v>
      </c>
      <c r="I88" s="382"/>
      <c r="J88" s="382"/>
      <c r="K88" s="382"/>
      <c r="L88" s="382"/>
      <c r="M88" s="382"/>
      <c r="N88" s="382"/>
      <c r="O88" s="381" t="s">
        <v>478</v>
      </c>
    </row>
    <row r="89" spans="1:15" ht="14.25">
      <c r="A89" s="883"/>
      <c r="B89" s="743"/>
      <c r="C89" s="381"/>
      <c r="D89" s="630"/>
      <c r="E89" s="382">
        <f t="shared" si="30"/>
        <v>10.5</v>
      </c>
      <c r="F89" s="382">
        <f t="shared" si="30"/>
        <v>0</v>
      </c>
      <c r="G89" s="382">
        <v>10.5</v>
      </c>
      <c r="H89" s="382">
        <v>0</v>
      </c>
      <c r="I89" s="382"/>
      <c r="J89" s="382"/>
      <c r="K89" s="382"/>
      <c r="L89" s="382"/>
      <c r="M89" s="382"/>
      <c r="N89" s="382"/>
      <c r="O89" s="381" t="s">
        <v>479</v>
      </c>
    </row>
    <row r="90" spans="1:15" ht="14.25">
      <c r="A90" s="883"/>
      <c r="B90" s="743"/>
      <c r="C90" s="381"/>
      <c r="D90" s="630"/>
      <c r="E90" s="382">
        <f t="shared" si="30"/>
        <v>20</v>
      </c>
      <c r="F90" s="382">
        <f t="shared" si="30"/>
        <v>0</v>
      </c>
      <c r="G90" s="382">
        <v>20</v>
      </c>
      <c r="H90" s="382">
        <v>0</v>
      </c>
      <c r="I90" s="382"/>
      <c r="J90" s="382"/>
      <c r="K90" s="382"/>
      <c r="L90" s="382"/>
      <c r="M90" s="382"/>
      <c r="N90" s="382"/>
      <c r="O90" s="381" t="s">
        <v>480</v>
      </c>
    </row>
    <row r="91" spans="1:15" ht="14.25">
      <c r="A91" s="883"/>
      <c r="B91" s="743"/>
      <c r="C91" s="381"/>
      <c r="D91" s="630"/>
      <c r="E91" s="382">
        <f t="shared" si="30"/>
        <v>10</v>
      </c>
      <c r="F91" s="382">
        <f t="shared" si="30"/>
        <v>0</v>
      </c>
      <c r="G91" s="382">
        <v>10</v>
      </c>
      <c r="H91" s="382">
        <v>0</v>
      </c>
      <c r="I91" s="382"/>
      <c r="J91" s="382"/>
      <c r="K91" s="382"/>
      <c r="L91" s="382"/>
      <c r="M91" s="382"/>
      <c r="N91" s="382"/>
      <c r="O91" s="381" t="s">
        <v>482</v>
      </c>
    </row>
    <row r="92" spans="1:15" ht="14.25">
      <c r="A92" s="883"/>
      <c r="B92" s="743"/>
      <c r="C92" s="388"/>
      <c r="D92" s="630"/>
      <c r="E92" s="382">
        <f t="shared" si="30"/>
        <v>20</v>
      </c>
      <c r="F92" s="382">
        <f t="shared" si="30"/>
        <v>0</v>
      </c>
      <c r="G92" s="382">
        <v>20</v>
      </c>
      <c r="H92" s="382">
        <v>0</v>
      </c>
      <c r="I92" s="382"/>
      <c r="J92" s="382"/>
      <c r="K92" s="382"/>
      <c r="L92" s="382"/>
      <c r="M92" s="382"/>
      <c r="N92" s="382"/>
      <c r="O92" s="381" t="s">
        <v>228</v>
      </c>
    </row>
    <row r="93" spans="1:15" ht="14.25">
      <c r="A93" s="884"/>
      <c r="B93" s="744"/>
      <c r="C93" s="388"/>
      <c r="D93" s="630"/>
      <c r="E93" s="382">
        <f t="shared" si="30"/>
        <v>20</v>
      </c>
      <c r="F93" s="382">
        <f t="shared" si="30"/>
        <v>0</v>
      </c>
      <c r="G93" s="382">
        <v>20</v>
      </c>
      <c r="H93" s="382">
        <v>0</v>
      </c>
      <c r="I93" s="382"/>
      <c r="J93" s="382"/>
      <c r="K93" s="382"/>
      <c r="L93" s="382"/>
      <c r="M93" s="382"/>
      <c r="N93" s="382"/>
      <c r="O93" s="381" t="s">
        <v>398</v>
      </c>
    </row>
    <row r="94" spans="1:15" s="4" customFormat="1" ht="15" customHeight="1">
      <c r="A94" s="882" t="s">
        <v>295</v>
      </c>
      <c r="B94" s="742" t="s">
        <v>492</v>
      </c>
      <c r="C94" s="885"/>
      <c r="D94" s="630" t="s">
        <v>209</v>
      </c>
      <c r="E94" s="380">
        <f>SUM(E95:E100)</f>
        <v>1277.1999999999998</v>
      </c>
      <c r="F94" s="380">
        <f aca="true" t="shared" si="31" ref="F94:N94">SUM(F95:F100)</f>
        <v>322.4731</v>
      </c>
      <c r="G94" s="380">
        <f t="shared" si="31"/>
        <v>1277.1999999999998</v>
      </c>
      <c r="H94" s="380">
        <f t="shared" si="31"/>
        <v>322.4731</v>
      </c>
      <c r="I94" s="380">
        <f t="shared" si="31"/>
        <v>0</v>
      </c>
      <c r="J94" s="380">
        <f t="shared" si="31"/>
        <v>0</v>
      </c>
      <c r="K94" s="380">
        <f t="shared" si="31"/>
        <v>0</v>
      </c>
      <c r="L94" s="380">
        <f t="shared" si="31"/>
        <v>0</v>
      </c>
      <c r="M94" s="380">
        <f t="shared" si="31"/>
        <v>0</v>
      </c>
      <c r="N94" s="380">
        <f t="shared" si="31"/>
        <v>0</v>
      </c>
      <c r="O94" s="379"/>
    </row>
    <row r="95" spans="1:15" ht="14.25">
      <c r="A95" s="883"/>
      <c r="B95" s="743"/>
      <c r="C95" s="885"/>
      <c r="D95" s="630"/>
      <c r="E95" s="382">
        <f>G95+I95+K95+M95</f>
        <v>220</v>
      </c>
      <c r="F95" s="382">
        <f>H95+J95+L95+N95</f>
        <v>0</v>
      </c>
      <c r="G95" s="102">
        <f>G102+G109+G116+G123+G130+G137+G144+G151+G158+G165+G172</f>
        <v>220</v>
      </c>
      <c r="H95" s="102">
        <f>H102+H109+H116+H123+H130+H137+H144+H151+H158+H165+H172</f>
        <v>0</v>
      </c>
      <c r="I95" s="102">
        <f aca="true" t="shared" si="32" ref="I95:N95">I102+I109+I116+I123+I130+I137+I144+I151+I158+I165+I172</f>
        <v>0</v>
      </c>
      <c r="J95" s="102">
        <f t="shared" si="32"/>
        <v>0</v>
      </c>
      <c r="K95" s="102">
        <f t="shared" si="32"/>
        <v>0</v>
      </c>
      <c r="L95" s="102">
        <f t="shared" si="32"/>
        <v>0</v>
      </c>
      <c r="M95" s="102">
        <f t="shared" si="32"/>
        <v>0</v>
      </c>
      <c r="N95" s="102">
        <f t="shared" si="32"/>
        <v>0</v>
      </c>
      <c r="O95" s="381" t="s">
        <v>478</v>
      </c>
    </row>
    <row r="96" spans="1:15" ht="14.25">
      <c r="A96" s="883"/>
      <c r="B96" s="743"/>
      <c r="C96" s="885"/>
      <c r="D96" s="630"/>
      <c r="E96" s="382">
        <f aca="true" t="shared" si="33" ref="E96:F100">G96+I96+K96+M96</f>
        <v>149.29999999999998</v>
      </c>
      <c r="F96" s="382">
        <f t="shared" si="33"/>
        <v>74.0747</v>
      </c>
      <c r="G96" s="102">
        <f aca="true" t="shared" si="34" ref="G96:H100">G103+G110+G117+G124+G131+G138+G145+G152+G159+G166+G173</f>
        <v>149.29999999999998</v>
      </c>
      <c r="H96" s="102">
        <f t="shared" si="34"/>
        <v>74.0747</v>
      </c>
      <c r="I96" s="102">
        <f aca="true" t="shared" si="35" ref="I96:N96">I103+I110+I117+I124+I131+I138+I145+I152+I159+I166+I173</f>
        <v>0</v>
      </c>
      <c r="J96" s="102">
        <f t="shared" si="35"/>
        <v>0</v>
      </c>
      <c r="K96" s="102">
        <f t="shared" si="35"/>
        <v>0</v>
      </c>
      <c r="L96" s="102">
        <f t="shared" si="35"/>
        <v>0</v>
      </c>
      <c r="M96" s="102">
        <f t="shared" si="35"/>
        <v>0</v>
      </c>
      <c r="N96" s="102">
        <f t="shared" si="35"/>
        <v>0</v>
      </c>
      <c r="O96" s="381" t="s">
        <v>479</v>
      </c>
    </row>
    <row r="97" spans="1:15" ht="14.25">
      <c r="A97" s="883"/>
      <c r="B97" s="743"/>
      <c r="C97" s="885"/>
      <c r="D97" s="630"/>
      <c r="E97" s="382">
        <f t="shared" si="33"/>
        <v>207.9</v>
      </c>
      <c r="F97" s="382">
        <f t="shared" si="33"/>
        <v>73.3984</v>
      </c>
      <c r="G97" s="102">
        <f t="shared" si="34"/>
        <v>207.9</v>
      </c>
      <c r="H97" s="102">
        <f t="shared" si="34"/>
        <v>73.3984</v>
      </c>
      <c r="I97" s="102">
        <f aca="true" t="shared" si="36" ref="I97:N97">I104+I111+I118+I125+I132+I139+I146+I153+I160+I167+I174</f>
        <v>0</v>
      </c>
      <c r="J97" s="102">
        <f t="shared" si="36"/>
        <v>0</v>
      </c>
      <c r="K97" s="102">
        <f t="shared" si="36"/>
        <v>0</v>
      </c>
      <c r="L97" s="102">
        <f t="shared" si="36"/>
        <v>0</v>
      </c>
      <c r="M97" s="102">
        <f t="shared" si="36"/>
        <v>0</v>
      </c>
      <c r="N97" s="102">
        <f t="shared" si="36"/>
        <v>0</v>
      </c>
      <c r="O97" s="381" t="s">
        <v>480</v>
      </c>
    </row>
    <row r="98" spans="1:15" ht="14.25">
      <c r="A98" s="883"/>
      <c r="B98" s="743"/>
      <c r="C98" s="885"/>
      <c r="D98" s="630"/>
      <c r="E98" s="382">
        <f t="shared" si="33"/>
        <v>260</v>
      </c>
      <c r="F98" s="382">
        <f t="shared" si="33"/>
        <v>175</v>
      </c>
      <c r="G98" s="102">
        <f t="shared" si="34"/>
        <v>260</v>
      </c>
      <c r="H98" s="102">
        <f t="shared" si="34"/>
        <v>175</v>
      </c>
      <c r="I98" s="102">
        <f aca="true" t="shared" si="37" ref="I98:N98">I105+I112+I119+I126+I133+I140+I147+I154+I161+I168+I175</f>
        <v>0</v>
      </c>
      <c r="J98" s="102">
        <f t="shared" si="37"/>
        <v>0</v>
      </c>
      <c r="K98" s="102">
        <f t="shared" si="37"/>
        <v>0</v>
      </c>
      <c r="L98" s="102">
        <f t="shared" si="37"/>
        <v>0</v>
      </c>
      <c r="M98" s="102">
        <f t="shared" si="37"/>
        <v>0</v>
      </c>
      <c r="N98" s="102">
        <f t="shared" si="37"/>
        <v>0</v>
      </c>
      <c r="O98" s="381" t="s">
        <v>482</v>
      </c>
    </row>
    <row r="99" spans="1:15" ht="14.25">
      <c r="A99" s="883"/>
      <c r="B99" s="743"/>
      <c r="C99" s="885"/>
      <c r="D99" s="630"/>
      <c r="E99" s="382">
        <f t="shared" si="33"/>
        <v>220</v>
      </c>
      <c r="F99" s="382">
        <f t="shared" si="33"/>
        <v>0</v>
      </c>
      <c r="G99" s="102">
        <f t="shared" si="34"/>
        <v>220</v>
      </c>
      <c r="H99" s="102">
        <f t="shared" si="34"/>
        <v>0</v>
      </c>
      <c r="I99" s="102">
        <f aca="true" t="shared" si="38" ref="I99:N99">I106+I113+I120+I127+I134+I141+I148+I155+I162+I169+I176</f>
        <v>0</v>
      </c>
      <c r="J99" s="102">
        <f t="shared" si="38"/>
        <v>0</v>
      </c>
      <c r="K99" s="102">
        <f t="shared" si="38"/>
        <v>0</v>
      </c>
      <c r="L99" s="102">
        <f t="shared" si="38"/>
        <v>0</v>
      </c>
      <c r="M99" s="102">
        <f t="shared" si="38"/>
        <v>0</v>
      </c>
      <c r="N99" s="102">
        <f t="shared" si="38"/>
        <v>0</v>
      </c>
      <c r="O99" s="381" t="s">
        <v>228</v>
      </c>
    </row>
    <row r="100" spans="1:15" ht="14.25">
      <c r="A100" s="883"/>
      <c r="B100" s="743"/>
      <c r="C100" s="885"/>
      <c r="D100" s="630"/>
      <c r="E100" s="382">
        <f t="shared" si="33"/>
        <v>220</v>
      </c>
      <c r="F100" s="382">
        <f t="shared" si="33"/>
        <v>0</v>
      </c>
      <c r="G100" s="102">
        <f t="shared" si="34"/>
        <v>220</v>
      </c>
      <c r="H100" s="102">
        <f t="shared" si="34"/>
        <v>0</v>
      </c>
      <c r="I100" s="102">
        <f aca="true" t="shared" si="39" ref="I100:N100">I107+I114+I121+I128+I135+I142+I149+I156+I163+I170+I177</f>
        <v>0</v>
      </c>
      <c r="J100" s="102">
        <f t="shared" si="39"/>
        <v>0</v>
      </c>
      <c r="K100" s="102">
        <f t="shared" si="39"/>
        <v>0</v>
      </c>
      <c r="L100" s="102">
        <f t="shared" si="39"/>
        <v>0</v>
      </c>
      <c r="M100" s="102">
        <f t="shared" si="39"/>
        <v>0</v>
      </c>
      <c r="N100" s="102">
        <f t="shared" si="39"/>
        <v>0</v>
      </c>
      <c r="O100" s="381" t="s">
        <v>398</v>
      </c>
    </row>
    <row r="101" spans="1:15" ht="14.25">
      <c r="A101" s="883"/>
      <c r="B101" s="743"/>
      <c r="C101" s="388"/>
      <c r="D101" s="630">
        <v>2015</v>
      </c>
      <c r="E101" s="382">
        <f>SUM(E102:E107)</f>
        <v>120</v>
      </c>
      <c r="F101" s="382">
        <f>SUM(F102:F107)</f>
        <v>51.347</v>
      </c>
      <c r="G101" s="382">
        <f>SUM(G102:G107)</f>
        <v>120</v>
      </c>
      <c r="H101" s="382">
        <f>SUM(H102:H107)</f>
        <v>51.347</v>
      </c>
      <c r="I101" s="382">
        <f aca="true" t="shared" si="40" ref="I101:N101">SUM(I102:I107)</f>
        <v>0</v>
      </c>
      <c r="J101" s="382">
        <f t="shared" si="40"/>
        <v>0</v>
      </c>
      <c r="K101" s="382">
        <f t="shared" si="40"/>
        <v>0</v>
      </c>
      <c r="L101" s="382">
        <f t="shared" si="40"/>
        <v>0</v>
      </c>
      <c r="M101" s="382">
        <f t="shared" si="40"/>
        <v>0</v>
      </c>
      <c r="N101" s="382">
        <f t="shared" si="40"/>
        <v>0</v>
      </c>
      <c r="O101" s="388"/>
    </row>
    <row r="102" spans="1:15" ht="14.25">
      <c r="A102" s="883"/>
      <c r="B102" s="743"/>
      <c r="C102" s="388"/>
      <c r="D102" s="630"/>
      <c r="E102" s="382">
        <f>G102+I102+K102+M102</f>
        <v>20</v>
      </c>
      <c r="F102" s="382">
        <f>H102+J102+L102+N102</f>
        <v>0</v>
      </c>
      <c r="G102" s="382">
        <v>20</v>
      </c>
      <c r="H102" s="382">
        <v>0</v>
      </c>
      <c r="I102" s="382"/>
      <c r="J102" s="382"/>
      <c r="K102" s="382"/>
      <c r="L102" s="382"/>
      <c r="M102" s="382"/>
      <c r="N102" s="382"/>
      <c r="O102" s="381" t="s">
        <v>478</v>
      </c>
    </row>
    <row r="103" spans="1:15" ht="14.25">
      <c r="A103" s="883"/>
      <c r="B103" s="743"/>
      <c r="C103" s="388"/>
      <c r="D103" s="630"/>
      <c r="E103" s="382">
        <f aca="true" t="shared" si="41" ref="E103:F107">G103+I103+K103+M103</f>
        <v>20</v>
      </c>
      <c r="F103" s="382">
        <f t="shared" si="41"/>
        <v>14.989</v>
      </c>
      <c r="G103" s="382">
        <v>20</v>
      </c>
      <c r="H103" s="382">
        <v>14.989</v>
      </c>
      <c r="I103" s="382"/>
      <c r="J103" s="382"/>
      <c r="K103" s="382"/>
      <c r="L103" s="382"/>
      <c r="M103" s="382"/>
      <c r="N103" s="382"/>
      <c r="O103" s="381" t="s">
        <v>479</v>
      </c>
    </row>
    <row r="104" spans="1:15" ht="14.25">
      <c r="A104" s="883"/>
      <c r="B104" s="743"/>
      <c r="C104" s="388"/>
      <c r="D104" s="630"/>
      <c r="E104" s="382">
        <f t="shared" si="41"/>
        <v>20</v>
      </c>
      <c r="F104" s="382">
        <f t="shared" si="41"/>
        <v>11.358</v>
      </c>
      <c r="G104" s="382">
        <v>20</v>
      </c>
      <c r="H104" s="382">
        <v>11.358</v>
      </c>
      <c r="I104" s="382"/>
      <c r="J104" s="382"/>
      <c r="K104" s="382"/>
      <c r="L104" s="382"/>
      <c r="M104" s="382"/>
      <c r="N104" s="382"/>
      <c r="O104" s="381" t="s">
        <v>480</v>
      </c>
    </row>
    <row r="105" spans="1:15" ht="14.25">
      <c r="A105" s="883"/>
      <c r="B105" s="743"/>
      <c r="C105" s="388"/>
      <c r="D105" s="630"/>
      <c r="E105" s="382">
        <f t="shared" si="41"/>
        <v>20</v>
      </c>
      <c r="F105" s="382">
        <f t="shared" si="41"/>
        <v>25</v>
      </c>
      <c r="G105" s="382">
        <v>20</v>
      </c>
      <c r="H105" s="382">
        <v>25</v>
      </c>
      <c r="I105" s="382"/>
      <c r="J105" s="382"/>
      <c r="K105" s="382"/>
      <c r="L105" s="382"/>
      <c r="M105" s="382"/>
      <c r="N105" s="382"/>
      <c r="O105" s="381" t="s">
        <v>482</v>
      </c>
    </row>
    <row r="106" spans="1:15" ht="14.25">
      <c r="A106" s="883"/>
      <c r="B106" s="743"/>
      <c r="C106" s="388"/>
      <c r="D106" s="630"/>
      <c r="E106" s="382">
        <f t="shared" si="41"/>
        <v>20</v>
      </c>
      <c r="F106" s="382">
        <f t="shared" si="41"/>
        <v>0</v>
      </c>
      <c r="G106" s="382">
        <v>20</v>
      </c>
      <c r="H106" s="382">
        <v>0</v>
      </c>
      <c r="I106" s="382"/>
      <c r="J106" s="382"/>
      <c r="K106" s="382"/>
      <c r="L106" s="382"/>
      <c r="M106" s="382"/>
      <c r="N106" s="382"/>
      <c r="O106" s="381" t="s">
        <v>228</v>
      </c>
    </row>
    <row r="107" spans="1:15" ht="14.25">
      <c r="A107" s="883"/>
      <c r="B107" s="743"/>
      <c r="C107" s="388"/>
      <c r="D107" s="630"/>
      <c r="E107" s="382">
        <f t="shared" si="41"/>
        <v>20</v>
      </c>
      <c r="F107" s="382">
        <f t="shared" si="41"/>
        <v>0</v>
      </c>
      <c r="G107" s="382">
        <v>20</v>
      </c>
      <c r="H107" s="382">
        <v>0</v>
      </c>
      <c r="I107" s="382"/>
      <c r="J107" s="382"/>
      <c r="K107" s="382"/>
      <c r="L107" s="382"/>
      <c r="M107" s="382"/>
      <c r="N107" s="382"/>
      <c r="O107" s="381" t="s">
        <v>398</v>
      </c>
    </row>
    <row r="108" spans="1:15" ht="14.25">
      <c r="A108" s="883"/>
      <c r="B108" s="743"/>
      <c r="C108" s="388"/>
      <c r="D108" s="630">
        <v>2016</v>
      </c>
      <c r="E108" s="382">
        <f>SUM(E109:E114)</f>
        <v>120</v>
      </c>
      <c r="F108" s="382">
        <f aca="true" t="shared" si="42" ref="F108:N108">SUM(F109:F114)</f>
        <v>43.19</v>
      </c>
      <c r="G108" s="382">
        <f t="shared" si="42"/>
        <v>120</v>
      </c>
      <c r="H108" s="382">
        <f t="shared" si="42"/>
        <v>43.19</v>
      </c>
      <c r="I108" s="382">
        <f t="shared" si="42"/>
        <v>0</v>
      </c>
      <c r="J108" s="382">
        <f t="shared" si="42"/>
        <v>0</v>
      </c>
      <c r="K108" s="382">
        <f t="shared" si="42"/>
        <v>0</v>
      </c>
      <c r="L108" s="382">
        <f t="shared" si="42"/>
        <v>0</v>
      </c>
      <c r="M108" s="382">
        <f t="shared" si="42"/>
        <v>0</v>
      </c>
      <c r="N108" s="382">
        <f t="shared" si="42"/>
        <v>0</v>
      </c>
      <c r="O108" s="388"/>
    </row>
    <row r="109" spans="1:15" ht="14.25">
      <c r="A109" s="883"/>
      <c r="B109" s="743"/>
      <c r="C109" s="388"/>
      <c r="D109" s="630"/>
      <c r="E109" s="382">
        <f>G109+I109+K109+M109</f>
        <v>20</v>
      </c>
      <c r="F109" s="382">
        <f>H109+J109+L109+N109</f>
        <v>0</v>
      </c>
      <c r="G109" s="382">
        <v>20</v>
      </c>
      <c r="H109" s="382">
        <v>0</v>
      </c>
      <c r="I109" s="382"/>
      <c r="J109" s="382"/>
      <c r="K109" s="382"/>
      <c r="L109" s="382"/>
      <c r="M109" s="382"/>
      <c r="N109" s="382"/>
      <c r="O109" s="381" t="s">
        <v>478</v>
      </c>
    </row>
    <row r="110" spans="1:15" ht="26.25">
      <c r="A110" s="883"/>
      <c r="B110" s="743"/>
      <c r="C110" s="381" t="s">
        <v>491</v>
      </c>
      <c r="D110" s="630"/>
      <c r="E110" s="382">
        <f aca="true" t="shared" si="43" ref="E110:F114">G110+I110+K110+M110</f>
        <v>20</v>
      </c>
      <c r="F110" s="382">
        <f t="shared" si="43"/>
        <v>8.5</v>
      </c>
      <c r="G110" s="382">
        <v>20</v>
      </c>
      <c r="H110" s="382">
        <v>8.5</v>
      </c>
      <c r="I110" s="382"/>
      <c r="J110" s="382"/>
      <c r="K110" s="382"/>
      <c r="L110" s="382"/>
      <c r="M110" s="382"/>
      <c r="N110" s="382"/>
      <c r="O110" s="381" t="s">
        <v>479</v>
      </c>
    </row>
    <row r="111" spans="1:15" ht="26.25">
      <c r="A111" s="883"/>
      <c r="B111" s="743"/>
      <c r="C111" s="381" t="s">
        <v>491</v>
      </c>
      <c r="D111" s="630"/>
      <c r="E111" s="382">
        <f t="shared" si="43"/>
        <v>20</v>
      </c>
      <c r="F111" s="382">
        <f t="shared" si="43"/>
        <v>9.69</v>
      </c>
      <c r="G111" s="382">
        <v>20</v>
      </c>
      <c r="H111" s="382">
        <v>9.69</v>
      </c>
      <c r="I111" s="382"/>
      <c r="J111" s="382"/>
      <c r="K111" s="382"/>
      <c r="L111" s="382"/>
      <c r="M111" s="382"/>
      <c r="N111" s="382"/>
      <c r="O111" s="381" t="s">
        <v>480</v>
      </c>
    </row>
    <row r="112" spans="1:15" ht="26.25">
      <c r="A112" s="883"/>
      <c r="B112" s="743"/>
      <c r="C112" s="381" t="s">
        <v>491</v>
      </c>
      <c r="D112" s="630"/>
      <c r="E112" s="382">
        <f t="shared" si="43"/>
        <v>20</v>
      </c>
      <c r="F112" s="382">
        <f t="shared" si="43"/>
        <v>25</v>
      </c>
      <c r="G112" s="382">
        <v>20</v>
      </c>
      <c r="H112" s="382">
        <v>25</v>
      </c>
      <c r="I112" s="382"/>
      <c r="J112" s="382"/>
      <c r="K112" s="382"/>
      <c r="L112" s="382"/>
      <c r="M112" s="382"/>
      <c r="N112" s="382"/>
      <c r="O112" s="381" t="s">
        <v>482</v>
      </c>
    </row>
    <row r="113" spans="1:15" ht="14.25">
      <c r="A113" s="883"/>
      <c r="B113" s="743"/>
      <c r="C113" s="388"/>
      <c r="D113" s="630"/>
      <c r="E113" s="382">
        <f t="shared" si="43"/>
        <v>20</v>
      </c>
      <c r="F113" s="382">
        <f t="shared" si="43"/>
        <v>0</v>
      </c>
      <c r="G113" s="382">
        <v>20</v>
      </c>
      <c r="H113" s="382">
        <v>0</v>
      </c>
      <c r="I113" s="382"/>
      <c r="J113" s="382"/>
      <c r="K113" s="382"/>
      <c r="L113" s="382"/>
      <c r="M113" s="382"/>
      <c r="N113" s="382"/>
      <c r="O113" s="381" t="s">
        <v>228</v>
      </c>
    </row>
    <row r="114" spans="1:15" ht="14.25">
      <c r="A114" s="883"/>
      <c r="B114" s="743"/>
      <c r="C114" s="388"/>
      <c r="D114" s="630"/>
      <c r="E114" s="382">
        <f t="shared" si="43"/>
        <v>20</v>
      </c>
      <c r="F114" s="382">
        <f t="shared" si="43"/>
        <v>0</v>
      </c>
      <c r="G114" s="382">
        <v>20</v>
      </c>
      <c r="H114" s="382">
        <v>0</v>
      </c>
      <c r="I114" s="382"/>
      <c r="J114" s="382"/>
      <c r="K114" s="382"/>
      <c r="L114" s="382"/>
      <c r="M114" s="382"/>
      <c r="N114" s="382"/>
      <c r="O114" s="381" t="s">
        <v>398</v>
      </c>
    </row>
    <row r="115" spans="1:15" ht="14.25">
      <c r="A115" s="883"/>
      <c r="B115" s="743"/>
      <c r="C115" s="388"/>
      <c r="D115" s="630">
        <v>2017</v>
      </c>
      <c r="E115" s="382">
        <f>SUM(E116:E121)</f>
        <v>120</v>
      </c>
      <c r="F115" s="382">
        <f aca="true" t="shared" si="44" ref="F115:N115">SUM(F116:F121)</f>
        <v>43.1507</v>
      </c>
      <c r="G115" s="382">
        <f t="shared" si="44"/>
        <v>120</v>
      </c>
      <c r="H115" s="382">
        <f t="shared" si="44"/>
        <v>43.1507</v>
      </c>
      <c r="I115" s="382">
        <f t="shared" si="44"/>
        <v>0</v>
      </c>
      <c r="J115" s="382">
        <f t="shared" si="44"/>
        <v>0</v>
      </c>
      <c r="K115" s="382">
        <f t="shared" si="44"/>
        <v>0</v>
      </c>
      <c r="L115" s="382">
        <f t="shared" si="44"/>
        <v>0</v>
      </c>
      <c r="M115" s="382">
        <f t="shared" si="44"/>
        <v>0</v>
      </c>
      <c r="N115" s="382">
        <f t="shared" si="44"/>
        <v>0</v>
      </c>
      <c r="O115" s="388"/>
    </row>
    <row r="116" spans="1:15" ht="14.25">
      <c r="A116" s="883"/>
      <c r="B116" s="743"/>
      <c r="C116" s="388"/>
      <c r="D116" s="630"/>
      <c r="E116" s="382">
        <f>G116+I116+K116+M116</f>
        <v>20</v>
      </c>
      <c r="F116" s="382">
        <f>H116+J116+L116+N116</f>
        <v>0</v>
      </c>
      <c r="G116" s="382">
        <v>20</v>
      </c>
      <c r="H116" s="382">
        <v>0</v>
      </c>
      <c r="I116" s="382"/>
      <c r="J116" s="382"/>
      <c r="K116" s="382"/>
      <c r="L116" s="382"/>
      <c r="M116" s="382"/>
      <c r="N116" s="382"/>
      <c r="O116" s="381" t="s">
        <v>478</v>
      </c>
    </row>
    <row r="117" spans="1:15" ht="26.25">
      <c r="A117" s="883"/>
      <c r="B117" s="743"/>
      <c r="C117" s="381" t="s">
        <v>491</v>
      </c>
      <c r="D117" s="630"/>
      <c r="E117" s="382">
        <f aca="true" t="shared" si="45" ref="E117:F121">G117+I117+K117+M117</f>
        <v>20</v>
      </c>
      <c r="F117" s="382">
        <f t="shared" si="45"/>
        <v>9.1507</v>
      </c>
      <c r="G117" s="382">
        <v>20</v>
      </c>
      <c r="H117" s="382">
        <v>9.1507</v>
      </c>
      <c r="I117" s="382"/>
      <c r="J117" s="382"/>
      <c r="K117" s="382"/>
      <c r="L117" s="382"/>
      <c r="M117" s="382"/>
      <c r="N117" s="382"/>
      <c r="O117" s="381" t="s">
        <v>479</v>
      </c>
    </row>
    <row r="118" spans="1:15" ht="26.25">
      <c r="A118" s="883"/>
      <c r="B118" s="743"/>
      <c r="C118" s="381" t="s">
        <v>491</v>
      </c>
      <c r="D118" s="630"/>
      <c r="E118" s="382">
        <f t="shared" si="45"/>
        <v>20</v>
      </c>
      <c r="F118" s="382">
        <f t="shared" si="45"/>
        <v>9</v>
      </c>
      <c r="G118" s="382">
        <v>20</v>
      </c>
      <c r="H118" s="382">
        <v>9</v>
      </c>
      <c r="I118" s="382"/>
      <c r="J118" s="382"/>
      <c r="K118" s="382"/>
      <c r="L118" s="382"/>
      <c r="M118" s="382"/>
      <c r="N118" s="382"/>
      <c r="O118" s="381" t="s">
        <v>480</v>
      </c>
    </row>
    <row r="119" spans="1:15" ht="26.25">
      <c r="A119" s="883"/>
      <c r="B119" s="743"/>
      <c r="C119" s="381" t="s">
        <v>491</v>
      </c>
      <c r="D119" s="630"/>
      <c r="E119" s="382">
        <f t="shared" si="45"/>
        <v>20</v>
      </c>
      <c r="F119" s="382">
        <f t="shared" si="45"/>
        <v>25</v>
      </c>
      <c r="G119" s="382">
        <v>20</v>
      </c>
      <c r="H119" s="382">
        <v>25</v>
      </c>
      <c r="I119" s="382"/>
      <c r="J119" s="382"/>
      <c r="K119" s="382"/>
      <c r="L119" s="382"/>
      <c r="M119" s="382"/>
      <c r="N119" s="382"/>
      <c r="O119" s="381" t="s">
        <v>482</v>
      </c>
    </row>
    <row r="120" spans="1:15" ht="14.25">
      <c r="A120" s="883"/>
      <c r="B120" s="743"/>
      <c r="C120" s="388"/>
      <c r="D120" s="630"/>
      <c r="E120" s="382">
        <f t="shared" si="45"/>
        <v>20</v>
      </c>
      <c r="F120" s="382">
        <f t="shared" si="45"/>
        <v>0</v>
      </c>
      <c r="G120" s="382">
        <v>20</v>
      </c>
      <c r="H120" s="382">
        <v>0</v>
      </c>
      <c r="I120" s="382"/>
      <c r="J120" s="382"/>
      <c r="K120" s="382"/>
      <c r="L120" s="382"/>
      <c r="M120" s="382"/>
      <c r="N120" s="382"/>
      <c r="O120" s="381" t="s">
        <v>228</v>
      </c>
    </row>
    <row r="121" spans="1:15" ht="14.25">
      <c r="A121" s="883"/>
      <c r="B121" s="743"/>
      <c r="C121" s="388"/>
      <c r="D121" s="630"/>
      <c r="E121" s="382">
        <f t="shared" si="45"/>
        <v>20</v>
      </c>
      <c r="F121" s="382">
        <f t="shared" si="45"/>
        <v>0</v>
      </c>
      <c r="G121" s="382">
        <v>20</v>
      </c>
      <c r="H121" s="382">
        <v>0</v>
      </c>
      <c r="I121" s="382"/>
      <c r="J121" s="382"/>
      <c r="K121" s="382"/>
      <c r="L121" s="382"/>
      <c r="M121" s="382"/>
      <c r="N121" s="382"/>
      <c r="O121" s="381" t="s">
        <v>398</v>
      </c>
    </row>
    <row r="122" spans="1:15" ht="14.25">
      <c r="A122" s="883"/>
      <c r="B122" s="743"/>
      <c r="C122" s="388"/>
      <c r="D122" s="630">
        <v>2018</v>
      </c>
      <c r="E122" s="382">
        <f>SUM(E123:E128)</f>
        <v>125</v>
      </c>
      <c r="F122" s="382">
        <f aca="true" t="shared" si="46" ref="F122:N122">SUM(F123:F128)</f>
        <v>45.0354</v>
      </c>
      <c r="G122" s="382">
        <f t="shared" si="46"/>
        <v>125</v>
      </c>
      <c r="H122" s="382">
        <f t="shared" si="46"/>
        <v>45.0354</v>
      </c>
      <c r="I122" s="382">
        <f t="shared" si="46"/>
        <v>0</v>
      </c>
      <c r="J122" s="382">
        <f t="shared" si="46"/>
        <v>0</v>
      </c>
      <c r="K122" s="382">
        <f t="shared" si="46"/>
        <v>0</v>
      </c>
      <c r="L122" s="382">
        <f t="shared" si="46"/>
        <v>0</v>
      </c>
      <c r="M122" s="382">
        <f t="shared" si="46"/>
        <v>0</v>
      </c>
      <c r="N122" s="382">
        <f t="shared" si="46"/>
        <v>0</v>
      </c>
      <c r="O122" s="388"/>
    </row>
    <row r="123" spans="1:15" ht="14.25">
      <c r="A123" s="883"/>
      <c r="B123" s="743"/>
      <c r="C123" s="388"/>
      <c r="D123" s="630"/>
      <c r="E123" s="382">
        <f>G123+I123+K123+M123</f>
        <v>20</v>
      </c>
      <c r="F123" s="382">
        <f>H123+J123+L123+N123</f>
        <v>0</v>
      </c>
      <c r="G123" s="382">
        <v>20</v>
      </c>
      <c r="H123" s="382">
        <v>0</v>
      </c>
      <c r="I123" s="382"/>
      <c r="J123" s="382"/>
      <c r="K123" s="382"/>
      <c r="L123" s="382"/>
      <c r="M123" s="382"/>
      <c r="N123" s="382"/>
      <c r="O123" s="381" t="s">
        <v>478</v>
      </c>
    </row>
    <row r="124" spans="1:15" ht="26.25">
      <c r="A124" s="883"/>
      <c r="B124" s="743"/>
      <c r="C124" s="381" t="s">
        <v>491</v>
      </c>
      <c r="D124" s="630"/>
      <c r="E124" s="382">
        <f aca="true" t="shared" si="47" ref="E124:F128">G124+I124+K124+M124</f>
        <v>20</v>
      </c>
      <c r="F124" s="382">
        <f t="shared" si="47"/>
        <v>10.535</v>
      </c>
      <c r="G124" s="382">
        <v>20</v>
      </c>
      <c r="H124" s="382">
        <v>10.535</v>
      </c>
      <c r="I124" s="382"/>
      <c r="J124" s="382"/>
      <c r="K124" s="382"/>
      <c r="L124" s="382"/>
      <c r="M124" s="382"/>
      <c r="N124" s="382"/>
      <c r="O124" s="381" t="s">
        <v>479</v>
      </c>
    </row>
    <row r="125" spans="1:15" ht="26.25">
      <c r="A125" s="883"/>
      <c r="B125" s="743"/>
      <c r="C125" s="381" t="s">
        <v>491</v>
      </c>
      <c r="D125" s="630"/>
      <c r="E125" s="382">
        <f t="shared" si="47"/>
        <v>20</v>
      </c>
      <c r="F125" s="382">
        <f t="shared" si="47"/>
        <v>9.5004</v>
      </c>
      <c r="G125" s="382">
        <v>20</v>
      </c>
      <c r="H125" s="382">
        <v>9.5004</v>
      </c>
      <c r="I125" s="382"/>
      <c r="J125" s="382"/>
      <c r="K125" s="382"/>
      <c r="L125" s="382"/>
      <c r="M125" s="382"/>
      <c r="N125" s="382"/>
      <c r="O125" s="381" t="s">
        <v>480</v>
      </c>
    </row>
    <row r="126" spans="1:15" ht="26.25">
      <c r="A126" s="883"/>
      <c r="B126" s="743"/>
      <c r="C126" s="381" t="s">
        <v>491</v>
      </c>
      <c r="D126" s="630"/>
      <c r="E126" s="382">
        <f t="shared" si="47"/>
        <v>25</v>
      </c>
      <c r="F126" s="382">
        <f t="shared" si="47"/>
        <v>25</v>
      </c>
      <c r="G126" s="382">
        <v>25</v>
      </c>
      <c r="H126" s="382">
        <v>25</v>
      </c>
      <c r="I126" s="382"/>
      <c r="J126" s="382"/>
      <c r="K126" s="382"/>
      <c r="L126" s="382"/>
      <c r="M126" s="382"/>
      <c r="N126" s="382"/>
      <c r="O126" s="381" t="s">
        <v>482</v>
      </c>
    </row>
    <row r="127" spans="1:15" ht="14.25">
      <c r="A127" s="883"/>
      <c r="B127" s="743"/>
      <c r="C127" s="388"/>
      <c r="D127" s="630"/>
      <c r="E127" s="382">
        <f t="shared" si="47"/>
        <v>20</v>
      </c>
      <c r="F127" s="382">
        <f t="shared" si="47"/>
        <v>0</v>
      </c>
      <c r="G127" s="382">
        <v>20</v>
      </c>
      <c r="H127" s="382">
        <v>0</v>
      </c>
      <c r="I127" s="382"/>
      <c r="J127" s="382"/>
      <c r="K127" s="382"/>
      <c r="L127" s="382"/>
      <c r="M127" s="382"/>
      <c r="N127" s="382"/>
      <c r="O127" s="381" t="s">
        <v>228</v>
      </c>
    </row>
    <row r="128" spans="1:15" ht="14.25">
      <c r="A128" s="883"/>
      <c r="B128" s="743"/>
      <c r="C128" s="388"/>
      <c r="D128" s="630"/>
      <c r="E128" s="382">
        <f t="shared" si="47"/>
        <v>20</v>
      </c>
      <c r="F128" s="382">
        <f t="shared" si="47"/>
        <v>0</v>
      </c>
      <c r="G128" s="382">
        <v>20</v>
      </c>
      <c r="H128" s="382">
        <v>0</v>
      </c>
      <c r="I128" s="382"/>
      <c r="J128" s="382"/>
      <c r="K128" s="382"/>
      <c r="L128" s="382"/>
      <c r="M128" s="382"/>
      <c r="N128" s="382"/>
      <c r="O128" s="381" t="s">
        <v>398</v>
      </c>
    </row>
    <row r="129" spans="1:15" ht="14.25">
      <c r="A129" s="883"/>
      <c r="B129" s="743"/>
      <c r="C129" s="388"/>
      <c r="D129" s="630">
        <v>2019</v>
      </c>
      <c r="E129" s="382">
        <f>SUM(E130:E135)</f>
        <v>102.4</v>
      </c>
      <c r="F129" s="382">
        <f aca="true" t="shared" si="48" ref="F129:N129">SUM(F130:F135)</f>
        <v>42.4</v>
      </c>
      <c r="G129" s="382">
        <f t="shared" si="48"/>
        <v>102.4</v>
      </c>
      <c r="H129" s="382">
        <f t="shared" si="48"/>
        <v>42.4</v>
      </c>
      <c r="I129" s="382">
        <f t="shared" si="48"/>
        <v>0</v>
      </c>
      <c r="J129" s="382">
        <f t="shared" si="48"/>
        <v>0</v>
      </c>
      <c r="K129" s="382">
        <f t="shared" si="48"/>
        <v>0</v>
      </c>
      <c r="L129" s="382">
        <f t="shared" si="48"/>
        <v>0</v>
      </c>
      <c r="M129" s="382">
        <f t="shared" si="48"/>
        <v>0</v>
      </c>
      <c r="N129" s="382">
        <f t="shared" si="48"/>
        <v>0</v>
      </c>
      <c r="O129" s="388"/>
    </row>
    <row r="130" spans="1:15" ht="14.25">
      <c r="A130" s="883"/>
      <c r="B130" s="743"/>
      <c r="C130" s="388"/>
      <c r="D130" s="630"/>
      <c r="E130" s="382">
        <f>G130+I130+K130+M130</f>
        <v>20</v>
      </c>
      <c r="F130" s="382">
        <f>H130+J130+L130+N130</f>
        <v>0</v>
      </c>
      <c r="G130" s="382">
        <v>20</v>
      </c>
      <c r="H130" s="382">
        <v>0</v>
      </c>
      <c r="I130" s="382"/>
      <c r="J130" s="382"/>
      <c r="K130" s="382"/>
      <c r="L130" s="382"/>
      <c r="M130" s="382"/>
      <c r="N130" s="382"/>
      <c r="O130" s="381" t="s">
        <v>478</v>
      </c>
    </row>
    <row r="131" spans="1:15" ht="26.25">
      <c r="A131" s="883"/>
      <c r="B131" s="743"/>
      <c r="C131" s="381" t="s">
        <v>491</v>
      </c>
      <c r="D131" s="630"/>
      <c r="E131" s="382">
        <f aca="true" t="shared" si="49" ref="E131:F135">G131+I131+K131+M131</f>
        <v>9.5</v>
      </c>
      <c r="F131" s="382">
        <f t="shared" si="49"/>
        <v>9.5</v>
      </c>
      <c r="G131" s="382">
        <v>9.5</v>
      </c>
      <c r="H131" s="382">
        <v>9.5</v>
      </c>
      <c r="I131" s="382"/>
      <c r="J131" s="382"/>
      <c r="K131" s="382"/>
      <c r="L131" s="382"/>
      <c r="M131" s="382"/>
      <c r="N131" s="382"/>
      <c r="O131" s="381" t="s">
        <v>479</v>
      </c>
    </row>
    <row r="132" spans="1:15" ht="26.25">
      <c r="A132" s="883"/>
      <c r="B132" s="743"/>
      <c r="C132" s="381" t="s">
        <v>491</v>
      </c>
      <c r="D132" s="630"/>
      <c r="E132" s="382">
        <f t="shared" si="49"/>
        <v>7.9</v>
      </c>
      <c r="F132" s="382">
        <f t="shared" si="49"/>
        <v>7.9</v>
      </c>
      <c r="G132" s="382">
        <v>7.9</v>
      </c>
      <c r="H132" s="382">
        <v>7.9</v>
      </c>
      <c r="I132" s="382"/>
      <c r="J132" s="382"/>
      <c r="K132" s="382"/>
      <c r="L132" s="382"/>
      <c r="M132" s="382"/>
      <c r="N132" s="382"/>
      <c r="O132" s="381" t="s">
        <v>480</v>
      </c>
    </row>
    <row r="133" spans="1:15" ht="26.25">
      <c r="A133" s="883"/>
      <c r="B133" s="743"/>
      <c r="C133" s="381" t="s">
        <v>491</v>
      </c>
      <c r="D133" s="630"/>
      <c r="E133" s="382">
        <f t="shared" si="49"/>
        <v>25</v>
      </c>
      <c r="F133" s="382">
        <f t="shared" si="49"/>
        <v>25</v>
      </c>
      <c r="G133" s="382">
        <v>25</v>
      </c>
      <c r="H133" s="382">
        <v>25</v>
      </c>
      <c r="I133" s="382"/>
      <c r="J133" s="382"/>
      <c r="K133" s="382"/>
      <c r="L133" s="382"/>
      <c r="M133" s="382"/>
      <c r="N133" s="382"/>
      <c r="O133" s="381" t="s">
        <v>482</v>
      </c>
    </row>
    <row r="134" spans="1:15" ht="14.25">
      <c r="A134" s="883"/>
      <c r="B134" s="743"/>
      <c r="C134" s="388"/>
      <c r="D134" s="630"/>
      <c r="E134" s="382">
        <f t="shared" si="49"/>
        <v>20</v>
      </c>
      <c r="F134" s="382">
        <f t="shared" si="49"/>
        <v>0</v>
      </c>
      <c r="G134" s="382">
        <v>20</v>
      </c>
      <c r="H134" s="382">
        <v>0</v>
      </c>
      <c r="I134" s="382"/>
      <c r="J134" s="382"/>
      <c r="K134" s="382"/>
      <c r="L134" s="382"/>
      <c r="M134" s="382"/>
      <c r="N134" s="382"/>
      <c r="O134" s="381" t="s">
        <v>228</v>
      </c>
    </row>
    <row r="135" spans="1:15" ht="14.25">
      <c r="A135" s="883"/>
      <c r="B135" s="743"/>
      <c r="C135" s="388"/>
      <c r="D135" s="630"/>
      <c r="E135" s="382">
        <f t="shared" si="49"/>
        <v>20</v>
      </c>
      <c r="F135" s="382">
        <f t="shared" si="49"/>
        <v>0</v>
      </c>
      <c r="G135" s="382">
        <v>20</v>
      </c>
      <c r="H135" s="382">
        <v>0</v>
      </c>
      <c r="I135" s="382"/>
      <c r="J135" s="382"/>
      <c r="K135" s="382"/>
      <c r="L135" s="382"/>
      <c r="M135" s="382"/>
      <c r="N135" s="382"/>
      <c r="O135" s="381" t="s">
        <v>398</v>
      </c>
    </row>
    <row r="136" spans="1:15" ht="14.25">
      <c r="A136" s="883"/>
      <c r="B136" s="743"/>
      <c r="C136" s="388"/>
      <c r="D136" s="630">
        <v>2020</v>
      </c>
      <c r="E136" s="382">
        <f>SUM(E137:E142)</f>
        <v>115.7</v>
      </c>
      <c r="F136" s="382">
        <f aca="true" t="shared" si="50" ref="F136:N136">SUM(F137:F142)</f>
        <v>48.675</v>
      </c>
      <c r="G136" s="382">
        <f t="shared" si="50"/>
        <v>115.7</v>
      </c>
      <c r="H136" s="382">
        <f t="shared" si="50"/>
        <v>48.675</v>
      </c>
      <c r="I136" s="382">
        <f t="shared" si="50"/>
        <v>0</v>
      </c>
      <c r="J136" s="382">
        <f t="shared" si="50"/>
        <v>0</v>
      </c>
      <c r="K136" s="382">
        <f t="shared" si="50"/>
        <v>0</v>
      </c>
      <c r="L136" s="382">
        <f t="shared" si="50"/>
        <v>0</v>
      </c>
      <c r="M136" s="382">
        <f t="shared" si="50"/>
        <v>0</v>
      </c>
      <c r="N136" s="382">
        <f t="shared" si="50"/>
        <v>0</v>
      </c>
      <c r="O136" s="388"/>
    </row>
    <row r="137" spans="1:15" ht="14.25">
      <c r="A137" s="883"/>
      <c r="B137" s="743"/>
      <c r="C137" s="388"/>
      <c r="D137" s="630"/>
      <c r="E137" s="382">
        <f>G137+I137+K137+M137</f>
        <v>20</v>
      </c>
      <c r="F137" s="382">
        <f>H137+J137+L137+N137</f>
        <v>0</v>
      </c>
      <c r="G137" s="382">
        <v>20</v>
      </c>
      <c r="H137" s="382">
        <v>0</v>
      </c>
      <c r="I137" s="382"/>
      <c r="J137" s="382"/>
      <c r="K137" s="382"/>
      <c r="L137" s="382"/>
      <c r="M137" s="382"/>
      <c r="N137" s="382"/>
      <c r="O137" s="381" t="s">
        <v>478</v>
      </c>
    </row>
    <row r="138" spans="1:15" ht="26.25">
      <c r="A138" s="883"/>
      <c r="B138" s="743"/>
      <c r="C138" s="381" t="s">
        <v>491</v>
      </c>
      <c r="D138" s="630"/>
      <c r="E138" s="382">
        <f aca="true" t="shared" si="51" ref="E138:F142">G138+I138+K138+M138</f>
        <v>10.7</v>
      </c>
      <c r="F138" s="382">
        <f t="shared" si="51"/>
        <v>10.7</v>
      </c>
      <c r="G138" s="382">
        <v>10.7</v>
      </c>
      <c r="H138" s="382">
        <v>10.7</v>
      </c>
      <c r="I138" s="382"/>
      <c r="J138" s="382"/>
      <c r="K138" s="382"/>
      <c r="L138" s="382"/>
      <c r="M138" s="382"/>
      <c r="N138" s="382"/>
      <c r="O138" s="381" t="s">
        <v>479</v>
      </c>
    </row>
    <row r="139" spans="1:15" ht="26.25">
      <c r="A139" s="883"/>
      <c r="B139" s="743"/>
      <c r="C139" s="381" t="s">
        <v>491</v>
      </c>
      <c r="D139" s="630"/>
      <c r="E139" s="382">
        <f t="shared" si="51"/>
        <v>20</v>
      </c>
      <c r="F139" s="382">
        <f t="shared" si="51"/>
        <v>12.975</v>
      </c>
      <c r="G139" s="382">
        <v>20</v>
      </c>
      <c r="H139" s="382">
        <v>12.975</v>
      </c>
      <c r="I139" s="382"/>
      <c r="J139" s="382"/>
      <c r="K139" s="382"/>
      <c r="L139" s="382"/>
      <c r="M139" s="382"/>
      <c r="N139" s="382"/>
      <c r="O139" s="381" t="s">
        <v>480</v>
      </c>
    </row>
    <row r="140" spans="1:15" ht="26.25">
      <c r="A140" s="883"/>
      <c r="B140" s="743"/>
      <c r="C140" s="381" t="s">
        <v>491</v>
      </c>
      <c r="D140" s="630"/>
      <c r="E140" s="382">
        <f t="shared" si="51"/>
        <v>25</v>
      </c>
      <c r="F140" s="382">
        <f t="shared" si="51"/>
        <v>25</v>
      </c>
      <c r="G140" s="382">
        <v>25</v>
      </c>
      <c r="H140" s="382">
        <v>25</v>
      </c>
      <c r="I140" s="382"/>
      <c r="J140" s="382"/>
      <c r="K140" s="382"/>
      <c r="L140" s="382"/>
      <c r="M140" s="382"/>
      <c r="N140" s="382"/>
      <c r="O140" s="381" t="s">
        <v>482</v>
      </c>
    </row>
    <row r="141" spans="1:15" ht="14.25">
      <c r="A141" s="883"/>
      <c r="B141" s="743"/>
      <c r="C141" s="388"/>
      <c r="D141" s="630"/>
      <c r="E141" s="382">
        <f t="shared" si="51"/>
        <v>20</v>
      </c>
      <c r="F141" s="382">
        <f t="shared" si="51"/>
        <v>0</v>
      </c>
      <c r="G141" s="382">
        <v>20</v>
      </c>
      <c r="H141" s="382">
        <v>0</v>
      </c>
      <c r="I141" s="382"/>
      <c r="J141" s="382"/>
      <c r="K141" s="382"/>
      <c r="L141" s="382"/>
      <c r="M141" s="382"/>
      <c r="N141" s="382"/>
      <c r="O141" s="381" t="s">
        <v>228</v>
      </c>
    </row>
    <row r="142" spans="1:15" ht="14.25">
      <c r="A142" s="883"/>
      <c r="B142" s="743"/>
      <c r="C142" s="388"/>
      <c r="D142" s="630"/>
      <c r="E142" s="382">
        <f t="shared" si="51"/>
        <v>20</v>
      </c>
      <c r="F142" s="382">
        <f t="shared" si="51"/>
        <v>0</v>
      </c>
      <c r="G142" s="382">
        <v>20</v>
      </c>
      <c r="H142" s="382">
        <v>0</v>
      </c>
      <c r="I142" s="382"/>
      <c r="J142" s="382"/>
      <c r="K142" s="382"/>
      <c r="L142" s="382"/>
      <c r="M142" s="382"/>
      <c r="N142" s="382"/>
      <c r="O142" s="381" t="s">
        <v>398</v>
      </c>
    </row>
    <row r="143" spans="1:15" ht="14.25">
      <c r="A143" s="883"/>
      <c r="B143" s="743"/>
      <c r="C143" s="388"/>
      <c r="D143" s="630">
        <v>2021</v>
      </c>
      <c r="E143" s="382">
        <f>SUM(E144:E149)</f>
        <v>115.7</v>
      </c>
      <c r="F143" s="382">
        <f aca="true" t="shared" si="52" ref="F143:N143">SUM(F144:F149)</f>
        <v>48.675</v>
      </c>
      <c r="G143" s="382">
        <f t="shared" si="52"/>
        <v>115.7</v>
      </c>
      <c r="H143" s="382">
        <f t="shared" si="52"/>
        <v>48.675</v>
      </c>
      <c r="I143" s="382">
        <f t="shared" si="52"/>
        <v>0</v>
      </c>
      <c r="J143" s="382">
        <f t="shared" si="52"/>
        <v>0</v>
      </c>
      <c r="K143" s="382">
        <f t="shared" si="52"/>
        <v>0</v>
      </c>
      <c r="L143" s="382">
        <f t="shared" si="52"/>
        <v>0</v>
      </c>
      <c r="M143" s="382">
        <f t="shared" si="52"/>
        <v>0</v>
      </c>
      <c r="N143" s="382">
        <f t="shared" si="52"/>
        <v>0</v>
      </c>
      <c r="O143" s="388"/>
    </row>
    <row r="144" spans="1:15" ht="14.25">
      <c r="A144" s="883"/>
      <c r="B144" s="743"/>
      <c r="C144" s="388"/>
      <c r="D144" s="630"/>
      <c r="E144" s="382">
        <f aca="true" t="shared" si="53" ref="E144:F149">G144+I144+K144+M144</f>
        <v>20</v>
      </c>
      <c r="F144" s="382">
        <f t="shared" si="53"/>
        <v>0</v>
      </c>
      <c r="G144" s="382">
        <v>20</v>
      </c>
      <c r="H144" s="382">
        <v>0</v>
      </c>
      <c r="I144" s="382"/>
      <c r="J144" s="382"/>
      <c r="K144" s="382"/>
      <c r="L144" s="382"/>
      <c r="M144" s="382"/>
      <c r="N144" s="382"/>
      <c r="O144" s="381" t="s">
        <v>478</v>
      </c>
    </row>
    <row r="145" spans="1:15" ht="26.25">
      <c r="A145" s="883"/>
      <c r="B145" s="743"/>
      <c r="C145" s="381" t="s">
        <v>491</v>
      </c>
      <c r="D145" s="630"/>
      <c r="E145" s="382">
        <f t="shared" si="53"/>
        <v>10.7</v>
      </c>
      <c r="F145" s="382">
        <f t="shared" si="53"/>
        <v>10.7</v>
      </c>
      <c r="G145" s="382">
        <v>10.7</v>
      </c>
      <c r="H145" s="382">
        <v>10.7</v>
      </c>
      <c r="I145" s="382"/>
      <c r="J145" s="382"/>
      <c r="K145" s="382"/>
      <c r="L145" s="382"/>
      <c r="M145" s="382"/>
      <c r="N145" s="382"/>
      <c r="O145" s="381" t="s">
        <v>479</v>
      </c>
    </row>
    <row r="146" spans="1:15" ht="26.25">
      <c r="A146" s="883"/>
      <c r="B146" s="743"/>
      <c r="C146" s="381" t="s">
        <v>491</v>
      </c>
      <c r="D146" s="630"/>
      <c r="E146" s="382">
        <f t="shared" si="53"/>
        <v>20</v>
      </c>
      <c r="F146" s="382">
        <f t="shared" si="53"/>
        <v>12.975</v>
      </c>
      <c r="G146" s="382">
        <v>20</v>
      </c>
      <c r="H146" s="382">
        <v>12.975</v>
      </c>
      <c r="I146" s="382"/>
      <c r="J146" s="382"/>
      <c r="K146" s="382"/>
      <c r="L146" s="382"/>
      <c r="M146" s="382"/>
      <c r="N146" s="382"/>
      <c r="O146" s="381" t="s">
        <v>480</v>
      </c>
    </row>
    <row r="147" spans="1:15" ht="26.25">
      <c r="A147" s="883"/>
      <c r="B147" s="743"/>
      <c r="C147" s="381" t="s">
        <v>491</v>
      </c>
      <c r="D147" s="630"/>
      <c r="E147" s="382">
        <f t="shared" si="53"/>
        <v>25</v>
      </c>
      <c r="F147" s="382">
        <f t="shared" si="53"/>
        <v>25</v>
      </c>
      <c r="G147" s="382">
        <v>25</v>
      </c>
      <c r="H147" s="382">
        <v>25</v>
      </c>
      <c r="I147" s="382"/>
      <c r="J147" s="382"/>
      <c r="K147" s="382"/>
      <c r="L147" s="382"/>
      <c r="M147" s="382"/>
      <c r="N147" s="382"/>
      <c r="O147" s="381" t="s">
        <v>482</v>
      </c>
    </row>
    <row r="148" spans="1:15" ht="14.25">
      <c r="A148" s="883"/>
      <c r="B148" s="743"/>
      <c r="C148" s="388"/>
      <c r="D148" s="630"/>
      <c r="E148" s="382">
        <f t="shared" si="53"/>
        <v>20</v>
      </c>
      <c r="F148" s="382">
        <f t="shared" si="53"/>
        <v>0</v>
      </c>
      <c r="G148" s="382">
        <v>20</v>
      </c>
      <c r="H148" s="382">
        <v>0</v>
      </c>
      <c r="I148" s="382"/>
      <c r="J148" s="382"/>
      <c r="K148" s="382"/>
      <c r="L148" s="382"/>
      <c r="M148" s="382"/>
      <c r="N148" s="382"/>
      <c r="O148" s="381" t="s">
        <v>228</v>
      </c>
    </row>
    <row r="149" spans="1:15" ht="14.25">
      <c r="A149" s="883"/>
      <c r="B149" s="743"/>
      <c r="C149" s="388"/>
      <c r="D149" s="630"/>
      <c r="E149" s="382">
        <f t="shared" si="53"/>
        <v>20</v>
      </c>
      <c r="F149" s="382">
        <f t="shared" si="53"/>
        <v>0</v>
      </c>
      <c r="G149" s="382">
        <v>20</v>
      </c>
      <c r="H149" s="382">
        <v>0</v>
      </c>
      <c r="I149" s="382"/>
      <c r="J149" s="382"/>
      <c r="K149" s="382"/>
      <c r="L149" s="382"/>
      <c r="M149" s="382"/>
      <c r="N149" s="382"/>
      <c r="O149" s="381" t="s">
        <v>398</v>
      </c>
    </row>
    <row r="150" spans="1:15" ht="14.25">
      <c r="A150" s="883"/>
      <c r="B150" s="743"/>
      <c r="C150" s="388"/>
      <c r="D150" s="630">
        <v>2022</v>
      </c>
      <c r="E150" s="382">
        <f>SUM(E151:E156)</f>
        <v>114.6</v>
      </c>
      <c r="F150" s="382">
        <f aca="true" t="shared" si="54" ref="F150:N150">SUM(F151:F156)</f>
        <v>0</v>
      </c>
      <c r="G150" s="382">
        <f t="shared" si="54"/>
        <v>114.6</v>
      </c>
      <c r="H150" s="382">
        <f t="shared" si="54"/>
        <v>0</v>
      </c>
      <c r="I150" s="382">
        <f t="shared" si="54"/>
        <v>0</v>
      </c>
      <c r="J150" s="382">
        <f t="shared" si="54"/>
        <v>0</v>
      </c>
      <c r="K150" s="382">
        <f t="shared" si="54"/>
        <v>0</v>
      </c>
      <c r="L150" s="382">
        <f t="shared" si="54"/>
        <v>0</v>
      </c>
      <c r="M150" s="382">
        <f t="shared" si="54"/>
        <v>0</v>
      </c>
      <c r="N150" s="382">
        <f t="shared" si="54"/>
        <v>0</v>
      </c>
      <c r="O150" s="388"/>
    </row>
    <row r="151" spans="1:15" ht="14.25">
      <c r="A151" s="883"/>
      <c r="B151" s="743"/>
      <c r="C151" s="388"/>
      <c r="D151" s="630"/>
      <c r="E151" s="382">
        <f aca="true" t="shared" si="55" ref="E151:F156">G151+I151+K151+M151</f>
        <v>20</v>
      </c>
      <c r="F151" s="382">
        <f t="shared" si="55"/>
        <v>0</v>
      </c>
      <c r="G151" s="382">
        <v>20</v>
      </c>
      <c r="H151" s="382">
        <v>0</v>
      </c>
      <c r="I151" s="382"/>
      <c r="J151" s="382"/>
      <c r="K151" s="382"/>
      <c r="L151" s="382"/>
      <c r="M151" s="382"/>
      <c r="N151" s="382"/>
      <c r="O151" s="381" t="s">
        <v>478</v>
      </c>
    </row>
    <row r="152" spans="1:15" ht="14.25">
      <c r="A152" s="883"/>
      <c r="B152" s="743"/>
      <c r="C152" s="381"/>
      <c r="D152" s="630"/>
      <c r="E152" s="382">
        <f t="shared" si="55"/>
        <v>9.6</v>
      </c>
      <c r="F152" s="382">
        <f t="shared" si="55"/>
        <v>0</v>
      </c>
      <c r="G152" s="382">
        <v>9.6</v>
      </c>
      <c r="H152" s="382">
        <v>0</v>
      </c>
      <c r="I152" s="382"/>
      <c r="J152" s="382"/>
      <c r="K152" s="382"/>
      <c r="L152" s="382"/>
      <c r="M152" s="382"/>
      <c r="N152" s="382"/>
      <c r="O152" s="381" t="s">
        <v>479</v>
      </c>
    </row>
    <row r="153" spans="1:15" ht="14.25">
      <c r="A153" s="883"/>
      <c r="B153" s="743"/>
      <c r="C153" s="381"/>
      <c r="D153" s="630"/>
      <c r="E153" s="382">
        <f t="shared" si="55"/>
        <v>20</v>
      </c>
      <c r="F153" s="382">
        <f t="shared" si="55"/>
        <v>0</v>
      </c>
      <c r="G153" s="382">
        <v>20</v>
      </c>
      <c r="H153" s="382">
        <v>0</v>
      </c>
      <c r="I153" s="382"/>
      <c r="J153" s="382"/>
      <c r="K153" s="382"/>
      <c r="L153" s="382"/>
      <c r="M153" s="382"/>
      <c r="N153" s="382"/>
      <c r="O153" s="381" t="s">
        <v>480</v>
      </c>
    </row>
    <row r="154" spans="1:15" ht="14.25">
      <c r="A154" s="883"/>
      <c r="B154" s="743"/>
      <c r="C154" s="381"/>
      <c r="D154" s="630"/>
      <c r="E154" s="382">
        <f t="shared" si="55"/>
        <v>25</v>
      </c>
      <c r="F154" s="382">
        <f t="shared" si="55"/>
        <v>0</v>
      </c>
      <c r="G154" s="382">
        <v>25</v>
      </c>
      <c r="H154" s="382">
        <v>0</v>
      </c>
      <c r="I154" s="382"/>
      <c r="J154" s="382"/>
      <c r="K154" s="382"/>
      <c r="L154" s="382"/>
      <c r="M154" s="382"/>
      <c r="N154" s="382"/>
      <c r="O154" s="381" t="s">
        <v>482</v>
      </c>
    </row>
    <row r="155" spans="1:15" ht="14.25">
      <c r="A155" s="883"/>
      <c r="B155" s="743"/>
      <c r="C155" s="388"/>
      <c r="D155" s="630"/>
      <c r="E155" s="382">
        <f t="shared" si="55"/>
        <v>20</v>
      </c>
      <c r="F155" s="382">
        <f t="shared" si="55"/>
        <v>0</v>
      </c>
      <c r="G155" s="382">
        <v>20</v>
      </c>
      <c r="H155" s="382">
        <v>0</v>
      </c>
      <c r="I155" s="382"/>
      <c r="J155" s="382"/>
      <c r="K155" s="382"/>
      <c r="L155" s="382"/>
      <c r="M155" s="382"/>
      <c r="N155" s="382"/>
      <c r="O155" s="381" t="s">
        <v>228</v>
      </c>
    </row>
    <row r="156" spans="1:15" ht="14.25">
      <c r="A156" s="883"/>
      <c r="B156" s="743"/>
      <c r="C156" s="388"/>
      <c r="D156" s="630"/>
      <c r="E156" s="382">
        <f t="shared" si="55"/>
        <v>20</v>
      </c>
      <c r="F156" s="382">
        <f t="shared" si="55"/>
        <v>0</v>
      </c>
      <c r="G156" s="382">
        <v>20</v>
      </c>
      <c r="H156" s="382">
        <v>0</v>
      </c>
      <c r="I156" s="382"/>
      <c r="J156" s="382"/>
      <c r="K156" s="382"/>
      <c r="L156" s="382"/>
      <c r="M156" s="382"/>
      <c r="N156" s="382"/>
      <c r="O156" s="381" t="s">
        <v>398</v>
      </c>
    </row>
    <row r="157" spans="1:15" ht="14.25">
      <c r="A157" s="883"/>
      <c r="B157" s="743"/>
      <c r="C157" s="388"/>
      <c r="D157" s="630">
        <v>2023</v>
      </c>
      <c r="E157" s="382">
        <f>SUM(E158:E163)</f>
        <v>114.6</v>
      </c>
      <c r="F157" s="382">
        <f aca="true" t="shared" si="56" ref="F157:N157">SUM(F158:F163)</f>
        <v>0</v>
      </c>
      <c r="G157" s="382">
        <f t="shared" si="56"/>
        <v>114.6</v>
      </c>
      <c r="H157" s="382">
        <f t="shared" si="56"/>
        <v>0</v>
      </c>
      <c r="I157" s="382">
        <f t="shared" si="56"/>
        <v>0</v>
      </c>
      <c r="J157" s="382">
        <f t="shared" si="56"/>
        <v>0</v>
      </c>
      <c r="K157" s="382">
        <f t="shared" si="56"/>
        <v>0</v>
      </c>
      <c r="L157" s="382">
        <f t="shared" si="56"/>
        <v>0</v>
      </c>
      <c r="M157" s="382">
        <f t="shared" si="56"/>
        <v>0</v>
      </c>
      <c r="N157" s="382">
        <f t="shared" si="56"/>
        <v>0</v>
      </c>
      <c r="O157" s="388"/>
    </row>
    <row r="158" spans="1:15" ht="14.25">
      <c r="A158" s="883"/>
      <c r="B158" s="743"/>
      <c r="C158" s="388"/>
      <c r="D158" s="630"/>
      <c r="E158" s="382">
        <f aca="true" t="shared" si="57" ref="E158:F163">G158+I158+K158+M158</f>
        <v>20</v>
      </c>
      <c r="F158" s="382">
        <f t="shared" si="57"/>
        <v>0</v>
      </c>
      <c r="G158" s="382">
        <v>20</v>
      </c>
      <c r="H158" s="382">
        <v>0</v>
      </c>
      <c r="I158" s="382"/>
      <c r="J158" s="382"/>
      <c r="K158" s="382"/>
      <c r="L158" s="382"/>
      <c r="M158" s="382"/>
      <c r="N158" s="382"/>
      <c r="O158" s="381" t="s">
        <v>478</v>
      </c>
    </row>
    <row r="159" spans="1:15" ht="14.25">
      <c r="A159" s="883"/>
      <c r="B159" s="743"/>
      <c r="C159" s="381"/>
      <c r="D159" s="630"/>
      <c r="E159" s="382">
        <f t="shared" si="57"/>
        <v>9.6</v>
      </c>
      <c r="F159" s="382">
        <f t="shared" si="57"/>
        <v>0</v>
      </c>
      <c r="G159" s="382">
        <v>9.6</v>
      </c>
      <c r="H159" s="382">
        <v>0</v>
      </c>
      <c r="I159" s="382"/>
      <c r="J159" s="382"/>
      <c r="K159" s="382"/>
      <c r="L159" s="382"/>
      <c r="M159" s="382"/>
      <c r="N159" s="382"/>
      <c r="O159" s="381" t="s">
        <v>479</v>
      </c>
    </row>
    <row r="160" spans="1:15" ht="14.25">
      <c r="A160" s="883"/>
      <c r="B160" s="743"/>
      <c r="C160" s="381"/>
      <c r="D160" s="630"/>
      <c r="E160" s="382">
        <f t="shared" si="57"/>
        <v>20</v>
      </c>
      <c r="F160" s="382">
        <f t="shared" si="57"/>
        <v>0</v>
      </c>
      <c r="G160" s="382">
        <v>20</v>
      </c>
      <c r="H160" s="382">
        <v>0</v>
      </c>
      <c r="I160" s="382"/>
      <c r="J160" s="382"/>
      <c r="K160" s="382"/>
      <c r="L160" s="382"/>
      <c r="M160" s="382"/>
      <c r="N160" s="382"/>
      <c r="O160" s="381" t="s">
        <v>480</v>
      </c>
    </row>
    <row r="161" spans="1:15" ht="14.25">
      <c r="A161" s="883"/>
      <c r="B161" s="743"/>
      <c r="C161" s="381"/>
      <c r="D161" s="630"/>
      <c r="E161" s="382">
        <f t="shared" si="57"/>
        <v>25</v>
      </c>
      <c r="F161" s="382">
        <f t="shared" si="57"/>
        <v>0</v>
      </c>
      <c r="G161" s="382">
        <v>25</v>
      </c>
      <c r="H161" s="382">
        <v>0</v>
      </c>
      <c r="I161" s="382"/>
      <c r="J161" s="382"/>
      <c r="K161" s="382"/>
      <c r="L161" s="382"/>
      <c r="M161" s="382"/>
      <c r="N161" s="382"/>
      <c r="O161" s="381" t="s">
        <v>482</v>
      </c>
    </row>
    <row r="162" spans="1:15" ht="14.25">
      <c r="A162" s="883"/>
      <c r="B162" s="743"/>
      <c r="C162" s="388"/>
      <c r="D162" s="630"/>
      <c r="E162" s="382">
        <f t="shared" si="57"/>
        <v>20</v>
      </c>
      <c r="F162" s="382">
        <f t="shared" si="57"/>
        <v>0</v>
      </c>
      <c r="G162" s="382">
        <v>20</v>
      </c>
      <c r="H162" s="382">
        <v>0</v>
      </c>
      <c r="I162" s="382"/>
      <c r="J162" s="382"/>
      <c r="K162" s="382"/>
      <c r="L162" s="382"/>
      <c r="M162" s="382"/>
      <c r="N162" s="382"/>
      <c r="O162" s="381" t="s">
        <v>228</v>
      </c>
    </row>
    <row r="163" spans="1:15" ht="14.25">
      <c r="A163" s="883"/>
      <c r="B163" s="743"/>
      <c r="C163" s="388"/>
      <c r="D163" s="630"/>
      <c r="E163" s="382">
        <f t="shared" si="57"/>
        <v>20</v>
      </c>
      <c r="F163" s="382">
        <f t="shared" si="57"/>
        <v>0</v>
      </c>
      <c r="G163" s="382">
        <v>20</v>
      </c>
      <c r="H163" s="382">
        <v>0</v>
      </c>
      <c r="I163" s="382"/>
      <c r="J163" s="382"/>
      <c r="K163" s="382"/>
      <c r="L163" s="382"/>
      <c r="M163" s="382"/>
      <c r="N163" s="382"/>
      <c r="O163" s="381" t="s">
        <v>398</v>
      </c>
    </row>
    <row r="164" spans="1:15" ht="14.25">
      <c r="A164" s="883"/>
      <c r="B164" s="743"/>
      <c r="C164" s="388"/>
      <c r="D164" s="630">
        <v>2024</v>
      </c>
      <c r="E164" s="382">
        <f>SUM(E165:E170)</f>
        <v>114.6</v>
      </c>
      <c r="F164" s="382">
        <f aca="true" t="shared" si="58" ref="F164:N164">SUM(F165:F170)</f>
        <v>0</v>
      </c>
      <c r="G164" s="382">
        <f t="shared" si="58"/>
        <v>114.6</v>
      </c>
      <c r="H164" s="382">
        <f t="shared" si="58"/>
        <v>0</v>
      </c>
      <c r="I164" s="382">
        <f t="shared" si="58"/>
        <v>0</v>
      </c>
      <c r="J164" s="382">
        <f t="shared" si="58"/>
        <v>0</v>
      </c>
      <c r="K164" s="382">
        <f t="shared" si="58"/>
        <v>0</v>
      </c>
      <c r="L164" s="382">
        <f t="shared" si="58"/>
        <v>0</v>
      </c>
      <c r="M164" s="382">
        <f t="shared" si="58"/>
        <v>0</v>
      </c>
      <c r="N164" s="382">
        <f t="shared" si="58"/>
        <v>0</v>
      </c>
      <c r="O164" s="388"/>
    </row>
    <row r="165" spans="1:15" ht="14.25">
      <c r="A165" s="883"/>
      <c r="B165" s="743"/>
      <c r="C165" s="388"/>
      <c r="D165" s="630"/>
      <c r="E165" s="382">
        <f aca="true" t="shared" si="59" ref="E165:F170">G165+I165+K165+M165</f>
        <v>20</v>
      </c>
      <c r="F165" s="382">
        <f t="shared" si="59"/>
        <v>0</v>
      </c>
      <c r="G165" s="382">
        <v>20</v>
      </c>
      <c r="H165" s="382">
        <v>0</v>
      </c>
      <c r="I165" s="382"/>
      <c r="J165" s="382"/>
      <c r="K165" s="382"/>
      <c r="L165" s="382"/>
      <c r="M165" s="382"/>
      <c r="N165" s="382"/>
      <c r="O165" s="381" t="s">
        <v>478</v>
      </c>
    </row>
    <row r="166" spans="1:15" ht="14.25">
      <c r="A166" s="883"/>
      <c r="B166" s="743"/>
      <c r="C166" s="381"/>
      <c r="D166" s="630"/>
      <c r="E166" s="382">
        <f t="shared" si="59"/>
        <v>9.6</v>
      </c>
      <c r="F166" s="382">
        <f t="shared" si="59"/>
        <v>0</v>
      </c>
      <c r="G166" s="382">
        <v>9.6</v>
      </c>
      <c r="H166" s="382">
        <v>0</v>
      </c>
      <c r="I166" s="382"/>
      <c r="J166" s="382"/>
      <c r="K166" s="382"/>
      <c r="L166" s="382"/>
      <c r="M166" s="382"/>
      <c r="N166" s="382"/>
      <c r="O166" s="381" t="s">
        <v>479</v>
      </c>
    </row>
    <row r="167" spans="1:15" ht="14.25">
      <c r="A167" s="883"/>
      <c r="B167" s="743"/>
      <c r="C167" s="381"/>
      <c r="D167" s="630"/>
      <c r="E167" s="382">
        <f t="shared" si="59"/>
        <v>20</v>
      </c>
      <c r="F167" s="382">
        <f t="shared" si="59"/>
        <v>0</v>
      </c>
      <c r="G167" s="382">
        <v>20</v>
      </c>
      <c r="H167" s="382">
        <v>0</v>
      </c>
      <c r="I167" s="382"/>
      <c r="J167" s="382"/>
      <c r="K167" s="382"/>
      <c r="L167" s="382"/>
      <c r="M167" s="382"/>
      <c r="N167" s="382"/>
      <c r="O167" s="381" t="s">
        <v>480</v>
      </c>
    </row>
    <row r="168" spans="1:15" ht="14.25">
      <c r="A168" s="883"/>
      <c r="B168" s="743"/>
      <c r="C168" s="381"/>
      <c r="D168" s="630"/>
      <c r="E168" s="382">
        <f t="shared" si="59"/>
        <v>25</v>
      </c>
      <c r="F168" s="382">
        <f t="shared" si="59"/>
        <v>0</v>
      </c>
      <c r="G168" s="382">
        <v>25</v>
      </c>
      <c r="H168" s="382">
        <v>0</v>
      </c>
      <c r="I168" s="382"/>
      <c r="J168" s="382"/>
      <c r="K168" s="382"/>
      <c r="L168" s="382"/>
      <c r="M168" s="382"/>
      <c r="N168" s="382"/>
      <c r="O168" s="381" t="s">
        <v>482</v>
      </c>
    </row>
    <row r="169" spans="1:15" ht="14.25">
      <c r="A169" s="883"/>
      <c r="B169" s="743"/>
      <c r="C169" s="388"/>
      <c r="D169" s="630"/>
      <c r="E169" s="382">
        <f t="shared" si="59"/>
        <v>20</v>
      </c>
      <c r="F169" s="382">
        <f t="shared" si="59"/>
        <v>0</v>
      </c>
      <c r="G169" s="382">
        <v>20</v>
      </c>
      <c r="H169" s="382">
        <v>0</v>
      </c>
      <c r="I169" s="382"/>
      <c r="J169" s="382"/>
      <c r="K169" s="382"/>
      <c r="L169" s="382"/>
      <c r="M169" s="382"/>
      <c r="N169" s="382"/>
      <c r="O169" s="381" t="s">
        <v>228</v>
      </c>
    </row>
    <row r="170" spans="1:15" ht="14.25">
      <c r="A170" s="883"/>
      <c r="B170" s="743"/>
      <c r="C170" s="388"/>
      <c r="D170" s="630"/>
      <c r="E170" s="382">
        <f t="shared" si="59"/>
        <v>20</v>
      </c>
      <c r="F170" s="382">
        <f t="shared" si="59"/>
        <v>0</v>
      </c>
      <c r="G170" s="382">
        <v>20</v>
      </c>
      <c r="H170" s="382">
        <v>0</v>
      </c>
      <c r="I170" s="382"/>
      <c r="J170" s="382"/>
      <c r="K170" s="382"/>
      <c r="L170" s="382"/>
      <c r="M170" s="382"/>
      <c r="N170" s="382"/>
      <c r="O170" s="381" t="s">
        <v>398</v>
      </c>
    </row>
    <row r="171" spans="1:15" ht="14.25">
      <c r="A171" s="883"/>
      <c r="B171" s="743"/>
      <c r="C171" s="388"/>
      <c r="D171" s="630">
        <v>2025</v>
      </c>
      <c r="E171" s="382">
        <f>SUM(E172:E177)</f>
        <v>114.6</v>
      </c>
      <c r="F171" s="382">
        <f aca="true" t="shared" si="60" ref="F171:N171">SUM(F172:F177)</f>
        <v>0</v>
      </c>
      <c r="G171" s="382">
        <f t="shared" si="60"/>
        <v>114.6</v>
      </c>
      <c r="H171" s="382">
        <f t="shared" si="60"/>
        <v>0</v>
      </c>
      <c r="I171" s="382">
        <f t="shared" si="60"/>
        <v>0</v>
      </c>
      <c r="J171" s="382">
        <f t="shared" si="60"/>
        <v>0</v>
      </c>
      <c r="K171" s="382">
        <f t="shared" si="60"/>
        <v>0</v>
      </c>
      <c r="L171" s="382">
        <f t="shared" si="60"/>
        <v>0</v>
      </c>
      <c r="M171" s="382">
        <f t="shared" si="60"/>
        <v>0</v>
      </c>
      <c r="N171" s="382">
        <f t="shared" si="60"/>
        <v>0</v>
      </c>
      <c r="O171" s="388"/>
    </row>
    <row r="172" spans="1:15" ht="14.25">
      <c r="A172" s="883"/>
      <c r="B172" s="743"/>
      <c r="C172" s="388"/>
      <c r="D172" s="630"/>
      <c r="E172" s="382">
        <f aca="true" t="shared" si="61" ref="E172:F177">G172+I172+K172+M172</f>
        <v>20</v>
      </c>
      <c r="F172" s="382">
        <f t="shared" si="61"/>
        <v>0</v>
      </c>
      <c r="G172" s="382">
        <v>20</v>
      </c>
      <c r="H172" s="382">
        <v>0</v>
      </c>
      <c r="I172" s="382"/>
      <c r="J172" s="382"/>
      <c r="K172" s="382"/>
      <c r="L172" s="382"/>
      <c r="M172" s="382"/>
      <c r="N172" s="382"/>
      <c r="O172" s="381" t="s">
        <v>478</v>
      </c>
    </row>
    <row r="173" spans="1:15" ht="14.25">
      <c r="A173" s="883"/>
      <c r="B173" s="743"/>
      <c r="C173" s="381"/>
      <c r="D173" s="630"/>
      <c r="E173" s="382">
        <f t="shared" si="61"/>
        <v>9.6</v>
      </c>
      <c r="F173" s="382">
        <f t="shared" si="61"/>
        <v>0</v>
      </c>
      <c r="G173" s="382">
        <v>9.6</v>
      </c>
      <c r="H173" s="382">
        <v>0</v>
      </c>
      <c r="I173" s="382"/>
      <c r="J173" s="382"/>
      <c r="K173" s="382"/>
      <c r="L173" s="382"/>
      <c r="M173" s="382"/>
      <c r="N173" s="382"/>
      <c r="O173" s="381" t="s">
        <v>479</v>
      </c>
    </row>
    <row r="174" spans="1:15" ht="14.25">
      <c r="A174" s="883"/>
      <c r="B174" s="743"/>
      <c r="C174" s="381"/>
      <c r="D174" s="630"/>
      <c r="E174" s="382">
        <f t="shared" si="61"/>
        <v>20</v>
      </c>
      <c r="F174" s="382">
        <f t="shared" si="61"/>
        <v>0</v>
      </c>
      <c r="G174" s="382">
        <v>20</v>
      </c>
      <c r="H174" s="382">
        <v>0</v>
      </c>
      <c r="I174" s="382"/>
      <c r="J174" s="382"/>
      <c r="K174" s="382"/>
      <c r="L174" s="382"/>
      <c r="M174" s="382"/>
      <c r="N174" s="382"/>
      <c r="O174" s="381" t="s">
        <v>480</v>
      </c>
    </row>
    <row r="175" spans="1:15" ht="14.25">
      <c r="A175" s="883"/>
      <c r="B175" s="743"/>
      <c r="C175" s="381"/>
      <c r="D175" s="630"/>
      <c r="E175" s="382">
        <f t="shared" si="61"/>
        <v>25</v>
      </c>
      <c r="F175" s="382">
        <f t="shared" si="61"/>
        <v>0</v>
      </c>
      <c r="G175" s="382">
        <v>25</v>
      </c>
      <c r="H175" s="382">
        <v>0</v>
      </c>
      <c r="I175" s="382"/>
      <c r="J175" s="382"/>
      <c r="K175" s="382"/>
      <c r="L175" s="382"/>
      <c r="M175" s="382"/>
      <c r="N175" s="382"/>
      <c r="O175" s="381" t="s">
        <v>482</v>
      </c>
    </row>
    <row r="176" spans="1:15" ht="14.25">
      <c r="A176" s="883"/>
      <c r="B176" s="743"/>
      <c r="C176" s="388"/>
      <c r="D176" s="630"/>
      <c r="E176" s="382">
        <f t="shared" si="61"/>
        <v>20</v>
      </c>
      <c r="F176" s="382">
        <f t="shared" si="61"/>
        <v>0</v>
      </c>
      <c r="G176" s="382">
        <v>20</v>
      </c>
      <c r="H176" s="382">
        <v>0</v>
      </c>
      <c r="I176" s="382"/>
      <c r="J176" s="382"/>
      <c r="K176" s="382"/>
      <c r="L176" s="382"/>
      <c r="M176" s="382"/>
      <c r="N176" s="382"/>
      <c r="O176" s="381" t="s">
        <v>228</v>
      </c>
    </row>
    <row r="177" spans="1:15" ht="14.25">
      <c r="A177" s="884"/>
      <c r="B177" s="744"/>
      <c r="C177" s="388"/>
      <c r="D177" s="630"/>
      <c r="E177" s="382">
        <f t="shared" si="61"/>
        <v>20</v>
      </c>
      <c r="F177" s="382">
        <f t="shared" si="61"/>
        <v>0</v>
      </c>
      <c r="G177" s="382">
        <v>20</v>
      </c>
      <c r="H177" s="382">
        <v>0</v>
      </c>
      <c r="I177" s="382"/>
      <c r="J177" s="382"/>
      <c r="K177" s="382"/>
      <c r="L177" s="382"/>
      <c r="M177" s="382"/>
      <c r="N177" s="382"/>
      <c r="O177" s="381" t="s">
        <v>398</v>
      </c>
    </row>
    <row r="178" spans="1:15" ht="15" customHeight="1">
      <c r="A178" s="882" t="s">
        <v>501</v>
      </c>
      <c r="B178" s="742" t="s">
        <v>493</v>
      </c>
      <c r="C178" s="885"/>
      <c r="D178" s="630" t="s">
        <v>209</v>
      </c>
      <c r="E178" s="380">
        <f>SUM(E179:E183)</f>
        <v>1087.4</v>
      </c>
      <c r="F178" s="380">
        <f aca="true" t="shared" si="62" ref="F178:N178">SUM(F179:F183)</f>
        <v>225.00035</v>
      </c>
      <c r="G178" s="380">
        <f t="shared" si="62"/>
        <v>1087.4</v>
      </c>
      <c r="H178" s="380">
        <f t="shared" si="62"/>
        <v>225.00035</v>
      </c>
      <c r="I178" s="380">
        <f t="shared" si="62"/>
        <v>0</v>
      </c>
      <c r="J178" s="380">
        <f t="shared" si="62"/>
        <v>0</v>
      </c>
      <c r="K178" s="380">
        <f t="shared" si="62"/>
        <v>0</v>
      </c>
      <c r="L178" s="380">
        <f t="shared" si="62"/>
        <v>0</v>
      </c>
      <c r="M178" s="380">
        <f t="shared" si="62"/>
        <v>0</v>
      </c>
      <c r="N178" s="380">
        <f t="shared" si="62"/>
        <v>0</v>
      </c>
      <c r="O178" s="379"/>
    </row>
    <row r="179" spans="1:15" ht="14.25">
      <c r="A179" s="883"/>
      <c r="B179" s="743"/>
      <c r="C179" s="885"/>
      <c r="D179" s="630"/>
      <c r="E179" s="382">
        <f>G179+I179+K179+M179</f>
        <v>220</v>
      </c>
      <c r="F179" s="382">
        <f>H179+J179+L179+N179</f>
        <v>0</v>
      </c>
      <c r="G179" s="102">
        <f>G185+G191+G197+G203+G209+G215+G221+G227+G233+G239+G245</f>
        <v>220</v>
      </c>
      <c r="H179" s="102">
        <f>H185+H191+H197+H203+H209+H215+H221+H227+H233+H239+H245</f>
        <v>0</v>
      </c>
      <c r="I179" s="102">
        <f aca="true" t="shared" si="63" ref="I179:N179">I185+I191+I197+I203+I209+I215+I221+I227+I233+I239+I245</f>
        <v>0</v>
      </c>
      <c r="J179" s="102">
        <f t="shared" si="63"/>
        <v>0</v>
      </c>
      <c r="K179" s="102">
        <f t="shared" si="63"/>
        <v>0</v>
      </c>
      <c r="L179" s="102">
        <f t="shared" si="63"/>
        <v>0</v>
      </c>
      <c r="M179" s="102">
        <f t="shared" si="63"/>
        <v>0</v>
      </c>
      <c r="N179" s="102">
        <f t="shared" si="63"/>
        <v>0</v>
      </c>
      <c r="O179" s="381" t="s">
        <v>478</v>
      </c>
    </row>
    <row r="180" spans="1:15" ht="14.25">
      <c r="A180" s="883"/>
      <c r="B180" s="743"/>
      <c r="C180" s="885"/>
      <c r="D180" s="630"/>
      <c r="E180" s="382">
        <f aca="true" t="shared" si="64" ref="E180:F183">G180+I180+K180+M180</f>
        <v>207.9</v>
      </c>
      <c r="F180" s="382">
        <f t="shared" si="64"/>
        <v>73.50035</v>
      </c>
      <c r="G180" s="102">
        <f aca="true" t="shared" si="65" ref="G180:H183">G186+G192+G198+G204+G210+G216+G222+G228+G234+G240+G246</f>
        <v>207.9</v>
      </c>
      <c r="H180" s="102">
        <f t="shared" si="65"/>
        <v>73.50035</v>
      </c>
      <c r="I180" s="102">
        <f aca="true" t="shared" si="66" ref="I180:N180">I186+I192+I198+I204+I210+I216+I222+I228+I234+I240+I246</f>
        <v>0</v>
      </c>
      <c r="J180" s="102">
        <f t="shared" si="66"/>
        <v>0</v>
      </c>
      <c r="K180" s="102">
        <f t="shared" si="66"/>
        <v>0</v>
      </c>
      <c r="L180" s="102">
        <f t="shared" si="66"/>
        <v>0</v>
      </c>
      <c r="M180" s="102">
        <f t="shared" si="66"/>
        <v>0</v>
      </c>
      <c r="N180" s="102">
        <f t="shared" si="66"/>
        <v>0</v>
      </c>
      <c r="O180" s="381" t="s">
        <v>480</v>
      </c>
    </row>
    <row r="181" spans="1:15" ht="14.25">
      <c r="A181" s="883"/>
      <c r="B181" s="743"/>
      <c r="C181" s="885"/>
      <c r="D181" s="630"/>
      <c r="E181" s="382">
        <f t="shared" si="64"/>
        <v>219.5</v>
      </c>
      <c r="F181" s="382">
        <f t="shared" si="64"/>
        <v>151.5</v>
      </c>
      <c r="G181" s="102">
        <f t="shared" si="65"/>
        <v>219.5</v>
      </c>
      <c r="H181" s="102">
        <f t="shared" si="65"/>
        <v>151.5</v>
      </c>
      <c r="I181" s="102">
        <f aca="true" t="shared" si="67" ref="I181:N181">I187+I193+I199+I205+I211+I217+I223+I229+I235+I241+I247</f>
        <v>0</v>
      </c>
      <c r="J181" s="102">
        <f t="shared" si="67"/>
        <v>0</v>
      </c>
      <c r="K181" s="102">
        <f t="shared" si="67"/>
        <v>0</v>
      </c>
      <c r="L181" s="102">
        <f t="shared" si="67"/>
        <v>0</v>
      </c>
      <c r="M181" s="102">
        <f t="shared" si="67"/>
        <v>0</v>
      </c>
      <c r="N181" s="102">
        <f t="shared" si="67"/>
        <v>0</v>
      </c>
      <c r="O181" s="381" t="s">
        <v>481</v>
      </c>
    </row>
    <row r="182" spans="1:15" ht="14.25">
      <c r="A182" s="883"/>
      <c r="B182" s="743"/>
      <c r="C182" s="885"/>
      <c r="D182" s="630"/>
      <c r="E182" s="382">
        <f t="shared" si="64"/>
        <v>220</v>
      </c>
      <c r="F182" s="382">
        <f t="shared" si="64"/>
        <v>0</v>
      </c>
      <c r="G182" s="102">
        <f t="shared" si="65"/>
        <v>220</v>
      </c>
      <c r="H182" s="102">
        <f t="shared" si="65"/>
        <v>0</v>
      </c>
      <c r="I182" s="102">
        <f aca="true" t="shared" si="68" ref="I182:N182">I188+I194+I200+I206+I212+I218+I224+I230+I236+I242+I248</f>
        <v>0</v>
      </c>
      <c r="J182" s="102">
        <f t="shared" si="68"/>
        <v>0</v>
      </c>
      <c r="K182" s="102">
        <f t="shared" si="68"/>
        <v>0</v>
      </c>
      <c r="L182" s="102">
        <f t="shared" si="68"/>
        <v>0</v>
      </c>
      <c r="M182" s="102">
        <f t="shared" si="68"/>
        <v>0</v>
      </c>
      <c r="N182" s="102">
        <f t="shared" si="68"/>
        <v>0</v>
      </c>
      <c r="O182" s="381" t="s">
        <v>228</v>
      </c>
    </row>
    <row r="183" spans="1:15" ht="14.25">
      <c r="A183" s="883"/>
      <c r="B183" s="743"/>
      <c r="C183" s="885"/>
      <c r="D183" s="630"/>
      <c r="E183" s="382">
        <f t="shared" si="64"/>
        <v>220</v>
      </c>
      <c r="F183" s="382">
        <f t="shared" si="64"/>
        <v>0</v>
      </c>
      <c r="G183" s="102">
        <f t="shared" si="65"/>
        <v>220</v>
      </c>
      <c r="H183" s="102">
        <f t="shared" si="65"/>
        <v>0</v>
      </c>
      <c r="I183" s="102">
        <f aca="true" t="shared" si="69" ref="I183:N183">I189+I195+I201+I207+I213+I219+I225+I231+I237+I243+I249</f>
        <v>0</v>
      </c>
      <c r="J183" s="102">
        <f t="shared" si="69"/>
        <v>0</v>
      </c>
      <c r="K183" s="102">
        <f t="shared" si="69"/>
        <v>0</v>
      </c>
      <c r="L183" s="102">
        <f t="shared" si="69"/>
        <v>0</v>
      </c>
      <c r="M183" s="102">
        <f t="shared" si="69"/>
        <v>0</v>
      </c>
      <c r="N183" s="102">
        <f t="shared" si="69"/>
        <v>0</v>
      </c>
      <c r="O183" s="381" t="s">
        <v>398</v>
      </c>
    </row>
    <row r="184" spans="1:15" ht="14.25">
      <c r="A184" s="883"/>
      <c r="B184" s="743"/>
      <c r="C184" s="388"/>
      <c r="D184" s="630">
        <v>2015</v>
      </c>
      <c r="E184" s="382">
        <f>SUM(E185:E189)</f>
        <v>115</v>
      </c>
      <c r="F184" s="382">
        <f aca="true" t="shared" si="70" ref="F184:N184">SUM(F185:F189)</f>
        <v>46.4</v>
      </c>
      <c r="G184" s="382">
        <f t="shared" si="70"/>
        <v>115</v>
      </c>
      <c r="H184" s="382">
        <f t="shared" si="70"/>
        <v>46.4</v>
      </c>
      <c r="I184" s="382">
        <f t="shared" si="70"/>
        <v>0</v>
      </c>
      <c r="J184" s="382">
        <f t="shared" si="70"/>
        <v>0</v>
      </c>
      <c r="K184" s="382">
        <f t="shared" si="70"/>
        <v>0</v>
      </c>
      <c r="L184" s="382">
        <f t="shared" si="70"/>
        <v>0</v>
      </c>
      <c r="M184" s="382">
        <f t="shared" si="70"/>
        <v>0</v>
      </c>
      <c r="N184" s="382">
        <f t="shared" si="70"/>
        <v>0</v>
      </c>
      <c r="O184" s="388"/>
    </row>
    <row r="185" spans="1:15" ht="14.25">
      <c r="A185" s="883"/>
      <c r="B185" s="743"/>
      <c r="C185" s="388"/>
      <c r="D185" s="630"/>
      <c r="E185" s="382">
        <f>G185+I185+K185+M185</f>
        <v>20</v>
      </c>
      <c r="F185" s="382">
        <f>H185+J185+L185+N185</f>
        <v>0</v>
      </c>
      <c r="G185" s="382">
        <v>20</v>
      </c>
      <c r="H185" s="382">
        <v>0</v>
      </c>
      <c r="I185" s="382"/>
      <c r="J185" s="382"/>
      <c r="K185" s="382"/>
      <c r="L185" s="382"/>
      <c r="M185" s="382"/>
      <c r="N185" s="382"/>
      <c r="O185" s="381" t="s">
        <v>478</v>
      </c>
    </row>
    <row r="186" spans="1:15" ht="14.25">
      <c r="A186" s="883"/>
      <c r="B186" s="743"/>
      <c r="C186" s="388"/>
      <c r="D186" s="630"/>
      <c r="E186" s="382">
        <f aca="true" t="shared" si="71" ref="E186:F189">G186+I186+K186+M186</f>
        <v>20</v>
      </c>
      <c r="F186" s="382">
        <f t="shared" si="71"/>
        <v>11.4</v>
      </c>
      <c r="G186" s="382">
        <v>20</v>
      </c>
      <c r="H186" s="382">
        <v>11.4</v>
      </c>
      <c r="I186" s="382"/>
      <c r="J186" s="382"/>
      <c r="K186" s="382"/>
      <c r="L186" s="382"/>
      <c r="M186" s="382"/>
      <c r="N186" s="382"/>
      <c r="O186" s="381" t="s">
        <v>480</v>
      </c>
    </row>
    <row r="187" spans="1:15" ht="14.25">
      <c r="A187" s="883"/>
      <c r="B187" s="743"/>
      <c r="C187" s="388"/>
      <c r="D187" s="630"/>
      <c r="E187" s="382">
        <f t="shared" si="71"/>
        <v>35</v>
      </c>
      <c r="F187" s="382">
        <f t="shared" si="71"/>
        <v>35</v>
      </c>
      <c r="G187" s="382">
        <v>35</v>
      </c>
      <c r="H187" s="382">
        <v>35</v>
      </c>
      <c r="I187" s="382"/>
      <c r="J187" s="382"/>
      <c r="K187" s="382"/>
      <c r="L187" s="382"/>
      <c r="M187" s="382"/>
      <c r="N187" s="382"/>
      <c r="O187" s="381" t="s">
        <v>481</v>
      </c>
    </row>
    <row r="188" spans="1:15" ht="14.25">
      <c r="A188" s="883"/>
      <c r="B188" s="743"/>
      <c r="C188" s="388"/>
      <c r="D188" s="630"/>
      <c r="E188" s="382">
        <f t="shared" si="71"/>
        <v>20</v>
      </c>
      <c r="F188" s="382">
        <f t="shared" si="71"/>
        <v>0</v>
      </c>
      <c r="G188" s="382">
        <v>20</v>
      </c>
      <c r="H188" s="382">
        <v>0</v>
      </c>
      <c r="I188" s="382"/>
      <c r="J188" s="382"/>
      <c r="K188" s="382"/>
      <c r="L188" s="382"/>
      <c r="M188" s="382"/>
      <c r="N188" s="382"/>
      <c r="O188" s="381" t="s">
        <v>228</v>
      </c>
    </row>
    <row r="189" spans="1:15" ht="14.25">
      <c r="A189" s="883"/>
      <c r="B189" s="743"/>
      <c r="C189" s="388"/>
      <c r="D189" s="630"/>
      <c r="E189" s="382">
        <f t="shared" si="71"/>
        <v>20</v>
      </c>
      <c r="F189" s="382">
        <f t="shared" si="71"/>
        <v>0</v>
      </c>
      <c r="G189" s="382">
        <v>20</v>
      </c>
      <c r="H189" s="382">
        <v>0</v>
      </c>
      <c r="I189" s="382"/>
      <c r="J189" s="382"/>
      <c r="K189" s="382"/>
      <c r="L189" s="382"/>
      <c r="M189" s="382"/>
      <c r="N189" s="382"/>
      <c r="O189" s="381" t="s">
        <v>398</v>
      </c>
    </row>
    <row r="190" spans="1:15" ht="14.25">
      <c r="A190" s="883"/>
      <c r="B190" s="743"/>
      <c r="C190" s="388"/>
      <c r="D190" s="630">
        <v>2016</v>
      </c>
      <c r="E190" s="382">
        <f>SUM(E191:E195)</f>
        <v>100</v>
      </c>
      <c r="F190" s="382">
        <f aca="true" t="shared" si="72" ref="F190:N190">SUM(F191:F195)</f>
        <v>29.5</v>
      </c>
      <c r="G190" s="382">
        <f t="shared" si="72"/>
        <v>100</v>
      </c>
      <c r="H190" s="382">
        <f t="shared" si="72"/>
        <v>29.5</v>
      </c>
      <c r="I190" s="382">
        <f t="shared" si="72"/>
        <v>0</v>
      </c>
      <c r="J190" s="382">
        <f t="shared" si="72"/>
        <v>0</v>
      </c>
      <c r="K190" s="382">
        <f t="shared" si="72"/>
        <v>0</v>
      </c>
      <c r="L190" s="382">
        <f t="shared" si="72"/>
        <v>0</v>
      </c>
      <c r="M190" s="382">
        <f t="shared" si="72"/>
        <v>0</v>
      </c>
      <c r="N190" s="382">
        <f t="shared" si="72"/>
        <v>0</v>
      </c>
      <c r="O190" s="388"/>
    </row>
    <row r="191" spans="1:15" ht="14.25">
      <c r="A191" s="883"/>
      <c r="B191" s="743"/>
      <c r="C191" s="388"/>
      <c r="D191" s="630"/>
      <c r="E191" s="382">
        <f>G191+I191+K191+M191</f>
        <v>20</v>
      </c>
      <c r="F191" s="382">
        <f>H191+J191+L191+N191</f>
        <v>0</v>
      </c>
      <c r="G191" s="382">
        <v>20</v>
      </c>
      <c r="H191" s="382">
        <v>0</v>
      </c>
      <c r="I191" s="382"/>
      <c r="J191" s="382"/>
      <c r="K191" s="382"/>
      <c r="L191" s="382"/>
      <c r="M191" s="382"/>
      <c r="N191" s="382"/>
      <c r="O191" s="381" t="s">
        <v>478</v>
      </c>
    </row>
    <row r="192" spans="1:15" ht="26.25">
      <c r="A192" s="883"/>
      <c r="B192" s="743"/>
      <c r="C192" s="381" t="s">
        <v>491</v>
      </c>
      <c r="D192" s="630"/>
      <c r="E192" s="382">
        <f aca="true" t="shared" si="73" ref="E192:F195">G192+I192+K192+M192</f>
        <v>20</v>
      </c>
      <c r="F192" s="382">
        <f t="shared" si="73"/>
        <v>10</v>
      </c>
      <c r="G192" s="382">
        <v>20</v>
      </c>
      <c r="H192" s="382">
        <v>10</v>
      </c>
      <c r="I192" s="382"/>
      <c r="J192" s="382"/>
      <c r="K192" s="382"/>
      <c r="L192" s="382"/>
      <c r="M192" s="382"/>
      <c r="N192" s="382"/>
      <c r="O192" s="381" t="s">
        <v>480</v>
      </c>
    </row>
    <row r="193" spans="1:15" ht="26.25">
      <c r="A193" s="883"/>
      <c r="B193" s="743"/>
      <c r="C193" s="381" t="s">
        <v>491</v>
      </c>
      <c r="D193" s="630"/>
      <c r="E193" s="382">
        <f t="shared" si="73"/>
        <v>20</v>
      </c>
      <c r="F193" s="382">
        <f t="shared" si="73"/>
        <v>19.5</v>
      </c>
      <c r="G193" s="382">
        <v>20</v>
      </c>
      <c r="H193" s="382">
        <v>19.5</v>
      </c>
      <c r="I193" s="382"/>
      <c r="J193" s="382"/>
      <c r="K193" s="382"/>
      <c r="L193" s="382"/>
      <c r="M193" s="382"/>
      <c r="N193" s="382"/>
      <c r="O193" s="381" t="s">
        <v>481</v>
      </c>
    </row>
    <row r="194" spans="1:15" ht="14.25">
      <c r="A194" s="883"/>
      <c r="B194" s="743"/>
      <c r="C194" s="388"/>
      <c r="D194" s="630"/>
      <c r="E194" s="382">
        <f t="shared" si="73"/>
        <v>20</v>
      </c>
      <c r="F194" s="382">
        <f t="shared" si="73"/>
        <v>0</v>
      </c>
      <c r="G194" s="382">
        <v>20</v>
      </c>
      <c r="H194" s="382">
        <v>0</v>
      </c>
      <c r="I194" s="382"/>
      <c r="J194" s="382"/>
      <c r="K194" s="382"/>
      <c r="L194" s="382"/>
      <c r="M194" s="382"/>
      <c r="N194" s="382"/>
      <c r="O194" s="381" t="s">
        <v>228</v>
      </c>
    </row>
    <row r="195" spans="1:15" ht="14.25">
      <c r="A195" s="883"/>
      <c r="B195" s="743"/>
      <c r="C195" s="388"/>
      <c r="D195" s="630"/>
      <c r="E195" s="382">
        <f t="shared" si="73"/>
        <v>20</v>
      </c>
      <c r="F195" s="382">
        <f t="shared" si="73"/>
        <v>0</v>
      </c>
      <c r="G195" s="382">
        <v>20</v>
      </c>
      <c r="H195" s="382">
        <v>0</v>
      </c>
      <c r="I195" s="382"/>
      <c r="J195" s="382"/>
      <c r="K195" s="382"/>
      <c r="L195" s="382"/>
      <c r="M195" s="382"/>
      <c r="N195" s="382"/>
      <c r="O195" s="381" t="s">
        <v>398</v>
      </c>
    </row>
    <row r="196" spans="1:15" ht="14.25">
      <c r="A196" s="883"/>
      <c r="B196" s="743"/>
      <c r="C196" s="388"/>
      <c r="D196" s="630">
        <v>2017</v>
      </c>
      <c r="E196" s="382">
        <f>SUM(E197:E201)</f>
        <v>100</v>
      </c>
      <c r="F196" s="382">
        <f aca="true" t="shared" si="74" ref="F196:N196">SUM(F197:F201)</f>
        <v>28.5</v>
      </c>
      <c r="G196" s="382">
        <f t="shared" si="74"/>
        <v>100</v>
      </c>
      <c r="H196" s="382">
        <f t="shared" si="74"/>
        <v>28.5</v>
      </c>
      <c r="I196" s="382">
        <f t="shared" si="74"/>
        <v>0</v>
      </c>
      <c r="J196" s="382">
        <f t="shared" si="74"/>
        <v>0</v>
      </c>
      <c r="K196" s="382">
        <f t="shared" si="74"/>
        <v>0</v>
      </c>
      <c r="L196" s="382">
        <f t="shared" si="74"/>
        <v>0</v>
      </c>
      <c r="M196" s="382">
        <f t="shared" si="74"/>
        <v>0</v>
      </c>
      <c r="N196" s="382">
        <f t="shared" si="74"/>
        <v>0</v>
      </c>
      <c r="O196" s="388"/>
    </row>
    <row r="197" spans="1:15" ht="14.25">
      <c r="A197" s="883"/>
      <c r="B197" s="743"/>
      <c r="C197" s="388"/>
      <c r="D197" s="630"/>
      <c r="E197" s="382">
        <f>G197+I197+K197+M197</f>
        <v>20</v>
      </c>
      <c r="F197" s="382">
        <f>H197+J197+L197+N197</f>
        <v>0</v>
      </c>
      <c r="G197" s="382">
        <v>20</v>
      </c>
      <c r="H197" s="382">
        <v>0</v>
      </c>
      <c r="I197" s="382"/>
      <c r="J197" s="382"/>
      <c r="K197" s="382"/>
      <c r="L197" s="382"/>
      <c r="M197" s="382"/>
      <c r="N197" s="382"/>
      <c r="O197" s="381" t="s">
        <v>478</v>
      </c>
    </row>
    <row r="198" spans="1:15" ht="26.25">
      <c r="A198" s="883"/>
      <c r="B198" s="743"/>
      <c r="C198" s="381" t="s">
        <v>491</v>
      </c>
      <c r="D198" s="630"/>
      <c r="E198" s="382">
        <f aca="true" t="shared" si="75" ref="E198:F201">G198+I198+K198+M198</f>
        <v>20</v>
      </c>
      <c r="F198" s="382">
        <f t="shared" si="75"/>
        <v>9</v>
      </c>
      <c r="G198" s="382">
        <v>20</v>
      </c>
      <c r="H198" s="382">
        <v>9</v>
      </c>
      <c r="I198" s="382"/>
      <c r="J198" s="382"/>
      <c r="K198" s="382"/>
      <c r="L198" s="382"/>
      <c r="M198" s="382"/>
      <c r="N198" s="382"/>
      <c r="O198" s="381" t="s">
        <v>480</v>
      </c>
    </row>
    <row r="199" spans="1:15" ht="26.25">
      <c r="A199" s="883"/>
      <c r="B199" s="743"/>
      <c r="C199" s="381" t="s">
        <v>491</v>
      </c>
      <c r="D199" s="630"/>
      <c r="E199" s="382">
        <f t="shared" si="75"/>
        <v>20</v>
      </c>
      <c r="F199" s="382">
        <f t="shared" si="75"/>
        <v>19.5</v>
      </c>
      <c r="G199" s="382">
        <v>20</v>
      </c>
      <c r="H199" s="382">
        <v>19.5</v>
      </c>
      <c r="I199" s="382"/>
      <c r="J199" s="382"/>
      <c r="K199" s="382"/>
      <c r="L199" s="382"/>
      <c r="M199" s="382"/>
      <c r="N199" s="382"/>
      <c r="O199" s="381" t="s">
        <v>481</v>
      </c>
    </row>
    <row r="200" spans="1:15" ht="14.25">
      <c r="A200" s="883"/>
      <c r="B200" s="743"/>
      <c r="C200" s="388"/>
      <c r="D200" s="630"/>
      <c r="E200" s="382">
        <f t="shared" si="75"/>
        <v>20</v>
      </c>
      <c r="F200" s="382">
        <f t="shared" si="75"/>
        <v>0</v>
      </c>
      <c r="G200" s="382">
        <v>20</v>
      </c>
      <c r="H200" s="382">
        <v>0</v>
      </c>
      <c r="I200" s="382"/>
      <c r="J200" s="382"/>
      <c r="K200" s="382"/>
      <c r="L200" s="382"/>
      <c r="M200" s="382"/>
      <c r="N200" s="382"/>
      <c r="O200" s="381" t="s">
        <v>228</v>
      </c>
    </row>
    <row r="201" spans="1:15" ht="14.25">
      <c r="A201" s="883"/>
      <c r="B201" s="743"/>
      <c r="C201" s="388"/>
      <c r="D201" s="630"/>
      <c r="E201" s="382">
        <f t="shared" si="75"/>
        <v>20</v>
      </c>
      <c r="F201" s="382">
        <f t="shared" si="75"/>
        <v>0</v>
      </c>
      <c r="G201" s="382">
        <v>20</v>
      </c>
      <c r="H201" s="382">
        <v>0</v>
      </c>
      <c r="I201" s="382"/>
      <c r="J201" s="382"/>
      <c r="K201" s="382"/>
      <c r="L201" s="382"/>
      <c r="M201" s="382"/>
      <c r="N201" s="382"/>
      <c r="O201" s="381" t="s">
        <v>398</v>
      </c>
    </row>
    <row r="202" spans="1:15" ht="14.25">
      <c r="A202" s="883"/>
      <c r="B202" s="743"/>
      <c r="C202" s="388"/>
      <c r="D202" s="630">
        <v>2018</v>
      </c>
      <c r="E202" s="382">
        <f>SUM(E203:E207)</f>
        <v>105</v>
      </c>
      <c r="F202" s="382">
        <f aca="true" t="shared" si="76" ref="F202:N202">SUM(F203:F207)</f>
        <v>28.250349999999997</v>
      </c>
      <c r="G202" s="382">
        <f t="shared" si="76"/>
        <v>105</v>
      </c>
      <c r="H202" s="382">
        <f t="shared" si="76"/>
        <v>28.250349999999997</v>
      </c>
      <c r="I202" s="382">
        <f t="shared" si="76"/>
        <v>0</v>
      </c>
      <c r="J202" s="382">
        <f t="shared" si="76"/>
        <v>0</v>
      </c>
      <c r="K202" s="382">
        <f t="shared" si="76"/>
        <v>0</v>
      </c>
      <c r="L202" s="382">
        <f t="shared" si="76"/>
        <v>0</v>
      </c>
      <c r="M202" s="382">
        <f t="shared" si="76"/>
        <v>0</v>
      </c>
      <c r="N202" s="382">
        <f t="shared" si="76"/>
        <v>0</v>
      </c>
      <c r="O202" s="388"/>
    </row>
    <row r="203" spans="1:15" ht="14.25">
      <c r="A203" s="883"/>
      <c r="B203" s="743"/>
      <c r="C203" s="388"/>
      <c r="D203" s="630"/>
      <c r="E203" s="382">
        <f>G203+I203+K203+M203</f>
        <v>20</v>
      </c>
      <c r="F203" s="382">
        <f>H203+J203+L203+N203</f>
        <v>0</v>
      </c>
      <c r="G203" s="382">
        <v>20</v>
      </c>
      <c r="H203" s="382">
        <v>0</v>
      </c>
      <c r="I203" s="382"/>
      <c r="J203" s="382"/>
      <c r="K203" s="382"/>
      <c r="L203" s="382"/>
      <c r="M203" s="382"/>
      <c r="N203" s="382"/>
      <c r="O203" s="381" t="s">
        <v>478</v>
      </c>
    </row>
    <row r="204" spans="1:15" ht="26.25">
      <c r="A204" s="883"/>
      <c r="B204" s="743"/>
      <c r="C204" s="381" t="s">
        <v>491</v>
      </c>
      <c r="D204" s="630"/>
      <c r="E204" s="382">
        <f aca="true" t="shared" si="77" ref="E204:F207">G204+I204+K204+M204</f>
        <v>20</v>
      </c>
      <c r="F204" s="382">
        <f t="shared" si="77"/>
        <v>9.25035</v>
      </c>
      <c r="G204" s="382">
        <v>20</v>
      </c>
      <c r="H204" s="382">
        <v>9.25035</v>
      </c>
      <c r="I204" s="382"/>
      <c r="J204" s="382"/>
      <c r="K204" s="382"/>
      <c r="L204" s="382"/>
      <c r="M204" s="382"/>
      <c r="N204" s="382"/>
      <c r="O204" s="381" t="s">
        <v>480</v>
      </c>
    </row>
    <row r="205" spans="1:15" ht="26.25">
      <c r="A205" s="883"/>
      <c r="B205" s="743"/>
      <c r="C205" s="381" t="s">
        <v>491</v>
      </c>
      <c r="D205" s="630"/>
      <c r="E205" s="382">
        <f t="shared" si="77"/>
        <v>25</v>
      </c>
      <c r="F205" s="382">
        <f t="shared" si="77"/>
        <v>19</v>
      </c>
      <c r="G205" s="382">
        <v>25</v>
      </c>
      <c r="H205" s="382">
        <v>19</v>
      </c>
      <c r="I205" s="382"/>
      <c r="J205" s="382"/>
      <c r="K205" s="382"/>
      <c r="L205" s="382"/>
      <c r="M205" s="382"/>
      <c r="N205" s="382"/>
      <c r="O205" s="381" t="s">
        <v>481</v>
      </c>
    </row>
    <row r="206" spans="1:15" ht="14.25">
      <c r="A206" s="883"/>
      <c r="B206" s="743"/>
      <c r="C206" s="388"/>
      <c r="D206" s="630"/>
      <c r="E206" s="382">
        <f t="shared" si="77"/>
        <v>20</v>
      </c>
      <c r="F206" s="382">
        <f t="shared" si="77"/>
        <v>0</v>
      </c>
      <c r="G206" s="382">
        <v>20</v>
      </c>
      <c r="H206" s="382">
        <v>0</v>
      </c>
      <c r="I206" s="382"/>
      <c r="J206" s="382"/>
      <c r="K206" s="382"/>
      <c r="L206" s="382"/>
      <c r="M206" s="382"/>
      <c r="N206" s="382"/>
      <c r="O206" s="381" t="s">
        <v>228</v>
      </c>
    </row>
    <row r="207" spans="1:15" ht="14.25">
      <c r="A207" s="883"/>
      <c r="B207" s="743"/>
      <c r="C207" s="388"/>
      <c r="D207" s="630"/>
      <c r="E207" s="382">
        <f t="shared" si="77"/>
        <v>20</v>
      </c>
      <c r="F207" s="382">
        <f t="shared" si="77"/>
        <v>0</v>
      </c>
      <c r="G207" s="382">
        <v>20</v>
      </c>
      <c r="H207" s="382">
        <v>0</v>
      </c>
      <c r="I207" s="382"/>
      <c r="J207" s="382"/>
      <c r="K207" s="382"/>
      <c r="L207" s="382"/>
      <c r="M207" s="382"/>
      <c r="N207" s="382"/>
      <c r="O207" s="381" t="s">
        <v>398</v>
      </c>
    </row>
    <row r="208" spans="1:15" ht="14.25">
      <c r="A208" s="883"/>
      <c r="B208" s="743"/>
      <c r="C208" s="388"/>
      <c r="D208" s="630">
        <v>2019</v>
      </c>
      <c r="E208" s="382">
        <f>SUM(E209:E213)</f>
        <v>87.4</v>
      </c>
      <c r="F208" s="382">
        <f aca="true" t="shared" si="78" ref="F208:N208">SUM(F209:F213)</f>
        <v>27.4</v>
      </c>
      <c r="G208" s="382">
        <f t="shared" si="78"/>
        <v>87.4</v>
      </c>
      <c r="H208" s="382">
        <f t="shared" si="78"/>
        <v>27.4</v>
      </c>
      <c r="I208" s="382">
        <f t="shared" si="78"/>
        <v>0</v>
      </c>
      <c r="J208" s="382">
        <f t="shared" si="78"/>
        <v>0</v>
      </c>
      <c r="K208" s="382">
        <f t="shared" si="78"/>
        <v>0</v>
      </c>
      <c r="L208" s="382">
        <f t="shared" si="78"/>
        <v>0</v>
      </c>
      <c r="M208" s="382">
        <f t="shared" si="78"/>
        <v>0</v>
      </c>
      <c r="N208" s="382">
        <f t="shared" si="78"/>
        <v>0</v>
      </c>
      <c r="O208" s="388"/>
    </row>
    <row r="209" spans="1:15" ht="14.25">
      <c r="A209" s="883"/>
      <c r="B209" s="743"/>
      <c r="C209" s="388"/>
      <c r="D209" s="630"/>
      <c r="E209" s="382">
        <f>G209+I209+K209+M209</f>
        <v>20</v>
      </c>
      <c r="F209" s="382">
        <f>H209+J209+L209+N209</f>
        <v>0</v>
      </c>
      <c r="G209" s="382">
        <v>20</v>
      </c>
      <c r="H209" s="382">
        <v>0</v>
      </c>
      <c r="I209" s="382"/>
      <c r="J209" s="382"/>
      <c r="K209" s="382"/>
      <c r="L209" s="382"/>
      <c r="M209" s="382"/>
      <c r="N209" s="382"/>
      <c r="O209" s="381" t="s">
        <v>478</v>
      </c>
    </row>
    <row r="210" spans="1:15" ht="26.25">
      <c r="A210" s="883"/>
      <c r="B210" s="743"/>
      <c r="C210" s="381" t="s">
        <v>491</v>
      </c>
      <c r="D210" s="630"/>
      <c r="E210" s="382">
        <f aca="true" t="shared" si="79" ref="E210:F213">G210+I210+K210+M210</f>
        <v>7.9</v>
      </c>
      <c r="F210" s="382">
        <f t="shared" si="79"/>
        <v>7.9</v>
      </c>
      <c r="G210" s="382">
        <v>7.9</v>
      </c>
      <c r="H210" s="382">
        <v>7.9</v>
      </c>
      <c r="I210" s="382"/>
      <c r="J210" s="382"/>
      <c r="K210" s="382"/>
      <c r="L210" s="382"/>
      <c r="M210" s="382"/>
      <c r="N210" s="382"/>
      <c r="O210" s="381" t="s">
        <v>480</v>
      </c>
    </row>
    <row r="211" spans="1:15" ht="26.25">
      <c r="A211" s="883"/>
      <c r="B211" s="743"/>
      <c r="C211" s="381" t="s">
        <v>491</v>
      </c>
      <c r="D211" s="630"/>
      <c r="E211" s="382">
        <f t="shared" si="79"/>
        <v>19.5</v>
      </c>
      <c r="F211" s="382">
        <f t="shared" si="79"/>
        <v>19.5</v>
      </c>
      <c r="G211" s="382">
        <v>19.5</v>
      </c>
      <c r="H211" s="382">
        <v>19.5</v>
      </c>
      <c r="I211" s="382"/>
      <c r="J211" s="382"/>
      <c r="K211" s="382"/>
      <c r="L211" s="382"/>
      <c r="M211" s="382"/>
      <c r="N211" s="382"/>
      <c r="O211" s="381" t="s">
        <v>481</v>
      </c>
    </row>
    <row r="212" spans="1:15" ht="14.25">
      <c r="A212" s="883"/>
      <c r="B212" s="743"/>
      <c r="C212" s="388"/>
      <c r="D212" s="630"/>
      <c r="E212" s="382">
        <f t="shared" si="79"/>
        <v>20</v>
      </c>
      <c r="F212" s="382">
        <f t="shared" si="79"/>
        <v>0</v>
      </c>
      <c r="G212" s="382">
        <v>20</v>
      </c>
      <c r="H212" s="382">
        <v>0</v>
      </c>
      <c r="I212" s="382"/>
      <c r="J212" s="382"/>
      <c r="K212" s="382"/>
      <c r="L212" s="382"/>
      <c r="M212" s="382"/>
      <c r="N212" s="382"/>
      <c r="O212" s="381" t="s">
        <v>228</v>
      </c>
    </row>
    <row r="213" spans="1:15" ht="14.25">
      <c r="A213" s="883"/>
      <c r="B213" s="743"/>
      <c r="C213" s="388"/>
      <c r="D213" s="630"/>
      <c r="E213" s="382">
        <f t="shared" si="79"/>
        <v>20</v>
      </c>
      <c r="F213" s="382">
        <f t="shared" si="79"/>
        <v>0</v>
      </c>
      <c r="G213" s="382">
        <v>20</v>
      </c>
      <c r="H213" s="382">
        <v>0</v>
      </c>
      <c r="I213" s="382"/>
      <c r="J213" s="382"/>
      <c r="K213" s="382"/>
      <c r="L213" s="382"/>
      <c r="M213" s="382"/>
      <c r="N213" s="382"/>
      <c r="O213" s="381" t="s">
        <v>398</v>
      </c>
    </row>
    <row r="214" spans="1:15" ht="14.25">
      <c r="A214" s="883"/>
      <c r="B214" s="743"/>
      <c r="C214" s="388"/>
      <c r="D214" s="630">
        <v>2020</v>
      </c>
      <c r="E214" s="382">
        <f>SUM(E215:E219)</f>
        <v>100</v>
      </c>
      <c r="F214" s="382">
        <f aca="true" t="shared" si="80" ref="F214:N214">SUM(F215:F219)</f>
        <v>32.475</v>
      </c>
      <c r="G214" s="382">
        <f t="shared" si="80"/>
        <v>100</v>
      </c>
      <c r="H214" s="382">
        <f t="shared" si="80"/>
        <v>32.475</v>
      </c>
      <c r="I214" s="382">
        <f t="shared" si="80"/>
        <v>0</v>
      </c>
      <c r="J214" s="382">
        <f t="shared" si="80"/>
        <v>0</v>
      </c>
      <c r="K214" s="382">
        <f t="shared" si="80"/>
        <v>0</v>
      </c>
      <c r="L214" s="382">
        <f t="shared" si="80"/>
        <v>0</v>
      </c>
      <c r="M214" s="382">
        <f t="shared" si="80"/>
        <v>0</v>
      </c>
      <c r="N214" s="382">
        <f t="shared" si="80"/>
        <v>0</v>
      </c>
      <c r="O214" s="388"/>
    </row>
    <row r="215" spans="1:15" ht="14.25">
      <c r="A215" s="883"/>
      <c r="B215" s="743"/>
      <c r="C215" s="388"/>
      <c r="D215" s="630"/>
      <c r="E215" s="382">
        <f>G215+I215+K215+M215</f>
        <v>20</v>
      </c>
      <c r="F215" s="382">
        <f>H215+J215+L215+N215</f>
        <v>0</v>
      </c>
      <c r="G215" s="382">
        <v>20</v>
      </c>
      <c r="H215" s="382">
        <v>0</v>
      </c>
      <c r="I215" s="382"/>
      <c r="J215" s="382"/>
      <c r="K215" s="382"/>
      <c r="L215" s="382"/>
      <c r="M215" s="382"/>
      <c r="N215" s="382"/>
      <c r="O215" s="381" t="s">
        <v>478</v>
      </c>
    </row>
    <row r="216" spans="1:15" ht="26.25">
      <c r="A216" s="883"/>
      <c r="B216" s="743"/>
      <c r="C216" s="381" t="s">
        <v>491</v>
      </c>
      <c r="D216" s="630"/>
      <c r="E216" s="382">
        <f aca="true" t="shared" si="81" ref="E216:F219">G216+I216+K216+M216</f>
        <v>20</v>
      </c>
      <c r="F216" s="382">
        <f t="shared" si="81"/>
        <v>12.975</v>
      </c>
      <c r="G216" s="382">
        <v>20</v>
      </c>
      <c r="H216" s="382">
        <v>12.975</v>
      </c>
      <c r="I216" s="382"/>
      <c r="J216" s="382"/>
      <c r="K216" s="382"/>
      <c r="L216" s="382"/>
      <c r="M216" s="382"/>
      <c r="N216" s="382"/>
      <c r="O216" s="381" t="s">
        <v>480</v>
      </c>
    </row>
    <row r="217" spans="1:15" ht="26.25">
      <c r="A217" s="883"/>
      <c r="B217" s="743"/>
      <c r="C217" s="381" t="s">
        <v>491</v>
      </c>
      <c r="D217" s="630"/>
      <c r="E217" s="382">
        <f t="shared" si="81"/>
        <v>20</v>
      </c>
      <c r="F217" s="382">
        <f t="shared" si="81"/>
        <v>19.5</v>
      </c>
      <c r="G217" s="382">
        <v>20</v>
      </c>
      <c r="H217" s="382">
        <v>19.5</v>
      </c>
      <c r="I217" s="382"/>
      <c r="J217" s="382"/>
      <c r="K217" s="382"/>
      <c r="L217" s="382"/>
      <c r="M217" s="382"/>
      <c r="N217" s="382"/>
      <c r="O217" s="381" t="s">
        <v>481</v>
      </c>
    </row>
    <row r="218" spans="1:15" ht="14.25">
      <c r="A218" s="883"/>
      <c r="B218" s="743"/>
      <c r="C218" s="388"/>
      <c r="D218" s="630"/>
      <c r="E218" s="382">
        <f t="shared" si="81"/>
        <v>20</v>
      </c>
      <c r="F218" s="382">
        <f t="shared" si="81"/>
        <v>0</v>
      </c>
      <c r="G218" s="382">
        <v>20</v>
      </c>
      <c r="H218" s="382">
        <v>0</v>
      </c>
      <c r="I218" s="382"/>
      <c r="J218" s="382"/>
      <c r="K218" s="382"/>
      <c r="L218" s="382"/>
      <c r="M218" s="382"/>
      <c r="N218" s="382"/>
      <c r="O218" s="381" t="s">
        <v>228</v>
      </c>
    </row>
    <row r="219" spans="1:15" ht="14.25">
      <c r="A219" s="883"/>
      <c r="B219" s="743"/>
      <c r="C219" s="388"/>
      <c r="D219" s="630"/>
      <c r="E219" s="382">
        <f t="shared" si="81"/>
        <v>20</v>
      </c>
      <c r="F219" s="382">
        <f t="shared" si="81"/>
        <v>0</v>
      </c>
      <c r="G219" s="382">
        <v>20</v>
      </c>
      <c r="H219" s="382">
        <v>0</v>
      </c>
      <c r="I219" s="382"/>
      <c r="J219" s="382"/>
      <c r="K219" s="382"/>
      <c r="L219" s="382"/>
      <c r="M219" s="382"/>
      <c r="N219" s="382"/>
      <c r="O219" s="381" t="s">
        <v>398</v>
      </c>
    </row>
    <row r="220" spans="1:15" ht="14.25">
      <c r="A220" s="883"/>
      <c r="B220" s="743"/>
      <c r="C220" s="388"/>
      <c r="D220" s="630">
        <v>2021</v>
      </c>
      <c r="E220" s="382">
        <f>SUM(E221:E225)</f>
        <v>100</v>
      </c>
      <c r="F220" s="382">
        <f aca="true" t="shared" si="82" ref="F220:N220">SUM(F221:F225)</f>
        <v>32.475</v>
      </c>
      <c r="G220" s="382">
        <f t="shared" si="82"/>
        <v>100</v>
      </c>
      <c r="H220" s="382">
        <f t="shared" si="82"/>
        <v>32.475</v>
      </c>
      <c r="I220" s="382">
        <f t="shared" si="82"/>
        <v>0</v>
      </c>
      <c r="J220" s="382">
        <f t="shared" si="82"/>
        <v>0</v>
      </c>
      <c r="K220" s="382">
        <f t="shared" si="82"/>
        <v>0</v>
      </c>
      <c r="L220" s="382">
        <f t="shared" si="82"/>
        <v>0</v>
      </c>
      <c r="M220" s="382">
        <f t="shared" si="82"/>
        <v>0</v>
      </c>
      <c r="N220" s="382">
        <f t="shared" si="82"/>
        <v>0</v>
      </c>
      <c r="O220" s="388"/>
    </row>
    <row r="221" spans="1:15" ht="14.25">
      <c r="A221" s="883"/>
      <c r="B221" s="743"/>
      <c r="C221" s="388"/>
      <c r="D221" s="630"/>
      <c r="E221" s="382">
        <f aca="true" t="shared" si="83" ref="E221:F225">G221+I221+K221+M221</f>
        <v>20</v>
      </c>
      <c r="F221" s="382">
        <f t="shared" si="83"/>
        <v>0</v>
      </c>
      <c r="G221" s="382">
        <v>20</v>
      </c>
      <c r="H221" s="382">
        <v>0</v>
      </c>
      <c r="I221" s="382"/>
      <c r="J221" s="382"/>
      <c r="K221" s="382"/>
      <c r="L221" s="382"/>
      <c r="M221" s="382"/>
      <c r="N221" s="382"/>
      <c r="O221" s="381" t="s">
        <v>478</v>
      </c>
    </row>
    <row r="222" spans="1:15" ht="26.25">
      <c r="A222" s="883"/>
      <c r="B222" s="743"/>
      <c r="C222" s="381" t="s">
        <v>491</v>
      </c>
      <c r="D222" s="630"/>
      <c r="E222" s="382">
        <f t="shared" si="83"/>
        <v>20</v>
      </c>
      <c r="F222" s="382">
        <f t="shared" si="83"/>
        <v>12.975</v>
      </c>
      <c r="G222" s="382">
        <v>20</v>
      </c>
      <c r="H222" s="382">
        <v>12.975</v>
      </c>
      <c r="I222" s="382"/>
      <c r="J222" s="382"/>
      <c r="K222" s="382"/>
      <c r="L222" s="382"/>
      <c r="M222" s="382"/>
      <c r="N222" s="382"/>
      <c r="O222" s="381" t="s">
        <v>480</v>
      </c>
    </row>
    <row r="223" spans="1:15" ht="26.25">
      <c r="A223" s="883"/>
      <c r="B223" s="743"/>
      <c r="C223" s="381" t="s">
        <v>491</v>
      </c>
      <c r="D223" s="630"/>
      <c r="E223" s="382">
        <f t="shared" si="83"/>
        <v>20</v>
      </c>
      <c r="F223" s="382">
        <f t="shared" si="83"/>
        <v>19.5</v>
      </c>
      <c r="G223" s="382">
        <v>20</v>
      </c>
      <c r="H223" s="382">
        <v>19.5</v>
      </c>
      <c r="I223" s="382"/>
      <c r="J223" s="382"/>
      <c r="K223" s="382"/>
      <c r="L223" s="382"/>
      <c r="M223" s="382"/>
      <c r="N223" s="382"/>
      <c r="O223" s="381" t="s">
        <v>481</v>
      </c>
    </row>
    <row r="224" spans="1:15" ht="14.25">
      <c r="A224" s="883"/>
      <c r="B224" s="743"/>
      <c r="C224" s="388"/>
      <c r="D224" s="630"/>
      <c r="E224" s="382">
        <f t="shared" si="83"/>
        <v>20</v>
      </c>
      <c r="F224" s="382">
        <f t="shared" si="83"/>
        <v>0</v>
      </c>
      <c r="G224" s="382">
        <v>20</v>
      </c>
      <c r="H224" s="382">
        <v>0</v>
      </c>
      <c r="I224" s="382"/>
      <c r="J224" s="382"/>
      <c r="K224" s="382"/>
      <c r="L224" s="382"/>
      <c r="M224" s="382"/>
      <c r="N224" s="382"/>
      <c r="O224" s="381" t="s">
        <v>228</v>
      </c>
    </row>
    <row r="225" spans="1:15" ht="14.25">
      <c r="A225" s="883"/>
      <c r="B225" s="743"/>
      <c r="C225" s="388"/>
      <c r="D225" s="630"/>
      <c r="E225" s="382">
        <f t="shared" si="83"/>
        <v>20</v>
      </c>
      <c r="F225" s="382">
        <f t="shared" si="83"/>
        <v>0</v>
      </c>
      <c r="G225" s="382">
        <v>20</v>
      </c>
      <c r="H225" s="382">
        <v>0</v>
      </c>
      <c r="I225" s="382"/>
      <c r="J225" s="382"/>
      <c r="K225" s="382"/>
      <c r="L225" s="382"/>
      <c r="M225" s="382"/>
      <c r="N225" s="382"/>
      <c r="O225" s="381" t="s">
        <v>398</v>
      </c>
    </row>
    <row r="226" spans="1:15" ht="14.25">
      <c r="A226" s="883"/>
      <c r="B226" s="743"/>
      <c r="C226" s="388"/>
      <c r="D226" s="630">
        <v>2022</v>
      </c>
      <c r="E226" s="382">
        <f>SUM(E227:E231)</f>
        <v>95</v>
      </c>
      <c r="F226" s="382">
        <f aca="true" t="shared" si="84" ref="F226:N226">SUM(F227:F231)</f>
        <v>0</v>
      </c>
      <c r="G226" s="382">
        <f t="shared" si="84"/>
        <v>95</v>
      </c>
      <c r="H226" s="382">
        <f t="shared" si="84"/>
        <v>0</v>
      </c>
      <c r="I226" s="382">
        <f t="shared" si="84"/>
        <v>0</v>
      </c>
      <c r="J226" s="382">
        <f t="shared" si="84"/>
        <v>0</v>
      </c>
      <c r="K226" s="382">
        <f t="shared" si="84"/>
        <v>0</v>
      </c>
      <c r="L226" s="382">
        <f t="shared" si="84"/>
        <v>0</v>
      </c>
      <c r="M226" s="382">
        <f t="shared" si="84"/>
        <v>0</v>
      </c>
      <c r="N226" s="382">
        <f t="shared" si="84"/>
        <v>0</v>
      </c>
      <c r="O226" s="388"/>
    </row>
    <row r="227" spans="1:15" ht="14.25">
      <c r="A227" s="883"/>
      <c r="B227" s="743"/>
      <c r="C227" s="388"/>
      <c r="D227" s="630"/>
      <c r="E227" s="382">
        <f aca="true" t="shared" si="85" ref="E227:F231">G227+I227+K227+M227</f>
        <v>20</v>
      </c>
      <c r="F227" s="382">
        <f t="shared" si="85"/>
        <v>0</v>
      </c>
      <c r="G227" s="382">
        <v>20</v>
      </c>
      <c r="H227" s="382">
        <v>0</v>
      </c>
      <c r="I227" s="382"/>
      <c r="J227" s="382"/>
      <c r="K227" s="382"/>
      <c r="L227" s="382"/>
      <c r="M227" s="382"/>
      <c r="N227" s="382"/>
      <c r="O227" s="381" t="s">
        <v>478</v>
      </c>
    </row>
    <row r="228" spans="1:15" ht="14.25">
      <c r="A228" s="883"/>
      <c r="B228" s="743"/>
      <c r="C228" s="381"/>
      <c r="D228" s="630"/>
      <c r="E228" s="382">
        <f t="shared" si="85"/>
        <v>20</v>
      </c>
      <c r="F228" s="382">
        <f t="shared" si="85"/>
        <v>0</v>
      </c>
      <c r="G228" s="382">
        <v>20</v>
      </c>
      <c r="H228" s="382">
        <v>0</v>
      </c>
      <c r="I228" s="382"/>
      <c r="J228" s="382"/>
      <c r="K228" s="382"/>
      <c r="L228" s="382"/>
      <c r="M228" s="382"/>
      <c r="N228" s="382"/>
      <c r="O228" s="381" t="s">
        <v>480</v>
      </c>
    </row>
    <row r="229" spans="1:15" ht="14.25">
      <c r="A229" s="883"/>
      <c r="B229" s="743"/>
      <c r="C229" s="381"/>
      <c r="D229" s="630"/>
      <c r="E229" s="382">
        <f t="shared" si="85"/>
        <v>15</v>
      </c>
      <c r="F229" s="382">
        <f t="shared" si="85"/>
        <v>0</v>
      </c>
      <c r="G229" s="382">
        <v>15</v>
      </c>
      <c r="H229" s="382">
        <v>0</v>
      </c>
      <c r="I229" s="382"/>
      <c r="J229" s="382"/>
      <c r="K229" s="382"/>
      <c r="L229" s="382"/>
      <c r="M229" s="382"/>
      <c r="N229" s="382"/>
      <c r="O229" s="381" t="s">
        <v>481</v>
      </c>
    </row>
    <row r="230" spans="1:15" ht="14.25">
      <c r="A230" s="883"/>
      <c r="B230" s="743"/>
      <c r="C230" s="388"/>
      <c r="D230" s="630"/>
      <c r="E230" s="382">
        <f t="shared" si="85"/>
        <v>20</v>
      </c>
      <c r="F230" s="382">
        <f t="shared" si="85"/>
        <v>0</v>
      </c>
      <c r="G230" s="382">
        <v>20</v>
      </c>
      <c r="H230" s="382">
        <v>0</v>
      </c>
      <c r="I230" s="382"/>
      <c r="J230" s="382"/>
      <c r="K230" s="382"/>
      <c r="L230" s="382"/>
      <c r="M230" s="382"/>
      <c r="N230" s="382"/>
      <c r="O230" s="381" t="s">
        <v>228</v>
      </c>
    </row>
    <row r="231" spans="1:15" ht="14.25">
      <c r="A231" s="883"/>
      <c r="B231" s="743"/>
      <c r="C231" s="388"/>
      <c r="D231" s="630"/>
      <c r="E231" s="382">
        <f t="shared" si="85"/>
        <v>20</v>
      </c>
      <c r="F231" s="382">
        <f t="shared" si="85"/>
        <v>0</v>
      </c>
      <c r="G231" s="382">
        <v>20</v>
      </c>
      <c r="H231" s="382">
        <v>0</v>
      </c>
      <c r="I231" s="382"/>
      <c r="J231" s="382"/>
      <c r="K231" s="382"/>
      <c r="L231" s="382"/>
      <c r="M231" s="382"/>
      <c r="N231" s="382"/>
      <c r="O231" s="381" t="s">
        <v>398</v>
      </c>
    </row>
    <row r="232" spans="1:15" ht="14.25">
      <c r="A232" s="883"/>
      <c r="B232" s="743"/>
      <c r="C232" s="388"/>
      <c r="D232" s="630">
        <v>2023</v>
      </c>
      <c r="E232" s="382">
        <f>SUM(E233:E237)</f>
        <v>95</v>
      </c>
      <c r="F232" s="382">
        <f aca="true" t="shared" si="86" ref="F232:N232">SUM(F233:F237)</f>
        <v>0</v>
      </c>
      <c r="G232" s="382">
        <f t="shared" si="86"/>
        <v>95</v>
      </c>
      <c r="H232" s="382">
        <f t="shared" si="86"/>
        <v>0</v>
      </c>
      <c r="I232" s="382">
        <f t="shared" si="86"/>
        <v>0</v>
      </c>
      <c r="J232" s="382">
        <f t="shared" si="86"/>
        <v>0</v>
      </c>
      <c r="K232" s="382">
        <f t="shared" si="86"/>
        <v>0</v>
      </c>
      <c r="L232" s="382">
        <f t="shared" si="86"/>
        <v>0</v>
      </c>
      <c r="M232" s="382">
        <f t="shared" si="86"/>
        <v>0</v>
      </c>
      <c r="N232" s="382">
        <f t="shared" si="86"/>
        <v>0</v>
      </c>
      <c r="O232" s="388"/>
    </row>
    <row r="233" spans="1:15" ht="14.25">
      <c r="A233" s="883"/>
      <c r="B233" s="743"/>
      <c r="C233" s="388"/>
      <c r="D233" s="630"/>
      <c r="E233" s="382">
        <f aca="true" t="shared" si="87" ref="E233:F237">G233+I233+K233+M233</f>
        <v>20</v>
      </c>
      <c r="F233" s="382">
        <f t="shared" si="87"/>
        <v>0</v>
      </c>
      <c r="G233" s="382">
        <v>20</v>
      </c>
      <c r="H233" s="382">
        <v>0</v>
      </c>
      <c r="I233" s="382"/>
      <c r="J233" s="382"/>
      <c r="K233" s="382"/>
      <c r="L233" s="382"/>
      <c r="M233" s="382"/>
      <c r="N233" s="382"/>
      <c r="O233" s="381" t="s">
        <v>478</v>
      </c>
    </row>
    <row r="234" spans="1:15" ht="14.25">
      <c r="A234" s="883"/>
      <c r="B234" s="743"/>
      <c r="C234" s="381"/>
      <c r="D234" s="630"/>
      <c r="E234" s="382">
        <f t="shared" si="87"/>
        <v>20</v>
      </c>
      <c r="F234" s="382">
        <f t="shared" si="87"/>
        <v>0</v>
      </c>
      <c r="G234" s="382">
        <v>20</v>
      </c>
      <c r="H234" s="382">
        <v>0</v>
      </c>
      <c r="I234" s="382"/>
      <c r="J234" s="382"/>
      <c r="K234" s="382"/>
      <c r="L234" s="382"/>
      <c r="M234" s="382"/>
      <c r="N234" s="382"/>
      <c r="O234" s="381" t="s">
        <v>480</v>
      </c>
    </row>
    <row r="235" spans="1:15" ht="14.25">
      <c r="A235" s="883"/>
      <c r="B235" s="743"/>
      <c r="C235" s="381"/>
      <c r="D235" s="630"/>
      <c r="E235" s="382">
        <f t="shared" si="87"/>
        <v>15</v>
      </c>
      <c r="F235" s="382">
        <f t="shared" si="87"/>
        <v>0</v>
      </c>
      <c r="G235" s="382">
        <v>15</v>
      </c>
      <c r="H235" s="382">
        <v>0</v>
      </c>
      <c r="I235" s="382"/>
      <c r="J235" s="382"/>
      <c r="K235" s="382"/>
      <c r="L235" s="382"/>
      <c r="M235" s="382"/>
      <c r="N235" s="382"/>
      <c r="O235" s="381" t="s">
        <v>481</v>
      </c>
    </row>
    <row r="236" spans="1:15" ht="14.25">
      <c r="A236" s="883"/>
      <c r="B236" s="743"/>
      <c r="C236" s="388"/>
      <c r="D236" s="630"/>
      <c r="E236" s="382">
        <f t="shared" si="87"/>
        <v>20</v>
      </c>
      <c r="F236" s="382">
        <f t="shared" si="87"/>
        <v>0</v>
      </c>
      <c r="G236" s="382">
        <v>20</v>
      </c>
      <c r="H236" s="382">
        <v>0</v>
      </c>
      <c r="I236" s="382"/>
      <c r="J236" s="382"/>
      <c r="K236" s="382"/>
      <c r="L236" s="382"/>
      <c r="M236" s="382"/>
      <c r="N236" s="382"/>
      <c r="O236" s="381" t="s">
        <v>228</v>
      </c>
    </row>
    <row r="237" spans="1:15" ht="14.25">
      <c r="A237" s="883"/>
      <c r="B237" s="743"/>
      <c r="C237" s="388"/>
      <c r="D237" s="630"/>
      <c r="E237" s="382">
        <f t="shared" si="87"/>
        <v>20</v>
      </c>
      <c r="F237" s="382">
        <f t="shared" si="87"/>
        <v>0</v>
      </c>
      <c r="G237" s="382">
        <v>20</v>
      </c>
      <c r="H237" s="382">
        <v>0</v>
      </c>
      <c r="I237" s="382"/>
      <c r="J237" s="382"/>
      <c r="K237" s="382"/>
      <c r="L237" s="382"/>
      <c r="M237" s="382"/>
      <c r="N237" s="382"/>
      <c r="O237" s="381" t="s">
        <v>398</v>
      </c>
    </row>
    <row r="238" spans="1:15" ht="14.25">
      <c r="A238" s="883"/>
      <c r="B238" s="743"/>
      <c r="C238" s="388"/>
      <c r="D238" s="630">
        <v>2024</v>
      </c>
      <c r="E238" s="382">
        <f>SUM(E239:E243)</f>
        <v>95</v>
      </c>
      <c r="F238" s="382">
        <f aca="true" t="shared" si="88" ref="F238:N238">SUM(F239:F243)</f>
        <v>0</v>
      </c>
      <c r="G238" s="382">
        <f t="shared" si="88"/>
        <v>95</v>
      </c>
      <c r="H238" s="382">
        <f t="shared" si="88"/>
        <v>0</v>
      </c>
      <c r="I238" s="382">
        <f t="shared" si="88"/>
        <v>0</v>
      </c>
      <c r="J238" s="382">
        <f t="shared" si="88"/>
        <v>0</v>
      </c>
      <c r="K238" s="382">
        <f t="shared" si="88"/>
        <v>0</v>
      </c>
      <c r="L238" s="382">
        <f t="shared" si="88"/>
        <v>0</v>
      </c>
      <c r="M238" s="382">
        <f t="shared" si="88"/>
        <v>0</v>
      </c>
      <c r="N238" s="382">
        <f t="shared" si="88"/>
        <v>0</v>
      </c>
      <c r="O238" s="388"/>
    </row>
    <row r="239" spans="1:15" ht="14.25">
      <c r="A239" s="883"/>
      <c r="B239" s="743"/>
      <c r="C239" s="388"/>
      <c r="D239" s="630"/>
      <c r="E239" s="382">
        <f aca="true" t="shared" si="89" ref="E239:F243">G239+I239+K239+M239</f>
        <v>20</v>
      </c>
      <c r="F239" s="382">
        <f t="shared" si="89"/>
        <v>0</v>
      </c>
      <c r="G239" s="382">
        <v>20</v>
      </c>
      <c r="H239" s="382">
        <v>0</v>
      </c>
      <c r="I239" s="382"/>
      <c r="J239" s="382"/>
      <c r="K239" s="382"/>
      <c r="L239" s="382"/>
      <c r="M239" s="382"/>
      <c r="N239" s="382"/>
      <c r="O239" s="381" t="s">
        <v>478</v>
      </c>
    </row>
    <row r="240" spans="1:15" ht="14.25">
      <c r="A240" s="883"/>
      <c r="B240" s="743"/>
      <c r="C240" s="381"/>
      <c r="D240" s="630"/>
      <c r="E240" s="382">
        <f t="shared" si="89"/>
        <v>20</v>
      </c>
      <c r="F240" s="382">
        <f t="shared" si="89"/>
        <v>0</v>
      </c>
      <c r="G240" s="382">
        <v>20</v>
      </c>
      <c r="H240" s="382">
        <v>0</v>
      </c>
      <c r="I240" s="382"/>
      <c r="J240" s="382"/>
      <c r="K240" s="382"/>
      <c r="L240" s="382"/>
      <c r="M240" s="382"/>
      <c r="N240" s="382"/>
      <c r="O240" s="381" t="s">
        <v>480</v>
      </c>
    </row>
    <row r="241" spans="1:15" ht="14.25">
      <c r="A241" s="883"/>
      <c r="B241" s="743"/>
      <c r="C241" s="381"/>
      <c r="D241" s="630"/>
      <c r="E241" s="382">
        <f t="shared" si="89"/>
        <v>15</v>
      </c>
      <c r="F241" s="382">
        <f t="shared" si="89"/>
        <v>0</v>
      </c>
      <c r="G241" s="382">
        <v>15</v>
      </c>
      <c r="H241" s="382">
        <v>0</v>
      </c>
      <c r="I241" s="382"/>
      <c r="J241" s="382"/>
      <c r="K241" s="382"/>
      <c r="L241" s="382"/>
      <c r="M241" s="382"/>
      <c r="N241" s="382"/>
      <c r="O241" s="381" t="s">
        <v>481</v>
      </c>
    </row>
    <row r="242" spans="1:15" ht="14.25">
      <c r="A242" s="883"/>
      <c r="B242" s="743"/>
      <c r="C242" s="388"/>
      <c r="D242" s="630"/>
      <c r="E242" s="382">
        <f t="shared" si="89"/>
        <v>20</v>
      </c>
      <c r="F242" s="382">
        <f t="shared" si="89"/>
        <v>0</v>
      </c>
      <c r="G242" s="382">
        <v>20</v>
      </c>
      <c r="H242" s="382">
        <v>0</v>
      </c>
      <c r="I242" s="382"/>
      <c r="J242" s="382"/>
      <c r="K242" s="382"/>
      <c r="L242" s="382"/>
      <c r="M242" s="382"/>
      <c r="N242" s="382"/>
      <c r="O242" s="381" t="s">
        <v>228</v>
      </c>
    </row>
    <row r="243" spans="1:15" ht="14.25">
      <c r="A243" s="883"/>
      <c r="B243" s="743"/>
      <c r="C243" s="388"/>
      <c r="D243" s="630"/>
      <c r="E243" s="382">
        <f t="shared" si="89"/>
        <v>20</v>
      </c>
      <c r="F243" s="382">
        <f t="shared" si="89"/>
        <v>0</v>
      </c>
      <c r="G243" s="382">
        <v>20</v>
      </c>
      <c r="H243" s="382">
        <v>0</v>
      </c>
      <c r="I243" s="382"/>
      <c r="J243" s="382"/>
      <c r="K243" s="382"/>
      <c r="L243" s="382"/>
      <c r="M243" s="382"/>
      <c r="N243" s="382"/>
      <c r="O243" s="381" t="s">
        <v>398</v>
      </c>
    </row>
    <row r="244" spans="1:15" ht="14.25">
      <c r="A244" s="883"/>
      <c r="B244" s="743"/>
      <c r="C244" s="388"/>
      <c r="D244" s="630">
        <v>2025</v>
      </c>
      <c r="E244" s="382">
        <f>SUM(E245:E249)</f>
        <v>95</v>
      </c>
      <c r="F244" s="382">
        <f aca="true" t="shared" si="90" ref="F244:N244">SUM(F245:F249)</f>
        <v>0</v>
      </c>
      <c r="G244" s="382">
        <f t="shared" si="90"/>
        <v>95</v>
      </c>
      <c r="H244" s="382">
        <f t="shared" si="90"/>
        <v>0</v>
      </c>
      <c r="I244" s="382">
        <f t="shared" si="90"/>
        <v>0</v>
      </c>
      <c r="J244" s="382">
        <f t="shared" si="90"/>
        <v>0</v>
      </c>
      <c r="K244" s="382">
        <f t="shared" si="90"/>
        <v>0</v>
      </c>
      <c r="L244" s="382">
        <f t="shared" si="90"/>
        <v>0</v>
      </c>
      <c r="M244" s="382">
        <f t="shared" si="90"/>
        <v>0</v>
      </c>
      <c r="N244" s="382">
        <f t="shared" si="90"/>
        <v>0</v>
      </c>
      <c r="O244" s="388"/>
    </row>
    <row r="245" spans="1:15" ht="14.25">
      <c r="A245" s="883"/>
      <c r="B245" s="743"/>
      <c r="C245" s="388"/>
      <c r="D245" s="630"/>
      <c r="E245" s="382">
        <f aca="true" t="shared" si="91" ref="E245:F249">G245+I245+K245+M245</f>
        <v>20</v>
      </c>
      <c r="F245" s="382">
        <f t="shared" si="91"/>
        <v>0</v>
      </c>
      <c r="G245" s="382">
        <v>20</v>
      </c>
      <c r="H245" s="382">
        <v>0</v>
      </c>
      <c r="I245" s="382"/>
      <c r="J245" s="382"/>
      <c r="K245" s="382"/>
      <c r="L245" s="382"/>
      <c r="M245" s="382"/>
      <c r="N245" s="382"/>
      <c r="O245" s="381" t="s">
        <v>478</v>
      </c>
    </row>
    <row r="246" spans="1:15" ht="14.25">
      <c r="A246" s="883"/>
      <c r="B246" s="743"/>
      <c r="C246" s="381"/>
      <c r="D246" s="630"/>
      <c r="E246" s="382">
        <f t="shared" si="91"/>
        <v>20</v>
      </c>
      <c r="F246" s="382">
        <f t="shared" si="91"/>
        <v>0</v>
      </c>
      <c r="G246" s="382">
        <v>20</v>
      </c>
      <c r="H246" s="382">
        <v>0</v>
      </c>
      <c r="I246" s="382"/>
      <c r="J246" s="382"/>
      <c r="K246" s="382"/>
      <c r="L246" s="382"/>
      <c r="M246" s="382"/>
      <c r="N246" s="382"/>
      <c r="O246" s="381" t="s">
        <v>480</v>
      </c>
    </row>
    <row r="247" spans="1:15" ht="14.25">
      <c r="A247" s="883"/>
      <c r="B247" s="743"/>
      <c r="C247" s="381"/>
      <c r="D247" s="630"/>
      <c r="E247" s="382">
        <f t="shared" si="91"/>
        <v>15</v>
      </c>
      <c r="F247" s="382">
        <f t="shared" si="91"/>
        <v>0</v>
      </c>
      <c r="G247" s="382">
        <v>15</v>
      </c>
      <c r="H247" s="382">
        <v>0</v>
      </c>
      <c r="I247" s="382"/>
      <c r="J247" s="382"/>
      <c r="K247" s="382"/>
      <c r="L247" s="382"/>
      <c r="M247" s="382"/>
      <c r="N247" s="382"/>
      <c r="O247" s="381" t="s">
        <v>481</v>
      </c>
    </row>
    <row r="248" spans="1:15" ht="14.25">
      <c r="A248" s="883"/>
      <c r="B248" s="743"/>
      <c r="C248" s="388"/>
      <c r="D248" s="630"/>
      <c r="E248" s="382">
        <f t="shared" si="91"/>
        <v>20</v>
      </c>
      <c r="F248" s="382">
        <f t="shared" si="91"/>
        <v>0</v>
      </c>
      <c r="G248" s="382">
        <v>20</v>
      </c>
      <c r="H248" s="382">
        <v>0</v>
      </c>
      <c r="I248" s="382"/>
      <c r="J248" s="382"/>
      <c r="K248" s="382"/>
      <c r="L248" s="382"/>
      <c r="M248" s="382"/>
      <c r="N248" s="382"/>
      <c r="O248" s="381" t="s">
        <v>228</v>
      </c>
    </row>
    <row r="249" spans="1:15" ht="14.25">
      <c r="A249" s="884"/>
      <c r="B249" s="744"/>
      <c r="C249" s="388"/>
      <c r="D249" s="630"/>
      <c r="E249" s="382">
        <f t="shared" si="91"/>
        <v>20</v>
      </c>
      <c r="F249" s="382">
        <f t="shared" si="91"/>
        <v>0</v>
      </c>
      <c r="G249" s="382">
        <v>20</v>
      </c>
      <c r="H249" s="382">
        <v>0</v>
      </c>
      <c r="I249" s="382"/>
      <c r="J249" s="382"/>
      <c r="K249" s="382"/>
      <c r="L249" s="382"/>
      <c r="M249" s="382"/>
      <c r="N249" s="382"/>
      <c r="O249" s="381" t="s">
        <v>398</v>
      </c>
    </row>
    <row r="250" spans="1:15" s="1" customFormat="1" ht="15.75" customHeight="1">
      <c r="A250" s="882" t="s">
        <v>502</v>
      </c>
      <c r="B250" s="742" t="s">
        <v>494</v>
      </c>
      <c r="C250" s="885"/>
      <c r="D250" s="892" t="s">
        <v>209</v>
      </c>
      <c r="E250" s="380">
        <f>SUM(E251:E255)</f>
        <v>576.1</v>
      </c>
      <c r="F250" s="380">
        <f aca="true" t="shared" si="92" ref="F250:N250">SUM(F251:F255)</f>
        <v>232.335</v>
      </c>
      <c r="G250" s="380">
        <f t="shared" si="92"/>
        <v>1049.5</v>
      </c>
      <c r="H250" s="380">
        <f t="shared" si="92"/>
        <v>270.735</v>
      </c>
      <c r="I250" s="380">
        <f t="shared" si="92"/>
        <v>0</v>
      </c>
      <c r="J250" s="380">
        <f t="shared" si="92"/>
        <v>0</v>
      </c>
      <c r="K250" s="380">
        <f t="shared" si="92"/>
        <v>0</v>
      </c>
      <c r="L250" s="380">
        <f t="shared" si="92"/>
        <v>0</v>
      </c>
      <c r="M250" s="380">
        <f t="shared" si="92"/>
        <v>0</v>
      </c>
      <c r="N250" s="380">
        <f t="shared" si="92"/>
        <v>0</v>
      </c>
      <c r="O250" s="508"/>
    </row>
    <row r="251" spans="1:15" ht="14.25">
      <c r="A251" s="883"/>
      <c r="B251" s="743"/>
      <c r="C251" s="885"/>
      <c r="D251" s="892"/>
      <c r="E251" s="382">
        <f aca="true" t="shared" si="93" ref="E251:F255">E257+E263+E269+E275+E281+E287</f>
        <v>120</v>
      </c>
      <c r="F251" s="382">
        <f t="shared" si="93"/>
        <v>0</v>
      </c>
      <c r="G251" s="382">
        <f>G257+G263+G269+G275+G281+G287+G293+G299+G305+G311+G317</f>
        <v>220</v>
      </c>
      <c r="H251" s="382">
        <f aca="true" t="shared" si="94" ref="H251:N251">H257+H263+H269+H275+H281+H287+H293+H299+H305+H311+H317</f>
        <v>0</v>
      </c>
      <c r="I251" s="382">
        <f t="shared" si="94"/>
        <v>0</v>
      </c>
      <c r="J251" s="382">
        <f t="shared" si="94"/>
        <v>0</v>
      </c>
      <c r="K251" s="382">
        <f t="shared" si="94"/>
        <v>0</v>
      </c>
      <c r="L251" s="382">
        <f t="shared" si="94"/>
        <v>0</v>
      </c>
      <c r="M251" s="382">
        <f t="shared" si="94"/>
        <v>0</v>
      </c>
      <c r="N251" s="382">
        <f t="shared" si="94"/>
        <v>0</v>
      </c>
      <c r="O251" s="381" t="s">
        <v>478</v>
      </c>
    </row>
    <row r="252" spans="1:15" ht="14.25">
      <c r="A252" s="883"/>
      <c r="B252" s="743"/>
      <c r="C252" s="885"/>
      <c r="D252" s="892"/>
      <c r="E252" s="382">
        <f t="shared" si="93"/>
        <v>99</v>
      </c>
      <c r="F252" s="382">
        <f t="shared" si="93"/>
        <v>56.635</v>
      </c>
      <c r="G252" s="382">
        <f aca="true" t="shared" si="95" ref="G252:N255">G258+G264+G270+G276+G282+G288+G294+G300+G306+G312+G318</f>
        <v>147.39999999999998</v>
      </c>
      <c r="H252" s="382">
        <f t="shared" si="95"/>
        <v>66.63499999999999</v>
      </c>
      <c r="I252" s="382">
        <f t="shared" si="95"/>
        <v>0</v>
      </c>
      <c r="J252" s="382">
        <f t="shared" si="95"/>
        <v>0</v>
      </c>
      <c r="K252" s="382">
        <f t="shared" si="95"/>
        <v>0</v>
      </c>
      <c r="L252" s="382">
        <f t="shared" si="95"/>
        <v>0</v>
      </c>
      <c r="M252" s="382">
        <f t="shared" si="95"/>
        <v>0</v>
      </c>
      <c r="N252" s="382">
        <f t="shared" si="95"/>
        <v>0</v>
      </c>
      <c r="O252" s="381" t="s">
        <v>479</v>
      </c>
    </row>
    <row r="253" spans="1:15" ht="14.25">
      <c r="A253" s="883"/>
      <c r="B253" s="743"/>
      <c r="C253" s="885"/>
      <c r="D253" s="892"/>
      <c r="E253" s="382">
        <f t="shared" si="93"/>
        <v>100</v>
      </c>
      <c r="F253" s="382">
        <f t="shared" si="93"/>
        <v>60</v>
      </c>
      <c r="G253" s="382">
        <f t="shared" si="95"/>
        <v>150</v>
      </c>
      <c r="H253" s="382">
        <f t="shared" si="95"/>
        <v>70</v>
      </c>
      <c r="I253" s="382">
        <f t="shared" si="95"/>
        <v>0</v>
      </c>
      <c r="J253" s="382">
        <f t="shared" si="95"/>
        <v>0</v>
      </c>
      <c r="K253" s="382">
        <f t="shared" si="95"/>
        <v>0</v>
      </c>
      <c r="L253" s="382">
        <f t="shared" si="95"/>
        <v>0</v>
      </c>
      <c r="M253" s="382">
        <f t="shared" si="95"/>
        <v>0</v>
      </c>
      <c r="N253" s="382">
        <f t="shared" si="95"/>
        <v>0</v>
      </c>
      <c r="O253" s="381" t="s">
        <v>482</v>
      </c>
    </row>
    <row r="254" spans="1:15" ht="14.25">
      <c r="A254" s="883"/>
      <c r="B254" s="743"/>
      <c r="C254" s="885"/>
      <c r="D254" s="892"/>
      <c r="E254" s="382">
        <f t="shared" si="93"/>
        <v>137.1</v>
      </c>
      <c r="F254" s="382">
        <f t="shared" si="93"/>
        <v>115.70000000000002</v>
      </c>
      <c r="G254" s="382">
        <f t="shared" si="95"/>
        <v>312.1</v>
      </c>
      <c r="H254" s="382">
        <f t="shared" si="95"/>
        <v>134.10000000000002</v>
      </c>
      <c r="I254" s="382">
        <f t="shared" si="95"/>
        <v>0</v>
      </c>
      <c r="J254" s="382">
        <f t="shared" si="95"/>
        <v>0</v>
      </c>
      <c r="K254" s="382">
        <f t="shared" si="95"/>
        <v>0</v>
      </c>
      <c r="L254" s="382">
        <f t="shared" si="95"/>
        <v>0</v>
      </c>
      <c r="M254" s="382">
        <f t="shared" si="95"/>
        <v>0</v>
      </c>
      <c r="N254" s="382">
        <f t="shared" si="95"/>
        <v>0</v>
      </c>
      <c r="O254" s="381" t="s">
        <v>481</v>
      </c>
    </row>
    <row r="255" spans="1:15" ht="14.25">
      <c r="A255" s="883"/>
      <c r="B255" s="743"/>
      <c r="C255" s="885"/>
      <c r="D255" s="892"/>
      <c r="E255" s="382">
        <f t="shared" si="93"/>
        <v>120</v>
      </c>
      <c r="F255" s="382">
        <f t="shared" si="93"/>
        <v>0</v>
      </c>
      <c r="G255" s="382">
        <f t="shared" si="95"/>
        <v>220</v>
      </c>
      <c r="H255" s="382">
        <f t="shared" si="95"/>
        <v>0</v>
      </c>
      <c r="I255" s="382">
        <f t="shared" si="95"/>
        <v>0</v>
      </c>
      <c r="J255" s="382">
        <f t="shared" si="95"/>
        <v>0</v>
      </c>
      <c r="K255" s="382">
        <f t="shared" si="95"/>
        <v>0</v>
      </c>
      <c r="L255" s="382">
        <f t="shared" si="95"/>
        <v>0</v>
      </c>
      <c r="M255" s="382">
        <f t="shared" si="95"/>
        <v>0</v>
      </c>
      <c r="N255" s="382">
        <f t="shared" si="95"/>
        <v>0</v>
      </c>
      <c r="O255" s="381" t="s">
        <v>228</v>
      </c>
    </row>
    <row r="256" spans="1:15" ht="14.25">
      <c r="A256" s="883"/>
      <c r="B256" s="743"/>
      <c r="C256" s="388"/>
      <c r="D256" s="630">
        <v>2015</v>
      </c>
      <c r="E256" s="382">
        <f>SUM(E257:E261)</f>
        <v>105</v>
      </c>
      <c r="F256" s="382">
        <f>SUM(F257:F261)</f>
        <v>44.9</v>
      </c>
      <c r="G256" s="382">
        <f aca="true" t="shared" si="96" ref="G256:N256">SUM(G257:G261)</f>
        <v>105</v>
      </c>
      <c r="H256" s="382">
        <f t="shared" si="96"/>
        <v>44.9</v>
      </c>
      <c r="I256" s="382">
        <f t="shared" si="96"/>
        <v>0</v>
      </c>
      <c r="J256" s="382">
        <f t="shared" si="96"/>
        <v>0</v>
      </c>
      <c r="K256" s="382">
        <f t="shared" si="96"/>
        <v>0</v>
      </c>
      <c r="L256" s="382">
        <f t="shared" si="96"/>
        <v>0</v>
      </c>
      <c r="M256" s="382">
        <f t="shared" si="96"/>
        <v>0</v>
      </c>
      <c r="N256" s="382">
        <f t="shared" si="96"/>
        <v>0</v>
      </c>
      <c r="O256" s="388"/>
    </row>
    <row r="257" spans="1:15" ht="14.25">
      <c r="A257" s="883"/>
      <c r="B257" s="743"/>
      <c r="C257" s="388"/>
      <c r="D257" s="630"/>
      <c r="E257" s="382">
        <f>G257+I257+K257+M257</f>
        <v>20</v>
      </c>
      <c r="F257" s="382">
        <f>H257+J257+L257+N257</f>
        <v>0</v>
      </c>
      <c r="G257" s="382">
        <v>20</v>
      </c>
      <c r="H257" s="382">
        <v>0</v>
      </c>
      <c r="I257" s="382"/>
      <c r="J257" s="382"/>
      <c r="K257" s="382"/>
      <c r="L257" s="382"/>
      <c r="M257" s="382"/>
      <c r="N257" s="382"/>
      <c r="O257" s="381" t="s">
        <v>478</v>
      </c>
    </row>
    <row r="258" spans="1:15" ht="14.25">
      <c r="A258" s="883"/>
      <c r="B258" s="743"/>
      <c r="C258" s="388"/>
      <c r="D258" s="630"/>
      <c r="E258" s="382">
        <f aca="true" t="shared" si="97" ref="E258:F261">G258+I258+K258+M258</f>
        <v>20</v>
      </c>
      <c r="F258" s="382">
        <f t="shared" si="97"/>
        <v>9.9</v>
      </c>
      <c r="G258" s="382">
        <v>20</v>
      </c>
      <c r="H258" s="382">
        <v>9.9</v>
      </c>
      <c r="I258" s="382"/>
      <c r="J258" s="382"/>
      <c r="K258" s="382"/>
      <c r="L258" s="382"/>
      <c r="M258" s="382"/>
      <c r="N258" s="382"/>
      <c r="O258" s="381" t="s">
        <v>479</v>
      </c>
    </row>
    <row r="259" spans="1:15" ht="14.25">
      <c r="A259" s="883"/>
      <c r="B259" s="743"/>
      <c r="C259" s="388"/>
      <c r="D259" s="630"/>
      <c r="E259" s="382">
        <f t="shared" si="97"/>
        <v>20</v>
      </c>
      <c r="F259" s="382">
        <f t="shared" si="97"/>
        <v>10</v>
      </c>
      <c r="G259" s="382">
        <v>20</v>
      </c>
      <c r="H259" s="382">
        <v>10</v>
      </c>
      <c r="I259" s="382"/>
      <c r="J259" s="382"/>
      <c r="K259" s="382"/>
      <c r="L259" s="382"/>
      <c r="M259" s="382"/>
      <c r="N259" s="382"/>
      <c r="O259" s="381" t="s">
        <v>482</v>
      </c>
    </row>
    <row r="260" spans="1:15" ht="14.25">
      <c r="A260" s="883"/>
      <c r="B260" s="743"/>
      <c r="C260" s="388"/>
      <c r="D260" s="630"/>
      <c r="E260" s="382">
        <f t="shared" si="97"/>
        <v>25</v>
      </c>
      <c r="F260" s="382">
        <f t="shared" si="97"/>
        <v>25</v>
      </c>
      <c r="G260" s="382">
        <v>25</v>
      </c>
      <c r="H260" s="382">
        <v>25</v>
      </c>
      <c r="I260" s="382"/>
      <c r="J260" s="382"/>
      <c r="K260" s="382"/>
      <c r="L260" s="382"/>
      <c r="M260" s="382"/>
      <c r="N260" s="382"/>
      <c r="O260" s="381" t="s">
        <v>481</v>
      </c>
    </row>
    <row r="261" spans="1:15" ht="14.25">
      <c r="A261" s="883"/>
      <c r="B261" s="743"/>
      <c r="C261" s="388"/>
      <c r="D261" s="630"/>
      <c r="E261" s="382">
        <f t="shared" si="97"/>
        <v>20</v>
      </c>
      <c r="F261" s="382">
        <f t="shared" si="97"/>
        <v>0</v>
      </c>
      <c r="G261" s="382">
        <v>20</v>
      </c>
      <c r="H261" s="382">
        <v>0</v>
      </c>
      <c r="I261" s="382"/>
      <c r="J261" s="382"/>
      <c r="K261" s="382"/>
      <c r="L261" s="382"/>
      <c r="M261" s="382"/>
      <c r="N261" s="382"/>
      <c r="O261" s="381" t="s">
        <v>228</v>
      </c>
    </row>
    <row r="262" spans="1:15" ht="14.25">
      <c r="A262" s="883"/>
      <c r="B262" s="743"/>
      <c r="C262" s="388"/>
      <c r="D262" s="630">
        <v>2016</v>
      </c>
      <c r="E262" s="382">
        <f>SUM(E263:E267)</f>
        <v>100</v>
      </c>
      <c r="F262" s="382">
        <f aca="true" t="shared" si="98" ref="F262:N262">SUM(F263:F267)</f>
        <v>37.4</v>
      </c>
      <c r="G262" s="382">
        <f t="shared" si="98"/>
        <v>100</v>
      </c>
      <c r="H262" s="382">
        <f t="shared" si="98"/>
        <v>37.4</v>
      </c>
      <c r="I262" s="382">
        <f t="shared" si="98"/>
        <v>0</v>
      </c>
      <c r="J262" s="382">
        <f t="shared" si="98"/>
        <v>0</v>
      </c>
      <c r="K262" s="382">
        <f t="shared" si="98"/>
        <v>0</v>
      </c>
      <c r="L262" s="382">
        <f t="shared" si="98"/>
        <v>0</v>
      </c>
      <c r="M262" s="382">
        <f t="shared" si="98"/>
        <v>0</v>
      </c>
      <c r="N262" s="382">
        <f t="shared" si="98"/>
        <v>0</v>
      </c>
      <c r="O262" s="388"/>
    </row>
    <row r="263" spans="1:15" ht="14.25">
      <c r="A263" s="883"/>
      <c r="B263" s="743"/>
      <c r="C263" s="388"/>
      <c r="D263" s="630"/>
      <c r="E263" s="382">
        <f>G263+I263+K263+M263</f>
        <v>20</v>
      </c>
      <c r="F263" s="382">
        <f>H263+J263+L263+N263</f>
        <v>0</v>
      </c>
      <c r="G263" s="382">
        <v>20</v>
      </c>
      <c r="H263" s="382">
        <v>0</v>
      </c>
      <c r="I263" s="382"/>
      <c r="J263" s="382"/>
      <c r="K263" s="382"/>
      <c r="L263" s="382"/>
      <c r="M263" s="382"/>
      <c r="N263" s="382"/>
      <c r="O263" s="381" t="s">
        <v>478</v>
      </c>
    </row>
    <row r="264" spans="1:15" ht="26.25">
      <c r="A264" s="883"/>
      <c r="B264" s="743"/>
      <c r="C264" s="381" t="s">
        <v>491</v>
      </c>
      <c r="D264" s="630"/>
      <c r="E264" s="382">
        <f aca="true" t="shared" si="99" ref="E264:F267">G264+I264+K264+M264</f>
        <v>20</v>
      </c>
      <c r="F264" s="382">
        <f t="shared" si="99"/>
        <v>9</v>
      </c>
      <c r="G264" s="382">
        <v>20</v>
      </c>
      <c r="H264" s="382">
        <v>9</v>
      </c>
      <c r="I264" s="382"/>
      <c r="J264" s="382"/>
      <c r="K264" s="382"/>
      <c r="L264" s="382"/>
      <c r="M264" s="382"/>
      <c r="N264" s="382"/>
      <c r="O264" s="381" t="s">
        <v>479</v>
      </c>
    </row>
    <row r="265" spans="1:15" ht="26.25">
      <c r="A265" s="883"/>
      <c r="B265" s="743"/>
      <c r="C265" s="381" t="s">
        <v>491</v>
      </c>
      <c r="D265" s="630"/>
      <c r="E265" s="382">
        <f t="shared" si="99"/>
        <v>20</v>
      </c>
      <c r="F265" s="382">
        <f t="shared" si="99"/>
        <v>10</v>
      </c>
      <c r="G265" s="382">
        <v>20</v>
      </c>
      <c r="H265" s="382">
        <v>10</v>
      </c>
      <c r="I265" s="382"/>
      <c r="J265" s="382"/>
      <c r="K265" s="382"/>
      <c r="L265" s="382"/>
      <c r="M265" s="382"/>
      <c r="N265" s="382"/>
      <c r="O265" s="381" t="s">
        <v>482</v>
      </c>
    </row>
    <row r="266" spans="1:15" ht="26.25">
      <c r="A266" s="883"/>
      <c r="B266" s="743"/>
      <c r="C266" s="381" t="s">
        <v>491</v>
      </c>
      <c r="D266" s="630"/>
      <c r="E266" s="382">
        <f t="shared" si="99"/>
        <v>20</v>
      </c>
      <c r="F266" s="382">
        <f t="shared" si="99"/>
        <v>18.4</v>
      </c>
      <c r="G266" s="382">
        <v>20</v>
      </c>
      <c r="H266" s="382">
        <v>18.4</v>
      </c>
      <c r="I266" s="382"/>
      <c r="J266" s="382"/>
      <c r="K266" s="382"/>
      <c r="L266" s="382"/>
      <c r="M266" s="382"/>
      <c r="N266" s="382"/>
      <c r="O266" s="381" t="s">
        <v>481</v>
      </c>
    </row>
    <row r="267" spans="1:15" ht="14.25">
      <c r="A267" s="883"/>
      <c r="B267" s="743"/>
      <c r="C267" s="388"/>
      <c r="D267" s="630"/>
      <c r="E267" s="382">
        <f t="shared" si="99"/>
        <v>20</v>
      </c>
      <c r="F267" s="382">
        <f t="shared" si="99"/>
        <v>0</v>
      </c>
      <c r="G267" s="382">
        <v>20</v>
      </c>
      <c r="H267" s="382">
        <v>0</v>
      </c>
      <c r="I267" s="382"/>
      <c r="J267" s="382"/>
      <c r="K267" s="382"/>
      <c r="L267" s="382"/>
      <c r="M267" s="382"/>
      <c r="N267" s="382"/>
      <c r="O267" s="381" t="s">
        <v>228</v>
      </c>
    </row>
    <row r="268" spans="1:15" ht="14.25">
      <c r="A268" s="883"/>
      <c r="B268" s="743"/>
      <c r="C268" s="388"/>
      <c r="D268" s="630">
        <v>2017</v>
      </c>
      <c r="E268" s="382">
        <f>SUM(E269:E273)</f>
        <v>100</v>
      </c>
      <c r="F268" s="382">
        <f aca="true" t="shared" si="100" ref="F268:N268">SUM(F269:F273)</f>
        <v>37.3</v>
      </c>
      <c r="G268" s="382">
        <f t="shared" si="100"/>
        <v>100</v>
      </c>
      <c r="H268" s="382">
        <f t="shared" si="100"/>
        <v>37.3</v>
      </c>
      <c r="I268" s="382">
        <f t="shared" si="100"/>
        <v>0</v>
      </c>
      <c r="J268" s="382">
        <f t="shared" si="100"/>
        <v>0</v>
      </c>
      <c r="K268" s="382">
        <f t="shared" si="100"/>
        <v>0</v>
      </c>
      <c r="L268" s="382">
        <f t="shared" si="100"/>
        <v>0</v>
      </c>
      <c r="M268" s="382">
        <f t="shared" si="100"/>
        <v>0</v>
      </c>
      <c r="N268" s="382">
        <f t="shared" si="100"/>
        <v>0</v>
      </c>
      <c r="O268" s="388"/>
    </row>
    <row r="269" spans="1:15" ht="14.25">
      <c r="A269" s="883"/>
      <c r="B269" s="743"/>
      <c r="C269" s="388"/>
      <c r="D269" s="630"/>
      <c r="E269" s="382">
        <f>G269+I269+K269+M269</f>
        <v>20</v>
      </c>
      <c r="F269" s="382">
        <f>H269+J269+L269+N269</f>
        <v>0</v>
      </c>
      <c r="G269" s="382">
        <v>20</v>
      </c>
      <c r="H269" s="382">
        <v>0</v>
      </c>
      <c r="I269" s="382"/>
      <c r="J269" s="382"/>
      <c r="K269" s="382"/>
      <c r="L269" s="382"/>
      <c r="M269" s="382"/>
      <c r="N269" s="382"/>
      <c r="O269" s="381" t="s">
        <v>478</v>
      </c>
    </row>
    <row r="270" spans="1:15" ht="26.25">
      <c r="A270" s="883"/>
      <c r="B270" s="743"/>
      <c r="C270" s="381" t="s">
        <v>491</v>
      </c>
      <c r="D270" s="630"/>
      <c r="E270" s="382">
        <f aca="true" t="shared" si="101" ref="E270:F273">G270+I270+K270+M270</f>
        <v>20</v>
      </c>
      <c r="F270" s="382">
        <f t="shared" si="101"/>
        <v>8.9</v>
      </c>
      <c r="G270" s="382">
        <v>20</v>
      </c>
      <c r="H270" s="382">
        <v>8.9</v>
      </c>
      <c r="I270" s="382"/>
      <c r="J270" s="382"/>
      <c r="K270" s="382"/>
      <c r="L270" s="382"/>
      <c r="M270" s="382"/>
      <c r="N270" s="382"/>
      <c r="O270" s="381" t="s">
        <v>479</v>
      </c>
    </row>
    <row r="271" spans="1:15" ht="26.25">
      <c r="A271" s="883"/>
      <c r="B271" s="743"/>
      <c r="C271" s="381" t="s">
        <v>491</v>
      </c>
      <c r="D271" s="630"/>
      <c r="E271" s="382">
        <f t="shared" si="101"/>
        <v>20</v>
      </c>
      <c r="F271" s="382">
        <f t="shared" si="101"/>
        <v>10</v>
      </c>
      <c r="G271" s="382">
        <v>20</v>
      </c>
      <c r="H271" s="382">
        <v>10</v>
      </c>
      <c r="I271" s="382"/>
      <c r="J271" s="382"/>
      <c r="K271" s="382"/>
      <c r="L271" s="382"/>
      <c r="M271" s="382"/>
      <c r="N271" s="382"/>
      <c r="O271" s="381" t="s">
        <v>482</v>
      </c>
    </row>
    <row r="272" spans="1:15" ht="26.25">
      <c r="A272" s="883"/>
      <c r="B272" s="743"/>
      <c r="C272" s="381" t="s">
        <v>491</v>
      </c>
      <c r="D272" s="630"/>
      <c r="E272" s="382">
        <f t="shared" si="101"/>
        <v>20</v>
      </c>
      <c r="F272" s="382">
        <f t="shared" si="101"/>
        <v>18.4</v>
      </c>
      <c r="G272" s="382">
        <v>20</v>
      </c>
      <c r="H272" s="382">
        <v>18.4</v>
      </c>
      <c r="I272" s="382"/>
      <c r="J272" s="382"/>
      <c r="K272" s="382"/>
      <c r="L272" s="382"/>
      <c r="M272" s="382"/>
      <c r="N272" s="382"/>
      <c r="O272" s="381" t="s">
        <v>481</v>
      </c>
    </row>
    <row r="273" spans="1:15" ht="14.25">
      <c r="A273" s="883"/>
      <c r="B273" s="743"/>
      <c r="C273" s="388"/>
      <c r="D273" s="630"/>
      <c r="E273" s="382">
        <f t="shared" si="101"/>
        <v>20</v>
      </c>
      <c r="F273" s="382">
        <f t="shared" si="101"/>
        <v>0</v>
      </c>
      <c r="G273" s="382">
        <v>20</v>
      </c>
      <c r="H273" s="382">
        <v>0</v>
      </c>
      <c r="I273" s="382"/>
      <c r="J273" s="382"/>
      <c r="K273" s="382"/>
      <c r="L273" s="382"/>
      <c r="M273" s="382"/>
      <c r="N273" s="382"/>
      <c r="O273" s="381" t="s">
        <v>228</v>
      </c>
    </row>
    <row r="274" spans="1:15" ht="14.25">
      <c r="A274" s="883"/>
      <c r="B274" s="743"/>
      <c r="C274" s="388"/>
      <c r="D274" s="630">
        <v>2018</v>
      </c>
      <c r="E274" s="382">
        <f>SUM(E275:E279)</f>
        <v>97.1</v>
      </c>
      <c r="F274" s="382">
        <f aca="true" t="shared" si="102" ref="F274:N274">SUM(F275:F279)</f>
        <v>36.935</v>
      </c>
      <c r="G274" s="382">
        <f t="shared" si="102"/>
        <v>97.1</v>
      </c>
      <c r="H274" s="382">
        <f t="shared" si="102"/>
        <v>36.935</v>
      </c>
      <c r="I274" s="382">
        <f t="shared" si="102"/>
        <v>0</v>
      </c>
      <c r="J274" s="382">
        <f t="shared" si="102"/>
        <v>0</v>
      </c>
      <c r="K274" s="382">
        <f t="shared" si="102"/>
        <v>0</v>
      </c>
      <c r="L274" s="382">
        <f t="shared" si="102"/>
        <v>0</v>
      </c>
      <c r="M274" s="382">
        <f t="shared" si="102"/>
        <v>0</v>
      </c>
      <c r="N274" s="382">
        <f t="shared" si="102"/>
        <v>0</v>
      </c>
      <c r="O274" s="388"/>
    </row>
    <row r="275" spans="1:15" ht="14.25">
      <c r="A275" s="883"/>
      <c r="B275" s="743"/>
      <c r="C275" s="388"/>
      <c r="D275" s="630"/>
      <c r="E275" s="382">
        <f>G275+I275+K275+M275</f>
        <v>20</v>
      </c>
      <c r="F275" s="382">
        <f>H275+J275+L275+N275</f>
        <v>0</v>
      </c>
      <c r="G275" s="382">
        <v>20</v>
      </c>
      <c r="H275" s="382">
        <v>0</v>
      </c>
      <c r="I275" s="382"/>
      <c r="J275" s="382"/>
      <c r="K275" s="382"/>
      <c r="L275" s="382"/>
      <c r="M275" s="382"/>
      <c r="N275" s="382"/>
      <c r="O275" s="381" t="s">
        <v>478</v>
      </c>
    </row>
    <row r="276" spans="1:15" ht="26.25">
      <c r="A276" s="883"/>
      <c r="B276" s="743"/>
      <c r="C276" s="381" t="s">
        <v>491</v>
      </c>
      <c r="D276" s="630"/>
      <c r="E276" s="382">
        <f aca="true" t="shared" si="103" ref="E276:F279">G276+I276+K276+M276</f>
        <v>20</v>
      </c>
      <c r="F276" s="382">
        <f t="shared" si="103"/>
        <v>9.835</v>
      </c>
      <c r="G276" s="382">
        <v>20</v>
      </c>
      <c r="H276" s="382">
        <v>9.835</v>
      </c>
      <c r="I276" s="382"/>
      <c r="J276" s="382"/>
      <c r="K276" s="382"/>
      <c r="L276" s="382"/>
      <c r="M276" s="382"/>
      <c r="N276" s="382"/>
      <c r="O276" s="381" t="s">
        <v>479</v>
      </c>
    </row>
    <row r="277" spans="1:15" ht="26.25">
      <c r="A277" s="883"/>
      <c r="B277" s="743"/>
      <c r="C277" s="381" t="s">
        <v>491</v>
      </c>
      <c r="D277" s="630"/>
      <c r="E277" s="382">
        <f t="shared" si="103"/>
        <v>20</v>
      </c>
      <c r="F277" s="382">
        <f t="shared" si="103"/>
        <v>10</v>
      </c>
      <c r="G277" s="382">
        <v>20</v>
      </c>
      <c r="H277" s="382">
        <v>10</v>
      </c>
      <c r="I277" s="382"/>
      <c r="J277" s="382"/>
      <c r="K277" s="382"/>
      <c r="L277" s="382"/>
      <c r="M277" s="382"/>
      <c r="N277" s="382"/>
      <c r="O277" s="381" t="s">
        <v>482</v>
      </c>
    </row>
    <row r="278" spans="1:15" ht="26.25">
      <c r="A278" s="883"/>
      <c r="B278" s="743"/>
      <c r="C278" s="381" t="s">
        <v>491</v>
      </c>
      <c r="D278" s="630"/>
      <c r="E278" s="382">
        <f t="shared" si="103"/>
        <v>17.1</v>
      </c>
      <c r="F278" s="382">
        <f t="shared" si="103"/>
        <v>17.1</v>
      </c>
      <c r="G278" s="382">
        <v>17.1</v>
      </c>
      <c r="H278" s="382">
        <v>17.1</v>
      </c>
      <c r="I278" s="382"/>
      <c r="J278" s="382"/>
      <c r="K278" s="382"/>
      <c r="L278" s="382"/>
      <c r="M278" s="382"/>
      <c r="N278" s="382"/>
      <c r="O278" s="381" t="s">
        <v>481</v>
      </c>
    </row>
    <row r="279" spans="1:15" ht="14.25">
      <c r="A279" s="883"/>
      <c r="B279" s="743"/>
      <c r="C279" s="388"/>
      <c r="D279" s="630"/>
      <c r="E279" s="382">
        <f t="shared" si="103"/>
        <v>20</v>
      </c>
      <c r="F279" s="382">
        <f t="shared" si="103"/>
        <v>0</v>
      </c>
      <c r="G279" s="382">
        <v>20</v>
      </c>
      <c r="H279" s="382">
        <v>0</v>
      </c>
      <c r="I279" s="382"/>
      <c r="J279" s="382"/>
      <c r="K279" s="382"/>
      <c r="L279" s="382"/>
      <c r="M279" s="382"/>
      <c r="N279" s="382"/>
      <c r="O279" s="381" t="s">
        <v>228</v>
      </c>
    </row>
    <row r="280" spans="1:15" ht="14.25">
      <c r="A280" s="883"/>
      <c r="B280" s="743"/>
      <c r="C280" s="388"/>
      <c r="D280" s="630">
        <v>2019</v>
      </c>
      <c r="E280" s="382">
        <f>SUM(E281:E285)</f>
        <v>79</v>
      </c>
      <c r="F280" s="382">
        <f aca="true" t="shared" si="104" ref="F280:N280">SUM(F281:F285)</f>
        <v>37.4</v>
      </c>
      <c r="G280" s="382">
        <f t="shared" si="104"/>
        <v>79</v>
      </c>
      <c r="H280" s="382">
        <f t="shared" si="104"/>
        <v>37.4</v>
      </c>
      <c r="I280" s="382">
        <f t="shared" si="104"/>
        <v>0</v>
      </c>
      <c r="J280" s="382">
        <f t="shared" si="104"/>
        <v>0</v>
      </c>
      <c r="K280" s="382">
        <f t="shared" si="104"/>
        <v>0</v>
      </c>
      <c r="L280" s="382">
        <f t="shared" si="104"/>
        <v>0</v>
      </c>
      <c r="M280" s="382">
        <f t="shared" si="104"/>
        <v>0</v>
      </c>
      <c r="N280" s="382">
        <f t="shared" si="104"/>
        <v>0</v>
      </c>
      <c r="O280" s="388"/>
    </row>
    <row r="281" spans="1:15" ht="14.25">
      <c r="A281" s="883"/>
      <c r="B281" s="743"/>
      <c r="C281" s="388"/>
      <c r="D281" s="630"/>
      <c r="E281" s="382">
        <f>G281+I281+K281+M281</f>
        <v>20</v>
      </c>
      <c r="F281" s="382">
        <f>H281+J281+L281+N281</f>
        <v>0</v>
      </c>
      <c r="G281" s="382">
        <v>20</v>
      </c>
      <c r="H281" s="382">
        <v>0</v>
      </c>
      <c r="I281" s="382"/>
      <c r="J281" s="382"/>
      <c r="K281" s="382"/>
      <c r="L281" s="382"/>
      <c r="M281" s="382"/>
      <c r="N281" s="382"/>
      <c r="O281" s="381" t="s">
        <v>478</v>
      </c>
    </row>
    <row r="282" spans="1:15" ht="26.25">
      <c r="A282" s="883"/>
      <c r="B282" s="743"/>
      <c r="C282" s="381" t="s">
        <v>491</v>
      </c>
      <c r="D282" s="630"/>
      <c r="E282" s="382">
        <f aca="true" t="shared" si="105" ref="E282:F285">G282+I282+K282+M282</f>
        <v>9</v>
      </c>
      <c r="F282" s="382">
        <f t="shared" si="105"/>
        <v>9</v>
      </c>
      <c r="G282" s="382">
        <v>9</v>
      </c>
      <c r="H282" s="382">
        <v>9</v>
      </c>
      <c r="I282" s="382"/>
      <c r="J282" s="382"/>
      <c r="K282" s="382"/>
      <c r="L282" s="382"/>
      <c r="M282" s="382"/>
      <c r="N282" s="382"/>
      <c r="O282" s="381" t="s">
        <v>479</v>
      </c>
    </row>
    <row r="283" spans="1:15" ht="26.25">
      <c r="A283" s="883"/>
      <c r="B283" s="743"/>
      <c r="C283" s="381" t="s">
        <v>491</v>
      </c>
      <c r="D283" s="630"/>
      <c r="E283" s="382">
        <f t="shared" si="105"/>
        <v>10</v>
      </c>
      <c r="F283" s="382">
        <f t="shared" si="105"/>
        <v>10</v>
      </c>
      <c r="G283" s="382">
        <v>10</v>
      </c>
      <c r="H283" s="382">
        <v>10</v>
      </c>
      <c r="I283" s="382"/>
      <c r="J283" s="382"/>
      <c r="K283" s="382"/>
      <c r="L283" s="382"/>
      <c r="M283" s="382"/>
      <c r="N283" s="382"/>
      <c r="O283" s="381" t="s">
        <v>482</v>
      </c>
    </row>
    <row r="284" spans="1:15" ht="26.25">
      <c r="A284" s="883"/>
      <c r="B284" s="743"/>
      <c r="C284" s="381" t="s">
        <v>491</v>
      </c>
      <c r="D284" s="630"/>
      <c r="E284" s="382">
        <f t="shared" si="105"/>
        <v>20</v>
      </c>
      <c r="F284" s="382">
        <f t="shared" si="105"/>
        <v>18.4</v>
      </c>
      <c r="G284" s="382">
        <v>20</v>
      </c>
      <c r="H284" s="382">
        <v>18.4</v>
      </c>
      <c r="I284" s="382"/>
      <c r="J284" s="382"/>
      <c r="K284" s="382"/>
      <c r="L284" s="382"/>
      <c r="M284" s="382"/>
      <c r="N284" s="382"/>
      <c r="O284" s="381" t="s">
        <v>481</v>
      </c>
    </row>
    <row r="285" spans="1:15" ht="14.25">
      <c r="A285" s="883"/>
      <c r="B285" s="743"/>
      <c r="C285" s="388"/>
      <c r="D285" s="630"/>
      <c r="E285" s="382">
        <f t="shared" si="105"/>
        <v>20</v>
      </c>
      <c r="F285" s="382">
        <f t="shared" si="105"/>
        <v>0</v>
      </c>
      <c r="G285" s="382">
        <v>20</v>
      </c>
      <c r="H285" s="382">
        <v>0</v>
      </c>
      <c r="I285" s="382"/>
      <c r="J285" s="382"/>
      <c r="K285" s="382"/>
      <c r="L285" s="382"/>
      <c r="M285" s="382"/>
      <c r="N285" s="382"/>
      <c r="O285" s="381" t="s">
        <v>228</v>
      </c>
    </row>
    <row r="286" spans="1:15" ht="14.25">
      <c r="A286" s="883"/>
      <c r="B286" s="743"/>
      <c r="C286" s="388"/>
      <c r="D286" s="630">
        <v>2020</v>
      </c>
      <c r="E286" s="382">
        <f>SUM(E287:E291)</f>
        <v>95</v>
      </c>
      <c r="F286" s="382">
        <f aca="true" t="shared" si="106" ref="F286:M286">SUM(F287:F291)</f>
        <v>38.4</v>
      </c>
      <c r="G286" s="382">
        <f t="shared" si="106"/>
        <v>95</v>
      </c>
      <c r="H286" s="382">
        <f t="shared" si="106"/>
        <v>38.4</v>
      </c>
      <c r="I286" s="382">
        <f t="shared" si="106"/>
        <v>0</v>
      </c>
      <c r="J286" s="382">
        <f t="shared" si="106"/>
        <v>0</v>
      </c>
      <c r="K286" s="382">
        <f t="shared" si="106"/>
        <v>0</v>
      </c>
      <c r="L286" s="382">
        <f t="shared" si="106"/>
        <v>0</v>
      </c>
      <c r="M286" s="382">
        <f t="shared" si="106"/>
        <v>0</v>
      </c>
      <c r="N286" s="382">
        <f>SUM(N287:N291)</f>
        <v>0</v>
      </c>
      <c r="O286" s="388"/>
    </row>
    <row r="287" spans="1:15" ht="14.25">
      <c r="A287" s="883"/>
      <c r="B287" s="743"/>
      <c r="C287" s="388"/>
      <c r="D287" s="630"/>
      <c r="E287" s="382">
        <f>G287+I287+K287+M287</f>
        <v>20</v>
      </c>
      <c r="F287" s="382">
        <f>H287+J287+L287+N287</f>
        <v>0</v>
      </c>
      <c r="G287" s="382">
        <v>20</v>
      </c>
      <c r="H287" s="382">
        <v>0</v>
      </c>
      <c r="I287" s="382"/>
      <c r="J287" s="382"/>
      <c r="K287" s="382"/>
      <c r="L287" s="382"/>
      <c r="M287" s="382"/>
      <c r="N287" s="382"/>
      <c r="O287" s="381" t="s">
        <v>478</v>
      </c>
    </row>
    <row r="288" spans="1:15" ht="26.25">
      <c r="A288" s="883"/>
      <c r="B288" s="743"/>
      <c r="C288" s="381" t="s">
        <v>491</v>
      </c>
      <c r="D288" s="630"/>
      <c r="E288" s="382">
        <f aca="true" t="shared" si="107" ref="E288:F291">G288+I288+K288+M288</f>
        <v>10</v>
      </c>
      <c r="F288" s="382">
        <f t="shared" si="107"/>
        <v>10</v>
      </c>
      <c r="G288" s="382">
        <v>10</v>
      </c>
      <c r="H288" s="382">
        <v>10</v>
      </c>
      <c r="I288" s="382"/>
      <c r="J288" s="382"/>
      <c r="K288" s="382"/>
      <c r="L288" s="382"/>
      <c r="M288" s="382"/>
      <c r="N288" s="382"/>
      <c r="O288" s="381" t="s">
        <v>479</v>
      </c>
    </row>
    <row r="289" spans="1:15" ht="26.25">
      <c r="A289" s="883"/>
      <c r="B289" s="743"/>
      <c r="C289" s="381" t="s">
        <v>491</v>
      </c>
      <c r="D289" s="630"/>
      <c r="E289" s="382">
        <f t="shared" si="107"/>
        <v>10</v>
      </c>
      <c r="F289" s="382">
        <f t="shared" si="107"/>
        <v>10</v>
      </c>
      <c r="G289" s="382">
        <v>10</v>
      </c>
      <c r="H289" s="382">
        <v>10</v>
      </c>
      <c r="I289" s="382"/>
      <c r="J289" s="382"/>
      <c r="K289" s="382"/>
      <c r="L289" s="382"/>
      <c r="M289" s="382"/>
      <c r="N289" s="382"/>
      <c r="O289" s="381" t="s">
        <v>482</v>
      </c>
    </row>
    <row r="290" spans="1:15" ht="26.25">
      <c r="A290" s="883"/>
      <c r="B290" s="743"/>
      <c r="C290" s="381" t="s">
        <v>491</v>
      </c>
      <c r="D290" s="630"/>
      <c r="E290" s="382">
        <f t="shared" si="107"/>
        <v>35</v>
      </c>
      <c r="F290" s="382">
        <f t="shared" si="107"/>
        <v>18.4</v>
      </c>
      <c r="G290" s="382">
        <v>35</v>
      </c>
      <c r="H290" s="382">
        <v>18.4</v>
      </c>
      <c r="I290" s="382"/>
      <c r="J290" s="382"/>
      <c r="K290" s="382"/>
      <c r="L290" s="382"/>
      <c r="M290" s="382"/>
      <c r="N290" s="382"/>
      <c r="O290" s="381" t="s">
        <v>481</v>
      </c>
    </row>
    <row r="291" spans="1:15" ht="14.25">
      <c r="A291" s="883"/>
      <c r="B291" s="743"/>
      <c r="C291" s="388"/>
      <c r="D291" s="630"/>
      <c r="E291" s="382">
        <f t="shared" si="107"/>
        <v>20</v>
      </c>
      <c r="F291" s="382">
        <f t="shared" si="107"/>
        <v>0</v>
      </c>
      <c r="G291" s="382">
        <v>20</v>
      </c>
      <c r="H291" s="382">
        <v>0</v>
      </c>
      <c r="I291" s="382"/>
      <c r="J291" s="382"/>
      <c r="K291" s="382"/>
      <c r="L291" s="382"/>
      <c r="M291" s="382"/>
      <c r="N291" s="382"/>
      <c r="O291" s="381" t="s">
        <v>228</v>
      </c>
    </row>
    <row r="292" spans="1:15" ht="14.25">
      <c r="A292" s="883"/>
      <c r="B292" s="743"/>
      <c r="C292" s="388"/>
      <c r="D292" s="630">
        <v>2021</v>
      </c>
      <c r="E292" s="382">
        <f>SUM(E293:E297)</f>
        <v>95</v>
      </c>
      <c r="F292" s="382">
        <f aca="true" t="shared" si="108" ref="F292:M292">SUM(F293:F297)</f>
        <v>38.4</v>
      </c>
      <c r="G292" s="382">
        <f t="shared" si="108"/>
        <v>95</v>
      </c>
      <c r="H292" s="382">
        <f t="shared" si="108"/>
        <v>38.4</v>
      </c>
      <c r="I292" s="382">
        <f t="shared" si="108"/>
        <v>0</v>
      </c>
      <c r="J292" s="382">
        <f t="shared" si="108"/>
        <v>0</v>
      </c>
      <c r="K292" s="382">
        <f t="shared" si="108"/>
        <v>0</v>
      </c>
      <c r="L292" s="382">
        <f t="shared" si="108"/>
        <v>0</v>
      </c>
      <c r="M292" s="382">
        <f t="shared" si="108"/>
        <v>0</v>
      </c>
      <c r="N292" s="382">
        <f>SUM(N293:N297)</f>
        <v>0</v>
      </c>
      <c r="O292" s="388"/>
    </row>
    <row r="293" spans="1:15" ht="14.25">
      <c r="A293" s="883"/>
      <c r="B293" s="743"/>
      <c r="C293" s="388"/>
      <c r="D293" s="630"/>
      <c r="E293" s="382">
        <f aca="true" t="shared" si="109" ref="E293:F297">G293+I293+K293+M293</f>
        <v>20</v>
      </c>
      <c r="F293" s="382">
        <f t="shared" si="109"/>
        <v>0</v>
      </c>
      <c r="G293" s="382">
        <v>20</v>
      </c>
      <c r="H293" s="382">
        <v>0</v>
      </c>
      <c r="I293" s="382"/>
      <c r="J293" s="382"/>
      <c r="K293" s="382"/>
      <c r="L293" s="382"/>
      <c r="M293" s="382"/>
      <c r="N293" s="382"/>
      <c r="O293" s="381" t="s">
        <v>478</v>
      </c>
    </row>
    <row r="294" spans="1:15" ht="26.25">
      <c r="A294" s="883"/>
      <c r="B294" s="743"/>
      <c r="C294" s="381" t="s">
        <v>491</v>
      </c>
      <c r="D294" s="630"/>
      <c r="E294" s="382">
        <f t="shared" si="109"/>
        <v>10</v>
      </c>
      <c r="F294" s="382">
        <f t="shared" si="109"/>
        <v>10</v>
      </c>
      <c r="G294" s="382">
        <v>10</v>
      </c>
      <c r="H294" s="382">
        <v>10</v>
      </c>
      <c r="I294" s="382"/>
      <c r="J294" s="382"/>
      <c r="K294" s="382"/>
      <c r="L294" s="382"/>
      <c r="M294" s="382"/>
      <c r="N294" s="382"/>
      <c r="O294" s="381" t="s">
        <v>479</v>
      </c>
    </row>
    <row r="295" spans="1:15" ht="26.25">
      <c r="A295" s="883"/>
      <c r="B295" s="743"/>
      <c r="C295" s="381" t="s">
        <v>491</v>
      </c>
      <c r="D295" s="630"/>
      <c r="E295" s="382">
        <f t="shared" si="109"/>
        <v>10</v>
      </c>
      <c r="F295" s="382">
        <f t="shared" si="109"/>
        <v>10</v>
      </c>
      <c r="G295" s="382">
        <v>10</v>
      </c>
      <c r="H295" s="382">
        <v>10</v>
      </c>
      <c r="I295" s="382"/>
      <c r="J295" s="382"/>
      <c r="K295" s="382"/>
      <c r="L295" s="382"/>
      <c r="M295" s="382"/>
      <c r="N295" s="382"/>
      <c r="O295" s="381" t="s">
        <v>482</v>
      </c>
    </row>
    <row r="296" spans="1:15" ht="26.25">
      <c r="A296" s="883"/>
      <c r="B296" s="743"/>
      <c r="C296" s="381" t="s">
        <v>491</v>
      </c>
      <c r="D296" s="630"/>
      <c r="E296" s="382">
        <f t="shared" si="109"/>
        <v>35</v>
      </c>
      <c r="F296" s="382">
        <f t="shared" si="109"/>
        <v>18.4</v>
      </c>
      <c r="G296" s="382">
        <v>35</v>
      </c>
      <c r="H296" s="382">
        <v>18.4</v>
      </c>
      <c r="I296" s="382"/>
      <c r="J296" s="382"/>
      <c r="K296" s="382"/>
      <c r="L296" s="382"/>
      <c r="M296" s="382"/>
      <c r="N296" s="382"/>
      <c r="O296" s="381" t="s">
        <v>481</v>
      </c>
    </row>
    <row r="297" spans="1:15" ht="14.25">
      <c r="A297" s="883"/>
      <c r="B297" s="743"/>
      <c r="C297" s="388"/>
      <c r="D297" s="630"/>
      <c r="E297" s="382">
        <f t="shared" si="109"/>
        <v>20</v>
      </c>
      <c r="F297" s="382">
        <f t="shared" si="109"/>
        <v>0</v>
      </c>
      <c r="G297" s="382">
        <v>20</v>
      </c>
      <c r="H297" s="382">
        <v>0</v>
      </c>
      <c r="I297" s="382"/>
      <c r="J297" s="382"/>
      <c r="K297" s="382"/>
      <c r="L297" s="382"/>
      <c r="M297" s="382"/>
      <c r="N297" s="382"/>
      <c r="O297" s="381" t="s">
        <v>228</v>
      </c>
    </row>
    <row r="298" spans="1:15" ht="14.25">
      <c r="A298" s="883"/>
      <c r="B298" s="743"/>
      <c r="C298" s="388"/>
      <c r="D298" s="630">
        <v>2022</v>
      </c>
      <c r="E298" s="382">
        <f>SUM(E299:E303)</f>
        <v>94.6</v>
      </c>
      <c r="F298" s="382">
        <f aca="true" t="shared" si="110" ref="F298:M298">SUM(F299:F303)</f>
        <v>0</v>
      </c>
      <c r="G298" s="382">
        <f t="shared" si="110"/>
        <v>94.6</v>
      </c>
      <c r="H298" s="382">
        <f t="shared" si="110"/>
        <v>0</v>
      </c>
      <c r="I298" s="382">
        <f t="shared" si="110"/>
        <v>0</v>
      </c>
      <c r="J298" s="382">
        <f t="shared" si="110"/>
        <v>0</v>
      </c>
      <c r="K298" s="382">
        <f t="shared" si="110"/>
        <v>0</v>
      </c>
      <c r="L298" s="382">
        <f t="shared" si="110"/>
        <v>0</v>
      </c>
      <c r="M298" s="382">
        <f t="shared" si="110"/>
        <v>0</v>
      </c>
      <c r="N298" s="382">
        <f>SUM(N299:N303)</f>
        <v>0</v>
      </c>
      <c r="O298" s="388"/>
    </row>
    <row r="299" spans="1:15" ht="14.25">
      <c r="A299" s="883"/>
      <c r="B299" s="743"/>
      <c r="C299" s="388"/>
      <c r="D299" s="630"/>
      <c r="E299" s="382">
        <f aca="true" t="shared" si="111" ref="E299:F303">G299+I299+K299+M299</f>
        <v>20</v>
      </c>
      <c r="F299" s="382">
        <f t="shared" si="111"/>
        <v>0</v>
      </c>
      <c r="G299" s="382">
        <v>20</v>
      </c>
      <c r="H299" s="382">
        <v>0</v>
      </c>
      <c r="I299" s="382"/>
      <c r="J299" s="382"/>
      <c r="K299" s="382"/>
      <c r="L299" s="382"/>
      <c r="M299" s="382"/>
      <c r="N299" s="382"/>
      <c r="O299" s="381" t="s">
        <v>478</v>
      </c>
    </row>
    <row r="300" spans="1:15" ht="14.25">
      <c r="A300" s="883"/>
      <c r="B300" s="743"/>
      <c r="C300" s="381"/>
      <c r="D300" s="630"/>
      <c r="E300" s="382">
        <f t="shared" si="111"/>
        <v>9.6</v>
      </c>
      <c r="F300" s="382">
        <f t="shared" si="111"/>
        <v>0</v>
      </c>
      <c r="G300" s="382">
        <v>9.6</v>
      </c>
      <c r="H300" s="382">
        <v>0</v>
      </c>
      <c r="I300" s="382"/>
      <c r="J300" s="382"/>
      <c r="K300" s="382"/>
      <c r="L300" s="382"/>
      <c r="M300" s="382"/>
      <c r="N300" s="382"/>
      <c r="O300" s="381" t="s">
        <v>479</v>
      </c>
    </row>
    <row r="301" spans="1:15" ht="14.25">
      <c r="A301" s="883"/>
      <c r="B301" s="743"/>
      <c r="C301" s="381"/>
      <c r="D301" s="630"/>
      <c r="E301" s="382">
        <f t="shared" si="111"/>
        <v>10</v>
      </c>
      <c r="F301" s="382">
        <f t="shared" si="111"/>
        <v>0</v>
      </c>
      <c r="G301" s="382">
        <v>10</v>
      </c>
      <c r="H301" s="382">
        <v>0</v>
      </c>
      <c r="I301" s="382"/>
      <c r="J301" s="382"/>
      <c r="K301" s="382"/>
      <c r="L301" s="382"/>
      <c r="M301" s="382"/>
      <c r="N301" s="382"/>
      <c r="O301" s="381" t="s">
        <v>482</v>
      </c>
    </row>
    <row r="302" spans="1:15" ht="14.25">
      <c r="A302" s="883"/>
      <c r="B302" s="743"/>
      <c r="C302" s="381"/>
      <c r="D302" s="630"/>
      <c r="E302" s="382">
        <f t="shared" si="111"/>
        <v>35</v>
      </c>
      <c r="F302" s="382">
        <f t="shared" si="111"/>
        <v>0</v>
      </c>
      <c r="G302" s="382">
        <v>35</v>
      </c>
      <c r="H302" s="382">
        <v>0</v>
      </c>
      <c r="I302" s="382"/>
      <c r="J302" s="382"/>
      <c r="K302" s="382"/>
      <c r="L302" s="382"/>
      <c r="M302" s="382"/>
      <c r="N302" s="382"/>
      <c r="O302" s="381" t="s">
        <v>481</v>
      </c>
    </row>
    <row r="303" spans="1:15" ht="14.25">
      <c r="A303" s="883"/>
      <c r="B303" s="743"/>
      <c r="C303" s="388"/>
      <c r="D303" s="630"/>
      <c r="E303" s="382">
        <f t="shared" si="111"/>
        <v>20</v>
      </c>
      <c r="F303" s="382">
        <f t="shared" si="111"/>
        <v>0</v>
      </c>
      <c r="G303" s="382">
        <v>20</v>
      </c>
      <c r="H303" s="382">
        <v>0</v>
      </c>
      <c r="I303" s="382"/>
      <c r="J303" s="382"/>
      <c r="K303" s="382"/>
      <c r="L303" s="382"/>
      <c r="M303" s="382"/>
      <c r="N303" s="382"/>
      <c r="O303" s="381" t="s">
        <v>228</v>
      </c>
    </row>
    <row r="304" spans="1:15" ht="14.25">
      <c r="A304" s="883"/>
      <c r="B304" s="743"/>
      <c r="C304" s="388"/>
      <c r="D304" s="630">
        <v>2023</v>
      </c>
      <c r="E304" s="382">
        <f>SUM(E305:E309)</f>
        <v>94.6</v>
      </c>
      <c r="F304" s="382">
        <f aca="true" t="shared" si="112" ref="F304:M304">SUM(F305:F309)</f>
        <v>0</v>
      </c>
      <c r="G304" s="382">
        <f t="shared" si="112"/>
        <v>94.6</v>
      </c>
      <c r="H304" s="382">
        <f t="shared" si="112"/>
        <v>0</v>
      </c>
      <c r="I304" s="382">
        <f t="shared" si="112"/>
        <v>0</v>
      </c>
      <c r="J304" s="382">
        <f t="shared" si="112"/>
        <v>0</v>
      </c>
      <c r="K304" s="382">
        <f t="shared" si="112"/>
        <v>0</v>
      </c>
      <c r="L304" s="382">
        <f t="shared" si="112"/>
        <v>0</v>
      </c>
      <c r="M304" s="382">
        <f t="shared" si="112"/>
        <v>0</v>
      </c>
      <c r="N304" s="382">
        <f>SUM(N305:N309)</f>
        <v>0</v>
      </c>
      <c r="O304" s="388"/>
    </row>
    <row r="305" spans="1:15" ht="14.25">
      <c r="A305" s="883"/>
      <c r="B305" s="743"/>
      <c r="C305" s="388"/>
      <c r="D305" s="630"/>
      <c r="E305" s="382">
        <f aca="true" t="shared" si="113" ref="E305:F309">G305+I305+K305+M305</f>
        <v>20</v>
      </c>
      <c r="F305" s="382">
        <f t="shared" si="113"/>
        <v>0</v>
      </c>
      <c r="G305" s="382">
        <v>20</v>
      </c>
      <c r="H305" s="382">
        <v>0</v>
      </c>
      <c r="I305" s="382"/>
      <c r="J305" s="382"/>
      <c r="K305" s="382"/>
      <c r="L305" s="382"/>
      <c r="M305" s="382"/>
      <c r="N305" s="382"/>
      <c r="O305" s="381" t="s">
        <v>478</v>
      </c>
    </row>
    <row r="306" spans="1:15" ht="14.25">
      <c r="A306" s="883"/>
      <c r="B306" s="743"/>
      <c r="C306" s="381"/>
      <c r="D306" s="630"/>
      <c r="E306" s="382">
        <f t="shared" si="113"/>
        <v>9.6</v>
      </c>
      <c r="F306" s="382">
        <f t="shared" si="113"/>
        <v>0</v>
      </c>
      <c r="G306" s="382">
        <v>9.6</v>
      </c>
      <c r="H306" s="382">
        <v>0</v>
      </c>
      <c r="I306" s="382"/>
      <c r="J306" s="382"/>
      <c r="K306" s="382"/>
      <c r="L306" s="382"/>
      <c r="M306" s="382"/>
      <c r="N306" s="382"/>
      <c r="O306" s="381" t="s">
        <v>479</v>
      </c>
    </row>
    <row r="307" spans="1:15" ht="14.25">
      <c r="A307" s="883"/>
      <c r="B307" s="743"/>
      <c r="C307" s="381"/>
      <c r="D307" s="630"/>
      <c r="E307" s="382">
        <f t="shared" si="113"/>
        <v>10</v>
      </c>
      <c r="F307" s="382">
        <f t="shared" si="113"/>
        <v>0</v>
      </c>
      <c r="G307" s="382">
        <v>10</v>
      </c>
      <c r="H307" s="382">
        <v>0</v>
      </c>
      <c r="I307" s="382"/>
      <c r="J307" s="382"/>
      <c r="K307" s="382"/>
      <c r="L307" s="382"/>
      <c r="M307" s="382"/>
      <c r="N307" s="382"/>
      <c r="O307" s="381" t="s">
        <v>482</v>
      </c>
    </row>
    <row r="308" spans="1:15" ht="14.25">
      <c r="A308" s="883"/>
      <c r="B308" s="743"/>
      <c r="C308" s="381"/>
      <c r="D308" s="630"/>
      <c r="E308" s="382">
        <f t="shared" si="113"/>
        <v>35</v>
      </c>
      <c r="F308" s="382">
        <f t="shared" si="113"/>
        <v>0</v>
      </c>
      <c r="G308" s="382">
        <v>35</v>
      </c>
      <c r="H308" s="382">
        <v>0</v>
      </c>
      <c r="I308" s="382"/>
      <c r="J308" s="382"/>
      <c r="K308" s="382"/>
      <c r="L308" s="382"/>
      <c r="M308" s="382"/>
      <c r="N308" s="382"/>
      <c r="O308" s="381" t="s">
        <v>481</v>
      </c>
    </row>
    <row r="309" spans="1:15" ht="14.25">
      <c r="A309" s="883"/>
      <c r="B309" s="743"/>
      <c r="C309" s="388"/>
      <c r="D309" s="630"/>
      <c r="E309" s="382">
        <f t="shared" si="113"/>
        <v>20</v>
      </c>
      <c r="F309" s="382">
        <f t="shared" si="113"/>
        <v>0</v>
      </c>
      <c r="G309" s="382">
        <v>20</v>
      </c>
      <c r="H309" s="382">
        <v>0</v>
      </c>
      <c r="I309" s="382"/>
      <c r="J309" s="382"/>
      <c r="K309" s="382"/>
      <c r="L309" s="382"/>
      <c r="M309" s="382"/>
      <c r="N309" s="382"/>
      <c r="O309" s="381" t="s">
        <v>228</v>
      </c>
    </row>
    <row r="310" spans="1:15" ht="14.25">
      <c r="A310" s="883"/>
      <c r="B310" s="743"/>
      <c r="C310" s="388"/>
      <c r="D310" s="630">
        <v>2024</v>
      </c>
      <c r="E310" s="382">
        <f>SUM(E311:E315)</f>
        <v>94.6</v>
      </c>
      <c r="F310" s="382">
        <f aca="true" t="shared" si="114" ref="F310:M310">SUM(F311:F315)</f>
        <v>0</v>
      </c>
      <c r="G310" s="382">
        <f t="shared" si="114"/>
        <v>94.6</v>
      </c>
      <c r="H310" s="382">
        <f t="shared" si="114"/>
        <v>0</v>
      </c>
      <c r="I310" s="382">
        <f t="shared" si="114"/>
        <v>0</v>
      </c>
      <c r="J310" s="382">
        <f t="shared" si="114"/>
        <v>0</v>
      </c>
      <c r="K310" s="382">
        <f t="shared" si="114"/>
        <v>0</v>
      </c>
      <c r="L310" s="382">
        <f t="shared" si="114"/>
        <v>0</v>
      </c>
      <c r="M310" s="382">
        <f t="shared" si="114"/>
        <v>0</v>
      </c>
      <c r="N310" s="382">
        <f>SUM(N311:N315)</f>
        <v>0</v>
      </c>
      <c r="O310" s="388"/>
    </row>
    <row r="311" spans="1:15" ht="14.25">
      <c r="A311" s="883"/>
      <c r="B311" s="743"/>
      <c r="C311" s="388"/>
      <c r="D311" s="630"/>
      <c r="E311" s="382">
        <f aca="true" t="shared" si="115" ref="E311:F315">G311+I311+K311+M311</f>
        <v>20</v>
      </c>
      <c r="F311" s="382">
        <f t="shared" si="115"/>
        <v>0</v>
      </c>
      <c r="G311" s="382">
        <v>20</v>
      </c>
      <c r="H311" s="382">
        <v>0</v>
      </c>
      <c r="I311" s="382"/>
      <c r="J311" s="382"/>
      <c r="K311" s="382"/>
      <c r="L311" s="382"/>
      <c r="M311" s="382"/>
      <c r="N311" s="382"/>
      <c r="O311" s="381" t="s">
        <v>478</v>
      </c>
    </row>
    <row r="312" spans="1:15" ht="14.25">
      <c r="A312" s="883"/>
      <c r="B312" s="743"/>
      <c r="C312" s="381"/>
      <c r="D312" s="630"/>
      <c r="E312" s="382">
        <f t="shared" si="115"/>
        <v>9.6</v>
      </c>
      <c r="F312" s="382">
        <f t="shared" si="115"/>
        <v>0</v>
      </c>
      <c r="G312" s="382">
        <v>9.6</v>
      </c>
      <c r="H312" s="382">
        <v>0</v>
      </c>
      <c r="I312" s="382"/>
      <c r="J312" s="382"/>
      <c r="K312" s="382"/>
      <c r="L312" s="382"/>
      <c r="M312" s="382"/>
      <c r="N312" s="382"/>
      <c r="O312" s="381" t="s">
        <v>479</v>
      </c>
    </row>
    <row r="313" spans="1:15" ht="14.25">
      <c r="A313" s="883"/>
      <c r="B313" s="743"/>
      <c r="C313" s="381"/>
      <c r="D313" s="630"/>
      <c r="E313" s="382">
        <f t="shared" si="115"/>
        <v>10</v>
      </c>
      <c r="F313" s="382">
        <f t="shared" si="115"/>
        <v>0</v>
      </c>
      <c r="G313" s="382">
        <v>10</v>
      </c>
      <c r="H313" s="382">
        <v>0</v>
      </c>
      <c r="I313" s="382"/>
      <c r="J313" s="382"/>
      <c r="K313" s="382"/>
      <c r="L313" s="382"/>
      <c r="M313" s="382"/>
      <c r="N313" s="382"/>
      <c r="O313" s="381" t="s">
        <v>482</v>
      </c>
    </row>
    <row r="314" spans="1:15" ht="14.25">
      <c r="A314" s="883"/>
      <c r="B314" s="743"/>
      <c r="C314" s="381"/>
      <c r="D314" s="630"/>
      <c r="E314" s="382">
        <f t="shared" si="115"/>
        <v>35</v>
      </c>
      <c r="F314" s="382">
        <f t="shared" si="115"/>
        <v>0</v>
      </c>
      <c r="G314" s="382">
        <v>35</v>
      </c>
      <c r="H314" s="382">
        <v>0</v>
      </c>
      <c r="I314" s="382"/>
      <c r="J314" s="382"/>
      <c r="K314" s="382"/>
      <c r="L314" s="382"/>
      <c r="M314" s="382"/>
      <c r="N314" s="382"/>
      <c r="O314" s="381" t="s">
        <v>481</v>
      </c>
    </row>
    <row r="315" spans="1:15" ht="14.25">
      <c r="A315" s="883"/>
      <c r="B315" s="743"/>
      <c r="C315" s="388"/>
      <c r="D315" s="630"/>
      <c r="E315" s="382">
        <f t="shared" si="115"/>
        <v>20</v>
      </c>
      <c r="F315" s="382">
        <f t="shared" si="115"/>
        <v>0</v>
      </c>
      <c r="G315" s="382">
        <v>20</v>
      </c>
      <c r="H315" s="382">
        <v>0</v>
      </c>
      <c r="I315" s="382"/>
      <c r="J315" s="382"/>
      <c r="K315" s="382"/>
      <c r="L315" s="382"/>
      <c r="M315" s="382"/>
      <c r="N315" s="382"/>
      <c r="O315" s="381" t="s">
        <v>228</v>
      </c>
    </row>
    <row r="316" spans="1:15" ht="14.25">
      <c r="A316" s="883"/>
      <c r="B316" s="743"/>
      <c r="C316" s="388"/>
      <c r="D316" s="630">
        <v>2025</v>
      </c>
      <c r="E316" s="382">
        <f>SUM(E317:E321)</f>
        <v>94.6</v>
      </c>
      <c r="F316" s="382">
        <f aca="true" t="shared" si="116" ref="F316:M316">SUM(F317:F321)</f>
        <v>0</v>
      </c>
      <c r="G316" s="382">
        <f t="shared" si="116"/>
        <v>94.6</v>
      </c>
      <c r="H316" s="382">
        <f t="shared" si="116"/>
        <v>0</v>
      </c>
      <c r="I316" s="382">
        <f t="shared" si="116"/>
        <v>0</v>
      </c>
      <c r="J316" s="382">
        <f t="shared" si="116"/>
        <v>0</v>
      </c>
      <c r="K316" s="382">
        <f t="shared" si="116"/>
        <v>0</v>
      </c>
      <c r="L316" s="382">
        <f t="shared" si="116"/>
        <v>0</v>
      </c>
      <c r="M316" s="382">
        <f t="shared" si="116"/>
        <v>0</v>
      </c>
      <c r="N316" s="382">
        <f>SUM(N317:N321)</f>
        <v>0</v>
      </c>
      <c r="O316" s="388"/>
    </row>
    <row r="317" spans="1:15" ht="14.25">
      <c r="A317" s="883"/>
      <c r="B317" s="743"/>
      <c r="C317" s="388"/>
      <c r="D317" s="630"/>
      <c r="E317" s="382">
        <f aca="true" t="shared" si="117" ref="E317:F321">G317+I317+K317+M317</f>
        <v>20</v>
      </c>
      <c r="F317" s="382">
        <f t="shared" si="117"/>
        <v>0</v>
      </c>
      <c r="G317" s="382">
        <v>20</v>
      </c>
      <c r="H317" s="382">
        <v>0</v>
      </c>
      <c r="I317" s="382"/>
      <c r="J317" s="382"/>
      <c r="K317" s="382"/>
      <c r="L317" s="382"/>
      <c r="M317" s="382"/>
      <c r="N317" s="382"/>
      <c r="O317" s="381" t="s">
        <v>478</v>
      </c>
    </row>
    <row r="318" spans="1:15" ht="14.25">
      <c r="A318" s="883"/>
      <c r="B318" s="743"/>
      <c r="C318" s="381"/>
      <c r="D318" s="630"/>
      <c r="E318" s="382">
        <f t="shared" si="117"/>
        <v>9.6</v>
      </c>
      <c r="F318" s="382">
        <f t="shared" si="117"/>
        <v>0</v>
      </c>
      <c r="G318" s="382">
        <v>9.6</v>
      </c>
      <c r="H318" s="382">
        <v>0</v>
      </c>
      <c r="I318" s="382"/>
      <c r="J318" s="382"/>
      <c r="K318" s="382"/>
      <c r="L318" s="382"/>
      <c r="M318" s="382"/>
      <c r="N318" s="382"/>
      <c r="O318" s="381" t="s">
        <v>479</v>
      </c>
    </row>
    <row r="319" spans="1:15" ht="14.25">
      <c r="A319" s="883"/>
      <c r="B319" s="743"/>
      <c r="C319" s="381"/>
      <c r="D319" s="630"/>
      <c r="E319" s="382">
        <f t="shared" si="117"/>
        <v>10</v>
      </c>
      <c r="F319" s="382">
        <f t="shared" si="117"/>
        <v>0</v>
      </c>
      <c r="G319" s="382">
        <v>10</v>
      </c>
      <c r="H319" s="382">
        <v>0</v>
      </c>
      <c r="I319" s="382"/>
      <c r="J319" s="382"/>
      <c r="K319" s="382"/>
      <c r="L319" s="382"/>
      <c r="M319" s="382"/>
      <c r="N319" s="382"/>
      <c r="O319" s="381" t="s">
        <v>482</v>
      </c>
    </row>
    <row r="320" spans="1:15" ht="14.25">
      <c r="A320" s="883"/>
      <c r="B320" s="743"/>
      <c r="C320" s="381"/>
      <c r="D320" s="630"/>
      <c r="E320" s="382">
        <f t="shared" si="117"/>
        <v>35</v>
      </c>
      <c r="F320" s="382">
        <f t="shared" si="117"/>
        <v>0</v>
      </c>
      <c r="G320" s="382">
        <v>35</v>
      </c>
      <c r="H320" s="382">
        <v>0</v>
      </c>
      <c r="I320" s="382"/>
      <c r="J320" s="382"/>
      <c r="K320" s="382"/>
      <c r="L320" s="382"/>
      <c r="M320" s="382"/>
      <c r="N320" s="382"/>
      <c r="O320" s="381" t="s">
        <v>481</v>
      </c>
    </row>
    <row r="321" spans="1:15" ht="14.25">
      <c r="A321" s="884"/>
      <c r="B321" s="744"/>
      <c r="C321" s="388"/>
      <c r="D321" s="630"/>
      <c r="E321" s="382">
        <f t="shared" si="117"/>
        <v>20</v>
      </c>
      <c r="F321" s="382">
        <f t="shared" si="117"/>
        <v>0</v>
      </c>
      <c r="G321" s="382">
        <v>20</v>
      </c>
      <c r="H321" s="382">
        <v>0</v>
      </c>
      <c r="I321" s="382"/>
      <c r="J321" s="382"/>
      <c r="K321" s="382"/>
      <c r="L321" s="382"/>
      <c r="M321" s="382"/>
      <c r="N321" s="382"/>
      <c r="O321" s="381" t="s">
        <v>228</v>
      </c>
    </row>
    <row r="322" spans="1:15" s="4" customFormat="1" ht="15" customHeight="1">
      <c r="A322" s="882"/>
      <c r="B322" s="875" t="s">
        <v>213</v>
      </c>
      <c r="C322" s="876"/>
      <c r="D322" s="630" t="s">
        <v>209</v>
      </c>
      <c r="E322" s="380">
        <f>SUM(E323:E329)</f>
        <v>4585.6</v>
      </c>
      <c r="F322" s="380">
        <f aca="true" t="shared" si="118" ref="F322:N322">SUM(F323:F329)</f>
        <v>1015.81717</v>
      </c>
      <c r="G322" s="380">
        <f t="shared" si="118"/>
        <v>4585.6</v>
      </c>
      <c r="H322" s="380">
        <f t="shared" si="118"/>
        <v>1015.81717</v>
      </c>
      <c r="I322" s="380">
        <f t="shared" si="118"/>
        <v>0</v>
      </c>
      <c r="J322" s="380">
        <f t="shared" si="118"/>
        <v>0</v>
      </c>
      <c r="K322" s="380">
        <f t="shared" si="118"/>
        <v>0</v>
      </c>
      <c r="L322" s="380">
        <f t="shared" si="118"/>
        <v>0</v>
      </c>
      <c r="M322" s="380">
        <f t="shared" si="118"/>
        <v>0</v>
      </c>
      <c r="N322" s="380">
        <f t="shared" si="118"/>
        <v>0</v>
      </c>
      <c r="O322" s="379"/>
    </row>
    <row r="323" spans="1:15" ht="14.25">
      <c r="A323" s="883"/>
      <c r="B323" s="877"/>
      <c r="C323" s="878"/>
      <c r="D323" s="630"/>
      <c r="E323" s="382">
        <f>G323+I323+K323+M323</f>
        <v>880</v>
      </c>
      <c r="F323" s="382">
        <f>H323+J323+L323+N323</f>
        <v>0</v>
      </c>
      <c r="G323" s="102">
        <f>G331+G339+G347+G355+G363+G371+G379+G387+G395+G403+G411</f>
        <v>880</v>
      </c>
      <c r="H323" s="102">
        <f>H331+H339+H347+H355+H363+H371+H379+H387+H395+H403+H411</f>
        <v>0</v>
      </c>
      <c r="I323" s="102">
        <f aca="true" t="shared" si="119" ref="I323:N323">I331+I339+I347+I355+I363+I371+I379+I387+I395+I403+I411</f>
        <v>0</v>
      </c>
      <c r="J323" s="102">
        <f t="shared" si="119"/>
        <v>0</v>
      </c>
      <c r="K323" s="102">
        <f t="shared" si="119"/>
        <v>0</v>
      </c>
      <c r="L323" s="102">
        <f t="shared" si="119"/>
        <v>0</v>
      </c>
      <c r="M323" s="102">
        <f t="shared" si="119"/>
        <v>0</v>
      </c>
      <c r="N323" s="102">
        <f t="shared" si="119"/>
        <v>0</v>
      </c>
      <c r="O323" s="381" t="s">
        <v>478</v>
      </c>
    </row>
    <row r="324" spans="1:15" ht="14.25">
      <c r="A324" s="883"/>
      <c r="B324" s="877"/>
      <c r="C324" s="878"/>
      <c r="D324" s="630"/>
      <c r="E324" s="382">
        <f aca="true" t="shared" si="120" ref="E324:F329">G324+I324+K324+M324</f>
        <v>450.30000000000007</v>
      </c>
      <c r="F324" s="382">
        <f t="shared" si="120"/>
        <v>205.02009999999996</v>
      </c>
      <c r="G324" s="102">
        <f aca="true" t="shared" si="121" ref="G324:H329">G332+G340+G348+G356+G364+G372+G380+G388+G396+G404+G412</f>
        <v>450.30000000000007</v>
      </c>
      <c r="H324" s="102">
        <f t="shared" si="121"/>
        <v>205.02009999999996</v>
      </c>
      <c r="I324" s="102">
        <f aca="true" t="shared" si="122" ref="I324:N324">I332+I340+I348+I356+I364+I372+I380+I388+I396+I404+I412</f>
        <v>0</v>
      </c>
      <c r="J324" s="102">
        <f t="shared" si="122"/>
        <v>0</v>
      </c>
      <c r="K324" s="102">
        <f t="shared" si="122"/>
        <v>0</v>
      </c>
      <c r="L324" s="102">
        <f t="shared" si="122"/>
        <v>0</v>
      </c>
      <c r="M324" s="102">
        <f t="shared" si="122"/>
        <v>0</v>
      </c>
      <c r="N324" s="102">
        <f t="shared" si="122"/>
        <v>0</v>
      </c>
      <c r="O324" s="381" t="s">
        <v>479</v>
      </c>
    </row>
    <row r="325" spans="1:15" ht="14.25">
      <c r="A325" s="883"/>
      <c r="B325" s="877"/>
      <c r="C325" s="878"/>
      <c r="D325" s="630"/>
      <c r="E325" s="382">
        <f t="shared" si="120"/>
        <v>623.7</v>
      </c>
      <c r="F325" s="382">
        <f t="shared" si="120"/>
        <v>220.29707000000002</v>
      </c>
      <c r="G325" s="102">
        <f t="shared" si="121"/>
        <v>623.7</v>
      </c>
      <c r="H325" s="102">
        <f t="shared" si="121"/>
        <v>220.29707000000002</v>
      </c>
      <c r="I325" s="102">
        <f aca="true" t="shared" si="123" ref="I325:N325">I333+I341+I349+I357+I365+I373+I381+I389+I397+I405+I413</f>
        <v>0</v>
      </c>
      <c r="J325" s="102">
        <f t="shared" si="123"/>
        <v>0</v>
      </c>
      <c r="K325" s="102">
        <f t="shared" si="123"/>
        <v>0</v>
      </c>
      <c r="L325" s="102">
        <f t="shared" si="123"/>
        <v>0</v>
      </c>
      <c r="M325" s="102">
        <f t="shared" si="123"/>
        <v>0</v>
      </c>
      <c r="N325" s="102">
        <f t="shared" si="123"/>
        <v>0</v>
      </c>
      <c r="O325" s="381" t="s">
        <v>480</v>
      </c>
    </row>
    <row r="326" spans="1:15" ht="14.25">
      <c r="A326" s="883"/>
      <c r="B326" s="877"/>
      <c r="C326" s="878"/>
      <c r="D326" s="630"/>
      <c r="E326" s="382">
        <f t="shared" si="120"/>
        <v>560</v>
      </c>
      <c r="F326" s="382">
        <f t="shared" si="120"/>
        <v>305</v>
      </c>
      <c r="G326" s="102">
        <f t="shared" si="121"/>
        <v>560</v>
      </c>
      <c r="H326" s="102">
        <f t="shared" si="121"/>
        <v>305</v>
      </c>
      <c r="I326" s="102">
        <f aca="true" t="shared" si="124" ref="I326:N326">I334+I342+I350+I358+I366+I374+I382+I390+I398+I406+I414</f>
        <v>0</v>
      </c>
      <c r="J326" s="102">
        <f t="shared" si="124"/>
        <v>0</v>
      </c>
      <c r="K326" s="102">
        <f t="shared" si="124"/>
        <v>0</v>
      </c>
      <c r="L326" s="102">
        <f t="shared" si="124"/>
        <v>0</v>
      </c>
      <c r="M326" s="102">
        <f t="shared" si="124"/>
        <v>0</v>
      </c>
      <c r="N326" s="102">
        <f t="shared" si="124"/>
        <v>0</v>
      </c>
      <c r="O326" s="381" t="s">
        <v>482</v>
      </c>
    </row>
    <row r="327" spans="1:15" ht="14.25">
      <c r="A327" s="883"/>
      <c r="B327" s="877"/>
      <c r="C327" s="878"/>
      <c r="D327" s="630"/>
      <c r="E327" s="382">
        <f t="shared" si="120"/>
        <v>531.6</v>
      </c>
      <c r="F327" s="382">
        <f t="shared" si="120"/>
        <v>285.5</v>
      </c>
      <c r="G327" s="102">
        <f t="shared" si="121"/>
        <v>531.6</v>
      </c>
      <c r="H327" s="102">
        <f t="shared" si="121"/>
        <v>285.5</v>
      </c>
      <c r="I327" s="102">
        <f aca="true" t="shared" si="125" ref="I327:N327">I335+I343+I351+I359+I367+I375+I383+I391+I399+I407+I415</f>
        <v>0</v>
      </c>
      <c r="J327" s="102">
        <f t="shared" si="125"/>
        <v>0</v>
      </c>
      <c r="K327" s="102">
        <f t="shared" si="125"/>
        <v>0</v>
      </c>
      <c r="L327" s="102">
        <f t="shared" si="125"/>
        <v>0</v>
      </c>
      <c r="M327" s="102">
        <f t="shared" si="125"/>
        <v>0</v>
      </c>
      <c r="N327" s="102">
        <f t="shared" si="125"/>
        <v>0</v>
      </c>
      <c r="O327" s="381" t="s">
        <v>481</v>
      </c>
    </row>
    <row r="328" spans="1:15" ht="14.25">
      <c r="A328" s="883"/>
      <c r="B328" s="877"/>
      <c r="C328" s="878"/>
      <c r="D328" s="630"/>
      <c r="E328" s="382">
        <f t="shared" si="120"/>
        <v>880</v>
      </c>
      <c r="F328" s="382">
        <f t="shared" si="120"/>
        <v>0</v>
      </c>
      <c r="G328" s="102">
        <f t="shared" si="121"/>
        <v>880</v>
      </c>
      <c r="H328" s="102">
        <f t="shared" si="121"/>
        <v>0</v>
      </c>
      <c r="I328" s="102">
        <f aca="true" t="shared" si="126" ref="I328:N328">I336+I344+I352+I360+I368+I376+I384+I392+I400+I408+I416</f>
        <v>0</v>
      </c>
      <c r="J328" s="102">
        <f t="shared" si="126"/>
        <v>0</v>
      </c>
      <c r="K328" s="102">
        <f t="shared" si="126"/>
        <v>0</v>
      </c>
      <c r="L328" s="102">
        <f t="shared" si="126"/>
        <v>0</v>
      </c>
      <c r="M328" s="102">
        <f t="shared" si="126"/>
        <v>0</v>
      </c>
      <c r="N328" s="102">
        <f t="shared" si="126"/>
        <v>0</v>
      </c>
      <c r="O328" s="381" t="s">
        <v>228</v>
      </c>
    </row>
    <row r="329" spans="1:15" ht="14.25">
      <c r="A329" s="883"/>
      <c r="B329" s="877"/>
      <c r="C329" s="878"/>
      <c r="D329" s="630"/>
      <c r="E329" s="382">
        <f t="shared" si="120"/>
        <v>660</v>
      </c>
      <c r="F329" s="382">
        <f t="shared" si="120"/>
        <v>0</v>
      </c>
      <c r="G329" s="102">
        <f t="shared" si="121"/>
        <v>660</v>
      </c>
      <c r="H329" s="102">
        <f t="shared" si="121"/>
        <v>0</v>
      </c>
      <c r="I329" s="102">
        <f aca="true" t="shared" si="127" ref="I329:N329">I337+I345+I353+I361+I369+I377+I385+I393+I401+I409+I417</f>
        <v>0</v>
      </c>
      <c r="J329" s="102">
        <f t="shared" si="127"/>
        <v>0</v>
      </c>
      <c r="K329" s="102">
        <f t="shared" si="127"/>
        <v>0</v>
      </c>
      <c r="L329" s="102">
        <f t="shared" si="127"/>
        <v>0</v>
      </c>
      <c r="M329" s="102">
        <f t="shared" si="127"/>
        <v>0</v>
      </c>
      <c r="N329" s="102">
        <f t="shared" si="127"/>
        <v>0</v>
      </c>
      <c r="O329" s="381" t="s">
        <v>398</v>
      </c>
    </row>
    <row r="330" spans="1:15" ht="14.25">
      <c r="A330" s="883"/>
      <c r="B330" s="877"/>
      <c r="C330" s="878"/>
      <c r="D330" s="630">
        <v>2015</v>
      </c>
      <c r="E330" s="382">
        <f>SUM(E331:E337)</f>
        <v>460</v>
      </c>
      <c r="F330" s="382">
        <f aca="true" t="shared" si="128" ref="F330:N330">SUM(F331:F337)</f>
        <v>173.71672</v>
      </c>
      <c r="G330" s="382">
        <f t="shared" si="128"/>
        <v>460</v>
      </c>
      <c r="H330" s="382">
        <f t="shared" si="128"/>
        <v>173.71672</v>
      </c>
      <c r="I330" s="382">
        <f t="shared" si="128"/>
        <v>0</v>
      </c>
      <c r="J330" s="382">
        <f t="shared" si="128"/>
        <v>0</v>
      </c>
      <c r="K330" s="382">
        <f t="shared" si="128"/>
        <v>0</v>
      </c>
      <c r="L330" s="382">
        <f t="shared" si="128"/>
        <v>0</v>
      </c>
      <c r="M330" s="382">
        <f t="shared" si="128"/>
        <v>0</v>
      </c>
      <c r="N330" s="382">
        <f t="shared" si="128"/>
        <v>0</v>
      </c>
      <c r="O330" s="388"/>
    </row>
    <row r="331" spans="1:15" ht="14.25">
      <c r="A331" s="883"/>
      <c r="B331" s="877"/>
      <c r="C331" s="878"/>
      <c r="D331" s="630"/>
      <c r="E331" s="382">
        <f>G331+I331+K331+M331</f>
        <v>80</v>
      </c>
      <c r="F331" s="382">
        <f>H331+J331+L331+N331</f>
        <v>0</v>
      </c>
      <c r="G331" s="102">
        <f aca="true" t="shared" si="129" ref="G331:N331">G18+G102+G185+G257</f>
        <v>80</v>
      </c>
      <c r="H331" s="102">
        <f t="shared" si="129"/>
        <v>0</v>
      </c>
      <c r="I331" s="382">
        <f t="shared" si="129"/>
        <v>0</v>
      </c>
      <c r="J331" s="382">
        <f t="shared" si="129"/>
        <v>0</v>
      </c>
      <c r="K331" s="382">
        <f t="shared" si="129"/>
        <v>0</v>
      </c>
      <c r="L331" s="382">
        <f t="shared" si="129"/>
        <v>0</v>
      </c>
      <c r="M331" s="382">
        <f t="shared" si="129"/>
        <v>0</v>
      </c>
      <c r="N331" s="382">
        <f t="shared" si="129"/>
        <v>0</v>
      </c>
      <c r="O331" s="381" t="s">
        <v>478</v>
      </c>
    </row>
    <row r="332" spans="1:15" ht="14.25">
      <c r="A332" s="883"/>
      <c r="B332" s="877"/>
      <c r="C332" s="878"/>
      <c r="D332" s="630"/>
      <c r="E332" s="382">
        <f aca="true" t="shared" si="130" ref="E332:F337">G332+I332+K332+M332</f>
        <v>60</v>
      </c>
      <c r="F332" s="382">
        <f t="shared" si="130"/>
        <v>34.6</v>
      </c>
      <c r="G332" s="102">
        <f>G258+G103+G19</f>
        <v>60</v>
      </c>
      <c r="H332" s="102">
        <v>34.6</v>
      </c>
      <c r="I332" s="382">
        <f aca="true" t="shared" si="131" ref="I332:N332">I258+I103+I19</f>
        <v>0</v>
      </c>
      <c r="J332" s="382">
        <f t="shared" si="131"/>
        <v>0</v>
      </c>
      <c r="K332" s="382">
        <f t="shared" si="131"/>
        <v>0</v>
      </c>
      <c r="L332" s="382">
        <f t="shared" si="131"/>
        <v>0</v>
      </c>
      <c r="M332" s="382">
        <f t="shared" si="131"/>
        <v>0</v>
      </c>
      <c r="N332" s="382">
        <f t="shared" si="131"/>
        <v>0</v>
      </c>
      <c r="O332" s="381" t="s">
        <v>479</v>
      </c>
    </row>
    <row r="333" spans="1:15" ht="14.25">
      <c r="A333" s="883"/>
      <c r="B333" s="877"/>
      <c r="C333" s="878"/>
      <c r="D333" s="630"/>
      <c r="E333" s="382">
        <f t="shared" si="130"/>
        <v>60</v>
      </c>
      <c r="F333" s="382">
        <f t="shared" si="130"/>
        <v>34.11672</v>
      </c>
      <c r="G333" s="102">
        <f aca="true" t="shared" si="132" ref="G333:N333">G186+G104+G20</f>
        <v>60</v>
      </c>
      <c r="H333" s="102">
        <f t="shared" si="132"/>
        <v>34.11672</v>
      </c>
      <c r="I333" s="382">
        <f t="shared" si="132"/>
        <v>0</v>
      </c>
      <c r="J333" s="382">
        <f t="shared" si="132"/>
        <v>0</v>
      </c>
      <c r="K333" s="382">
        <f t="shared" si="132"/>
        <v>0</v>
      </c>
      <c r="L333" s="382">
        <f t="shared" si="132"/>
        <v>0</v>
      </c>
      <c r="M333" s="382">
        <f t="shared" si="132"/>
        <v>0</v>
      </c>
      <c r="N333" s="382">
        <f t="shared" si="132"/>
        <v>0</v>
      </c>
      <c r="O333" s="381" t="s">
        <v>480</v>
      </c>
    </row>
    <row r="334" spans="1:15" ht="14.25">
      <c r="A334" s="883"/>
      <c r="B334" s="877"/>
      <c r="C334" s="878"/>
      <c r="D334" s="630"/>
      <c r="E334" s="382">
        <f t="shared" si="130"/>
        <v>60</v>
      </c>
      <c r="F334" s="382">
        <f t="shared" si="130"/>
        <v>45</v>
      </c>
      <c r="G334" s="102">
        <f>'[1]ЗОЖ_пер'!$H$26+'[1]ЗОЖ_пер'!$H$75+'[1]ЗОЖ_пер'!$H$164</f>
        <v>60</v>
      </c>
      <c r="H334" s="102">
        <f aca="true" t="shared" si="133" ref="H334:N334">H259+H105+H21</f>
        <v>45</v>
      </c>
      <c r="I334" s="382">
        <f t="shared" si="133"/>
        <v>0</v>
      </c>
      <c r="J334" s="382">
        <f t="shared" si="133"/>
        <v>0</v>
      </c>
      <c r="K334" s="382">
        <f t="shared" si="133"/>
        <v>0</v>
      </c>
      <c r="L334" s="382">
        <f t="shared" si="133"/>
        <v>0</v>
      </c>
      <c r="M334" s="382">
        <f t="shared" si="133"/>
        <v>0</v>
      </c>
      <c r="N334" s="382">
        <f t="shared" si="133"/>
        <v>0</v>
      </c>
      <c r="O334" s="381" t="s">
        <v>482</v>
      </c>
    </row>
    <row r="335" spans="1:15" ht="14.25">
      <c r="A335" s="883"/>
      <c r="B335" s="877"/>
      <c r="C335" s="878"/>
      <c r="D335" s="630"/>
      <c r="E335" s="382">
        <f t="shared" si="130"/>
        <v>60</v>
      </c>
      <c r="F335" s="382">
        <f t="shared" si="130"/>
        <v>60</v>
      </c>
      <c r="G335" s="102">
        <f>G260+G187</f>
        <v>60</v>
      </c>
      <c r="H335" s="102">
        <f aca="true" t="shared" si="134" ref="H335:N335">H260+H187</f>
        <v>60</v>
      </c>
      <c r="I335" s="382">
        <f t="shared" si="134"/>
        <v>0</v>
      </c>
      <c r="J335" s="382">
        <f t="shared" si="134"/>
        <v>0</v>
      </c>
      <c r="K335" s="382">
        <f t="shared" si="134"/>
        <v>0</v>
      </c>
      <c r="L335" s="382">
        <f t="shared" si="134"/>
        <v>0</v>
      </c>
      <c r="M335" s="382">
        <f t="shared" si="134"/>
        <v>0</v>
      </c>
      <c r="N335" s="382">
        <f t="shared" si="134"/>
        <v>0</v>
      </c>
      <c r="O335" s="381" t="s">
        <v>481</v>
      </c>
    </row>
    <row r="336" spans="1:15" ht="14.25">
      <c r="A336" s="883"/>
      <c r="B336" s="877"/>
      <c r="C336" s="878"/>
      <c r="D336" s="630"/>
      <c r="E336" s="382">
        <f t="shared" si="130"/>
        <v>80</v>
      </c>
      <c r="F336" s="382">
        <f t="shared" si="130"/>
        <v>0</v>
      </c>
      <c r="G336" s="102">
        <f aca="true" t="shared" si="135" ref="G336:N336">G261+G188+G106+G22</f>
        <v>80</v>
      </c>
      <c r="H336" s="102">
        <f t="shared" si="135"/>
        <v>0</v>
      </c>
      <c r="I336" s="382">
        <f t="shared" si="135"/>
        <v>0</v>
      </c>
      <c r="J336" s="382">
        <f t="shared" si="135"/>
        <v>0</v>
      </c>
      <c r="K336" s="382">
        <f t="shared" si="135"/>
        <v>0</v>
      </c>
      <c r="L336" s="382">
        <f t="shared" si="135"/>
        <v>0</v>
      </c>
      <c r="M336" s="382">
        <f t="shared" si="135"/>
        <v>0</v>
      </c>
      <c r="N336" s="382">
        <f t="shared" si="135"/>
        <v>0</v>
      </c>
      <c r="O336" s="381" t="s">
        <v>228</v>
      </c>
    </row>
    <row r="337" spans="1:15" ht="14.25">
      <c r="A337" s="883"/>
      <c r="B337" s="877"/>
      <c r="C337" s="878"/>
      <c r="D337" s="630"/>
      <c r="E337" s="382">
        <f t="shared" si="130"/>
        <v>60</v>
      </c>
      <c r="F337" s="382">
        <f t="shared" si="130"/>
        <v>0</v>
      </c>
      <c r="G337" s="102">
        <f aca="true" t="shared" si="136" ref="G337:N337">G189+G107+G23</f>
        <v>60</v>
      </c>
      <c r="H337" s="102">
        <f t="shared" si="136"/>
        <v>0</v>
      </c>
      <c r="I337" s="102">
        <f t="shared" si="136"/>
        <v>0</v>
      </c>
      <c r="J337" s="102">
        <f t="shared" si="136"/>
        <v>0</v>
      </c>
      <c r="K337" s="102">
        <f t="shared" si="136"/>
        <v>0</v>
      </c>
      <c r="L337" s="102">
        <f t="shared" si="136"/>
        <v>0</v>
      </c>
      <c r="M337" s="102">
        <f t="shared" si="136"/>
        <v>0</v>
      </c>
      <c r="N337" s="102">
        <f t="shared" si="136"/>
        <v>0</v>
      </c>
      <c r="O337" s="381" t="s">
        <v>398</v>
      </c>
    </row>
    <row r="338" spans="1:15" ht="14.25">
      <c r="A338" s="883"/>
      <c r="B338" s="877"/>
      <c r="C338" s="878"/>
      <c r="D338" s="630">
        <v>2016</v>
      </c>
      <c r="E338" s="382">
        <f>SUM(E339:E345)</f>
        <v>440</v>
      </c>
      <c r="F338" s="382">
        <f aca="true" t="shared" si="137" ref="F338:N338">SUM(F339:F345)</f>
        <v>126.58</v>
      </c>
      <c r="G338" s="382">
        <f t="shared" si="137"/>
        <v>440</v>
      </c>
      <c r="H338" s="382">
        <f t="shared" si="137"/>
        <v>126.58</v>
      </c>
      <c r="I338" s="382">
        <f t="shared" si="137"/>
        <v>0</v>
      </c>
      <c r="J338" s="382">
        <f t="shared" si="137"/>
        <v>0</v>
      </c>
      <c r="K338" s="382">
        <f t="shared" si="137"/>
        <v>0</v>
      </c>
      <c r="L338" s="382">
        <f t="shared" si="137"/>
        <v>0</v>
      </c>
      <c r="M338" s="382">
        <f t="shared" si="137"/>
        <v>0</v>
      </c>
      <c r="N338" s="382">
        <f t="shared" si="137"/>
        <v>0</v>
      </c>
      <c r="O338" s="388"/>
    </row>
    <row r="339" spans="1:15" ht="14.25">
      <c r="A339" s="883"/>
      <c r="B339" s="877"/>
      <c r="C339" s="878"/>
      <c r="D339" s="630"/>
      <c r="E339" s="382">
        <f>G339+I339+K339+M339</f>
        <v>80</v>
      </c>
      <c r="F339" s="382">
        <f>H339+J339+L339+N339</f>
        <v>0</v>
      </c>
      <c r="G339" s="102">
        <f aca="true" t="shared" si="138" ref="G339:N339">G263+G191+G109+G25</f>
        <v>80</v>
      </c>
      <c r="H339" s="102">
        <f t="shared" si="138"/>
        <v>0</v>
      </c>
      <c r="I339" s="102">
        <f t="shared" si="138"/>
        <v>0</v>
      </c>
      <c r="J339" s="102">
        <f t="shared" si="138"/>
        <v>0</v>
      </c>
      <c r="K339" s="102">
        <f t="shared" si="138"/>
        <v>0</v>
      </c>
      <c r="L339" s="102">
        <f t="shared" si="138"/>
        <v>0</v>
      </c>
      <c r="M339" s="102">
        <f t="shared" si="138"/>
        <v>0</v>
      </c>
      <c r="N339" s="102">
        <f t="shared" si="138"/>
        <v>0</v>
      </c>
      <c r="O339" s="381" t="s">
        <v>478</v>
      </c>
    </row>
    <row r="340" spans="1:15" ht="14.25">
      <c r="A340" s="883"/>
      <c r="B340" s="877"/>
      <c r="C340" s="878"/>
      <c r="D340" s="630"/>
      <c r="E340" s="382">
        <f aca="true" t="shared" si="139" ref="E340:F345">G340+I340+K340+M340</f>
        <v>60</v>
      </c>
      <c r="F340" s="382">
        <f t="shared" si="139"/>
        <v>24.4</v>
      </c>
      <c r="G340" s="102">
        <f aca="true" t="shared" si="140" ref="G340:N340">G264+G110+G26</f>
        <v>60</v>
      </c>
      <c r="H340" s="102">
        <f t="shared" si="140"/>
        <v>24.4</v>
      </c>
      <c r="I340" s="102">
        <f t="shared" si="140"/>
        <v>0</v>
      </c>
      <c r="J340" s="102">
        <f t="shared" si="140"/>
        <v>0</v>
      </c>
      <c r="K340" s="102">
        <f t="shared" si="140"/>
        <v>0</v>
      </c>
      <c r="L340" s="102">
        <f t="shared" si="140"/>
        <v>0</v>
      </c>
      <c r="M340" s="102">
        <f t="shared" si="140"/>
        <v>0</v>
      </c>
      <c r="N340" s="102">
        <f t="shared" si="140"/>
        <v>0</v>
      </c>
      <c r="O340" s="381" t="s">
        <v>479</v>
      </c>
    </row>
    <row r="341" spans="1:15" ht="14.25">
      <c r="A341" s="883"/>
      <c r="B341" s="877"/>
      <c r="C341" s="878"/>
      <c r="D341" s="630"/>
      <c r="E341" s="382">
        <f t="shared" si="139"/>
        <v>60</v>
      </c>
      <c r="F341" s="382">
        <f t="shared" si="139"/>
        <v>29.379999999999995</v>
      </c>
      <c r="G341" s="102">
        <f aca="true" t="shared" si="141" ref="G341:N341">G192+G111+G27</f>
        <v>60</v>
      </c>
      <c r="H341" s="102">
        <f t="shared" si="141"/>
        <v>29.379999999999995</v>
      </c>
      <c r="I341" s="102">
        <f t="shared" si="141"/>
        <v>0</v>
      </c>
      <c r="J341" s="102">
        <f t="shared" si="141"/>
        <v>0</v>
      </c>
      <c r="K341" s="102">
        <f t="shared" si="141"/>
        <v>0</v>
      </c>
      <c r="L341" s="102">
        <f t="shared" si="141"/>
        <v>0</v>
      </c>
      <c r="M341" s="102">
        <f t="shared" si="141"/>
        <v>0</v>
      </c>
      <c r="N341" s="102">
        <f t="shared" si="141"/>
        <v>0</v>
      </c>
      <c r="O341" s="381" t="s">
        <v>480</v>
      </c>
    </row>
    <row r="342" spans="1:15" ht="14.25">
      <c r="A342" s="883"/>
      <c r="B342" s="877"/>
      <c r="C342" s="878"/>
      <c r="D342" s="630"/>
      <c r="E342" s="382">
        <f t="shared" si="139"/>
        <v>60</v>
      </c>
      <c r="F342" s="382">
        <f t="shared" si="139"/>
        <v>35</v>
      </c>
      <c r="G342" s="102">
        <f aca="true" t="shared" si="142" ref="G342:N342">G265+G112+G28</f>
        <v>60</v>
      </c>
      <c r="H342" s="102">
        <f t="shared" si="142"/>
        <v>35</v>
      </c>
      <c r="I342" s="102">
        <f t="shared" si="142"/>
        <v>0</v>
      </c>
      <c r="J342" s="102">
        <f t="shared" si="142"/>
        <v>0</v>
      </c>
      <c r="K342" s="102">
        <f t="shared" si="142"/>
        <v>0</v>
      </c>
      <c r="L342" s="102">
        <f t="shared" si="142"/>
        <v>0</v>
      </c>
      <c r="M342" s="102">
        <f t="shared" si="142"/>
        <v>0</v>
      </c>
      <c r="N342" s="102">
        <f t="shared" si="142"/>
        <v>0</v>
      </c>
      <c r="O342" s="381" t="s">
        <v>482</v>
      </c>
    </row>
    <row r="343" spans="1:15" ht="14.25">
      <c r="A343" s="883"/>
      <c r="B343" s="877"/>
      <c r="C343" s="878"/>
      <c r="D343" s="630"/>
      <c r="E343" s="382">
        <f t="shared" si="139"/>
        <v>40</v>
      </c>
      <c r="F343" s="382">
        <f t="shared" si="139"/>
        <v>37.8</v>
      </c>
      <c r="G343" s="102">
        <f>G266+G193</f>
        <v>40</v>
      </c>
      <c r="H343" s="102">
        <v>37.8</v>
      </c>
      <c r="I343" s="102">
        <f aca="true" t="shared" si="143" ref="I343:N343">I266+I193</f>
        <v>0</v>
      </c>
      <c r="J343" s="102">
        <f t="shared" si="143"/>
        <v>0</v>
      </c>
      <c r="K343" s="102">
        <f t="shared" si="143"/>
        <v>0</v>
      </c>
      <c r="L343" s="102">
        <f t="shared" si="143"/>
        <v>0</v>
      </c>
      <c r="M343" s="102">
        <f t="shared" si="143"/>
        <v>0</v>
      </c>
      <c r="N343" s="102">
        <f t="shared" si="143"/>
        <v>0</v>
      </c>
      <c r="O343" s="381" t="s">
        <v>481</v>
      </c>
    </row>
    <row r="344" spans="1:15" ht="14.25">
      <c r="A344" s="883"/>
      <c r="B344" s="877"/>
      <c r="C344" s="878"/>
      <c r="D344" s="630"/>
      <c r="E344" s="382">
        <f t="shared" si="139"/>
        <v>80</v>
      </c>
      <c r="F344" s="382">
        <f t="shared" si="139"/>
        <v>0</v>
      </c>
      <c r="G344" s="102">
        <f aca="true" t="shared" si="144" ref="G344:N344">G267+G194+G113+G29</f>
        <v>80</v>
      </c>
      <c r="H344" s="102">
        <f t="shared" si="144"/>
        <v>0</v>
      </c>
      <c r="I344" s="102">
        <f t="shared" si="144"/>
        <v>0</v>
      </c>
      <c r="J344" s="102">
        <f t="shared" si="144"/>
        <v>0</v>
      </c>
      <c r="K344" s="102">
        <f t="shared" si="144"/>
        <v>0</v>
      </c>
      <c r="L344" s="102">
        <f t="shared" si="144"/>
        <v>0</v>
      </c>
      <c r="M344" s="102">
        <f t="shared" si="144"/>
        <v>0</v>
      </c>
      <c r="N344" s="102">
        <f t="shared" si="144"/>
        <v>0</v>
      </c>
      <c r="O344" s="381" t="s">
        <v>228</v>
      </c>
    </row>
    <row r="345" spans="1:15" ht="14.25">
      <c r="A345" s="883"/>
      <c r="B345" s="877"/>
      <c r="C345" s="878"/>
      <c r="D345" s="630"/>
      <c r="E345" s="382">
        <f t="shared" si="139"/>
        <v>60</v>
      </c>
      <c r="F345" s="382">
        <f t="shared" si="139"/>
        <v>0</v>
      </c>
      <c r="G345" s="102">
        <f aca="true" t="shared" si="145" ref="G345:N345">G195+G114+G30</f>
        <v>60</v>
      </c>
      <c r="H345" s="102">
        <f t="shared" si="145"/>
        <v>0</v>
      </c>
      <c r="I345" s="102">
        <f t="shared" si="145"/>
        <v>0</v>
      </c>
      <c r="J345" s="102">
        <f t="shared" si="145"/>
        <v>0</v>
      </c>
      <c r="K345" s="102">
        <f t="shared" si="145"/>
        <v>0</v>
      </c>
      <c r="L345" s="102">
        <f t="shared" si="145"/>
        <v>0</v>
      </c>
      <c r="M345" s="102">
        <f t="shared" si="145"/>
        <v>0</v>
      </c>
      <c r="N345" s="102">
        <f t="shared" si="145"/>
        <v>0</v>
      </c>
      <c r="O345" s="381" t="s">
        <v>398</v>
      </c>
    </row>
    <row r="346" spans="1:15" ht="14.25">
      <c r="A346" s="883"/>
      <c r="B346" s="877"/>
      <c r="C346" s="878"/>
      <c r="D346" s="630">
        <v>2017</v>
      </c>
      <c r="E346" s="382">
        <f>SUM(E347:E353)</f>
        <v>440</v>
      </c>
      <c r="F346" s="382">
        <f aca="true" t="shared" si="146" ref="F346:N346">SUM(F347:F353)</f>
        <v>136.8151</v>
      </c>
      <c r="G346" s="382">
        <f t="shared" si="146"/>
        <v>440</v>
      </c>
      <c r="H346" s="382">
        <f t="shared" si="146"/>
        <v>136.8151</v>
      </c>
      <c r="I346" s="382">
        <f t="shared" si="146"/>
        <v>0</v>
      </c>
      <c r="J346" s="382">
        <f t="shared" si="146"/>
        <v>0</v>
      </c>
      <c r="K346" s="382">
        <f t="shared" si="146"/>
        <v>0</v>
      </c>
      <c r="L346" s="382">
        <f t="shared" si="146"/>
        <v>0</v>
      </c>
      <c r="M346" s="382">
        <f t="shared" si="146"/>
        <v>0</v>
      </c>
      <c r="N346" s="382">
        <f t="shared" si="146"/>
        <v>0</v>
      </c>
      <c r="O346" s="388"/>
    </row>
    <row r="347" spans="1:15" ht="14.25">
      <c r="A347" s="883"/>
      <c r="B347" s="877"/>
      <c r="C347" s="878"/>
      <c r="D347" s="630"/>
      <c r="E347" s="382">
        <f>G347+I347+K347+M347</f>
        <v>80</v>
      </c>
      <c r="F347" s="382">
        <f>H347+J347+L347+N347</f>
        <v>0</v>
      </c>
      <c r="G347" s="102">
        <f aca="true" t="shared" si="147" ref="G347:N347">G269+G197+G116+G32</f>
        <v>80</v>
      </c>
      <c r="H347" s="102">
        <f t="shared" si="147"/>
        <v>0</v>
      </c>
      <c r="I347" s="102">
        <f t="shared" si="147"/>
        <v>0</v>
      </c>
      <c r="J347" s="102">
        <f t="shared" si="147"/>
        <v>0</v>
      </c>
      <c r="K347" s="102">
        <f t="shared" si="147"/>
        <v>0</v>
      </c>
      <c r="L347" s="102">
        <f t="shared" si="147"/>
        <v>0</v>
      </c>
      <c r="M347" s="102">
        <f t="shared" si="147"/>
        <v>0</v>
      </c>
      <c r="N347" s="102">
        <f t="shared" si="147"/>
        <v>0</v>
      </c>
      <c r="O347" s="381" t="s">
        <v>478</v>
      </c>
    </row>
    <row r="348" spans="1:15" ht="14.25">
      <c r="A348" s="883"/>
      <c r="B348" s="877"/>
      <c r="C348" s="878"/>
      <c r="D348" s="630"/>
      <c r="E348" s="382">
        <f aca="true" t="shared" si="148" ref="E348:F353">G348+I348+K348+M348</f>
        <v>60</v>
      </c>
      <c r="F348" s="382">
        <f t="shared" si="148"/>
        <v>26.9151</v>
      </c>
      <c r="G348" s="102">
        <f aca="true" t="shared" si="149" ref="G348:N348">G270+G117+G33</f>
        <v>60</v>
      </c>
      <c r="H348" s="102">
        <f t="shared" si="149"/>
        <v>26.9151</v>
      </c>
      <c r="I348" s="102">
        <f t="shared" si="149"/>
        <v>0</v>
      </c>
      <c r="J348" s="102">
        <f t="shared" si="149"/>
        <v>0</v>
      </c>
      <c r="K348" s="102">
        <f t="shared" si="149"/>
        <v>0</v>
      </c>
      <c r="L348" s="102">
        <f t="shared" si="149"/>
        <v>0</v>
      </c>
      <c r="M348" s="102">
        <f t="shared" si="149"/>
        <v>0</v>
      </c>
      <c r="N348" s="102">
        <f t="shared" si="149"/>
        <v>0</v>
      </c>
      <c r="O348" s="381" t="s">
        <v>479</v>
      </c>
    </row>
    <row r="349" spans="1:15" ht="14.25">
      <c r="A349" s="883"/>
      <c r="B349" s="877"/>
      <c r="C349" s="878"/>
      <c r="D349" s="630"/>
      <c r="E349" s="382">
        <f t="shared" si="148"/>
        <v>60</v>
      </c>
      <c r="F349" s="382">
        <f t="shared" si="148"/>
        <v>27</v>
      </c>
      <c r="G349" s="102">
        <f aca="true" t="shared" si="150" ref="G349:N349">G198+G118+G34</f>
        <v>60</v>
      </c>
      <c r="H349" s="102">
        <f t="shared" si="150"/>
        <v>27</v>
      </c>
      <c r="I349" s="102">
        <f t="shared" si="150"/>
        <v>0</v>
      </c>
      <c r="J349" s="102">
        <f t="shared" si="150"/>
        <v>0</v>
      </c>
      <c r="K349" s="102">
        <f t="shared" si="150"/>
        <v>0</v>
      </c>
      <c r="L349" s="102">
        <f t="shared" si="150"/>
        <v>0</v>
      </c>
      <c r="M349" s="102">
        <f t="shared" si="150"/>
        <v>0</v>
      </c>
      <c r="N349" s="102">
        <f t="shared" si="150"/>
        <v>0</v>
      </c>
      <c r="O349" s="381" t="s">
        <v>480</v>
      </c>
    </row>
    <row r="350" spans="1:15" ht="14.25">
      <c r="A350" s="883"/>
      <c r="B350" s="877"/>
      <c r="C350" s="878"/>
      <c r="D350" s="630"/>
      <c r="E350" s="382">
        <f t="shared" si="148"/>
        <v>60</v>
      </c>
      <c r="F350" s="382">
        <f t="shared" si="148"/>
        <v>45</v>
      </c>
      <c r="G350" s="102">
        <f aca="true" t="shared" si="151" ref="G350:N350">G271+G119+G35</f>
        <v>60</v>
      </c>
      <c r="H350" s="102">
        <f t="shared" si="151"/>
        <v>45</v>
      </c>
      <c r="I350" s="102">
        <f t="shared" si="151"/>
        <v>0</v>
      </c>
      <c r="J350" s="102">
        <f t="shared" si="151"/>
        <v>0</v>
      </c>
      <c r="K350" s="102">
        <f t="shared" si="151"/>
        <v>0</v>
      </c>
      <c r="L350" s="102">
        <f t="shared" si="151"/>
        <v>0</v>
      </c>
      <c r="M350" s="102">
        <f t="shared" si="151"/>
        <v>0</v>
      </c>
      <c r="N350" s="102">
        <f t="shared" si="151"/>
        <v>0</v>
      </c>
      <c r="O350" s="381" t="s">
        <v>482</v>
      </c>
    </row>
    <row r="351" spans="1:15" ht="14.25">
      <c r="A351" s="883"/>
      <c r="B351" s="877"/>
      <c r="C351" s="878"/>
      <c r="D351" s="630"/>
      <c r="E351" s="382">
        <f t="shared" si="148"/>
        <v>40</v>
      </c>
      <c r="F351" s="382">
        <f t="shared" si="148"/>
        <v>37.9</v>
      </c>
      <c r="G351" s="102">
        <f>G272+G199</f>
        <v>40</v>
      </c>
      <c r="H351" s="102">
        <f aca="true" t="shared" si="152" ref="H351:N351">H272+H199</f>
        <v>37.9</v>
      </c>
      <c r="I351" s="102">
        <f t="shared" si="152"/>
        <v>0</v>
      </c>
      <c r="J351" s="102">
        <f t="shared" si="152"/>
        <v>0</v>
      </c>
      <c r="K351" s="102">
        <f t="shared" si="152"/>
        <v>0</v>
      </c>
      <c r="L351" s="102">
        <f t="shared" si="152"/>
        <v>0</v>
      </c>
      <c r="M351" s="102">
        <f t="shared" si="152"/>
        <v>0</v>
      </c>
      <c r="N351" s="102">
        <f t="shared" si="152"/>
        <v>0</v>
      </c>
      <c r="O351" s="381" t="s">
        <v>481</v>
      </c>
    </row>
    <row r="352" spans="1:15" ht="14.25">
      <c r="A352" s="883"/>
      <c r="B352" s="877"/>
      <c r="C352" s="878"/>
      <c r="D352" s="630"/>
      <c r="E352" s="382">
        <f t="shared" si="148"/>
        <v>80</v>
      </c>
      <c r="F352" s="382">
        <f t="shared" si="148"/>
        <v>0</v>
      </c>
      <c r="G352" s="102">
        <f aca="true" t="shared" si="153" ref="G352:N352">G273+G200+G120+G36</f>
        <v>80</v>
      </c>
      <c r="H352" s="102">
        <f t="shared" si="153"/>
        <v>0</v>
      </c>
      <c r="I352" s="102">
        <f t="shared" si="153"/>
        <v>0</v>
      </c>
      <c r="J352" s="102">
        <f t="shared" si="153"/>
        <v>0</v>
      </c>
      <c r="K352" s="102">
        <f t="shared" si="153"/>
        <v>0</v>
      </c>
      <c r="L352" s="102">
        <f t="shared" si="153"/>
        <v>0</v>
      </c>
      <c r="M352" s="102">
        <f t="shared" si="153"/>
        <v>0</v>
      </c>
      <c r="N352" s="102">
        <f t="shared" si="153"/>
        <v>0</v>
      </c>
      <c r="O352" s="381" t="s">
        <v>228</v>
      </c>
    </row>
    <row r="353" spans="1:15" ht="14.25">
      <c r="A353" s="883"/>
      <c r="B353" s="877"/>
      <c r="C353" s="878"/>
      <c r="D353" s="630"/>
      <c r="E353" s="382">
        <f t="shared" si="148"/>
        <v>60</v>
      </c>
      <c r="F353" s="382">
        <f t="shared" si="148"/>
        <v>0</v>
      </c>
      <c r="G353" s="102">
        <f aca="true" t="shared" si="154" ref="G353:N353">G201+G121+G37</f>
        <v>60</v>
      </c>
      <c r="H353" s="102">
        <f t="shared" si="154"/>
        <v>0</v>
      </c>
      <c r="I353" s="102">
        <f t="shared" si="154"/>
        <v>0</v>
      </c>
      <c r="J353" s="102">
        <f t="shared" si="154"/>
        <v>0</v>
      </c>
      <c r="K353" s="102">
        <f t="shared" si="154"/>
        <v>0</v>
      </c>
      <c r="L353" s="102">
        <f t="shared" si="154"/>
        <v>0</v>
      </c>
      <c r="M353" s="102">
        <f t="shared" si="154"/>
        <v>0</v>
      </c>
      <c r="N353" s="102">
        <f t="shared" si="154"/>
        <v>0</v>
      </c>
      <c r="O353" s="381" t="s">
        <v>398</v>
      </c>
    </row>
    <row r="354" spans="1:15" ht="14.25">
      <c r="A354" s="883"/>
      <c r="B354" s="877"/>
      <c r="C354" s="878"/>
      <c r="D354" s="630">
        <v>2018</v>
      </c>
      <c r="E354" s="382">
        <f>SUM(E355:E361)</f>
        <v>447.1</v>
      </c>
      <c r="F354" s="382">
        <f aca="true" t="shared" si="155" ref="F354:N354">SUM(F355:F361)</f>
        <v>139.55535</v>
      </c>
      <c r="G354" s="382">
        <f t="shared" si="155"/>
        <v>447.1</v>
      </c>
      <c r="H354" s="382">
        <f t="shared" si="155"/>
        <v>139.55535</v>
      </c>
      <c r="I354" s="382">
        <f t="shared" si="155"/>
        <v>0</v>
      </c>
      <c r="J354" s="382">
        <f t="shared" si="155"/>
        <v>0</v>
      </c>
      <c r="K354" s="382">
        <f t="shared" si="155"/>
        <v>0</v>
      </c>
      <c r="L354" s="382">
        <f t="shared" si="155"/>
        <v>0</v>
      </c>
      <c r="M354" s="382">
        <f t="shared" si="155"/>
        <v>0</v>
      </c>
      <c r="N354" s="382">
        <f t="shared" si="155"/>
        <v>0</v>
      </c>
      <c r="O354" s="388"/>
    </row>
    <row r="355" spans="1:15" ht="14.25">
      <c r="A355" s="883"/>
      <c r="B355" s="877"/>
      <c r="C355" s="878"/>
      <c r="D355" s="630"/>
      <c r="E355" s="382">
        <f>G355+I355+K355+M355</f>
        <v>80</v>
      </c>
      <c r="F355" s="382">
        <f>H355+J355+L355+N355</f>
        <v>0</v>
      </c>
      <c r="G355" s="102">
        <f aca="true" t="shared" si="156" ref="G355:N355">G275+G203+G123+G39</f>
        <v>80</v>
      </c>
      <c r="H355" s="102">
        <f t="shared" si="156"/>
        <v>0</v>
      </c>
      <c r="I355" s="102">
        <f t="shared" si="156"/>
        <v>0</v>
      </c>
      <c r="J355" s="102">
        <f t="shared" si="156"/>
        <v>0</v>
      </c>
      <c r="K355" s="102">
        <f t="shared" si="156"/>
        <v>0</v>
      </c>
      <c r="L355" s="102">
        <f t="shared" si="156"/>
        <v>0</v>
      </c>
      <c r="M355" s="102">
        <f t="shared" si="156"/>
        <v>0</v>
      </c>
      <c r="N355" s="102">
        <f t="shared" si="156"/>
        <v>0</v>
      </c>
      <c r="O355" s="381" t="s">
        <v>478</v>
      </c>
    </row>
    <row r="356" spans="1:15" ht="14.25">
      <c r="A356" s="883"/>
      <c r="B356" s="877"/>
      <c r="C356" s="878"/>
      <c r="D356" s="630"/>
      <c r="E356" s="382">
        <f aca="true" t="shared" si="157" ref="E356:F361">G356+I356+K356+M356</f>
        <v>60</v>
      </c>
      <c r="F356" s="382">
        <f t="shared" si="157"/>
        <v>30.205000000000002</v>
      </c>
      <c r="G356" s="102">
        <f aca="true" t="shared" si="158" ref="G356:N356">G276+G124+G40</f>
        <v>60</v>
      </c>
      <c r="H356" s="102">
        <f t="shared" si="158"/>
        <v>30.205000000000002</v>
      </c>
      <c r="I356" s="102">
        <f t="shared" si="158"/>
        <v>0</v>
      </c>
      <c r="J356" s="102">
        <f t="shared" si="158"/>
        <v>0</v>
      </c>
      <c r="K356" s="102">
        <f t="shared" si="158"/>
        <v>0</v>
      </c>
      <c r="L356" s="102">
        <f t="shared" si="158"/>
        <v>0</v>
      </c>
      <c r="M356" s="102">
        <f t="shared" si="158"/>
        <v>0</v>
      </c>
      <c r="N356" s="102">
        <f t="shared" si="158"/>
        <v>0</v>
      </c>
      <c r="O356" s="381" t="s">
        <v>479</v>
      </c>
    </row>
    <row r="357" spans="1:15" ht="14.25">
      <c r="A357" s="883"/>
      <c r="B357" s="877"/>
      <c r="C357" s="878"/>
      <c r="D357" s="630"/>
      <c r="E357" s="382">
        <f t="shared" si="157"/>
        <v>60</v>
      </c>
      <c r="F357" s="382">
        <f t="shared" si="157"/>
        <v>28.250349999999997</v>
      </c>
      <c r="G357" s="102">
        <f aca="true" t="shared" si="159" ref="G357:N357">G204+G125+G41</f>
        <v>60</v>
      </c>
      <c r="H357" s="102">
        <f t="shared" si="159"/>
        <v>28.250349999999997</v>
      </c>
      <c r="I357" s="102">
        <f t="shared" si="159"/>
        <v>0</v>
      </c>
      <c r="J357" s="102">
        <f t="shared" si="159"/>
        <v>0</v>
      </c>
      <c r="K357" s="102">
        <f t="shared" si="159"/>
        <v>0</v>
      </c>
      <c r="L357" s="102">
        <f t="shared" si="159"/>
        <v>0</v>
      </c>
      <c r="M357" s="102">
        <f t="shared" si="159"/>
        <v>0</v>
      </c>
      <c r="N357" s="102">
        <f t="shared" si="159"/>
        <v>0</v>
      </c>
      <c r="O357" s="381" t="s">
        <v>480</v>
      </c>
    </row>
    <row r="358" spans="1:15" ht="14.25">
      <c r="A358" s="883"/>
      <c r="B358" s="877"/>
      <c r="C358" s="878"/>
      <c r="D358" s="630"/>
      <c r="E358" s="382">
        <f t="shared" si="157"/>
        <v>65</v>
      </c>
      <c r="F358" s="382">
        <f t="shared" si="157"/>
        <v>45</v>
      </c>
      <c r="G358" s="102">
        <f aca="true" t="shared" si="160" ref="G358:N358">G277+G126+G42</f>
        <v>65</v>
      </c>
      <c r="H358" s="102">
        <f t="shared" si="160"/>
        <v>45</v>
      </c>
      <c r="I358" s="102">
        <f t="shared" si="160"/>
        <v>0</v>
      </c>
      <c r="J358" s="102">
        <f t="shared" si="160"/>
        <v>0</v>
      </c>
      <c r="K358" s="102">
        <f t="shared" si="160"/>
        <v>0</v>
      </c>
      <c r="L358" s="102">
        <f t="shared" si="160"/>
        <v>0</v>
      </c>
      <c r="M358" s="102">
        <f t="shared" si="160"/>
        <v>0</v>
      </c>
      <c r="N358" s="102">
        <f t="shared" si="160"/>
        <v>0</v>
      </c>
      <c r="O358" s="381" t="s">
        <v>482</v>
      </c>
    </row>
    <row r="359" spans="1:15" ht="14.25">
      <c r="A359" s="883"/>
      <c r="B359" s="877"/>
      <c r="C359" s="878"/>
      <c r="D359" s="630"/>
      <c r="E359" s="382">
        <f t="shared" si="157"/>
        <v>42.1</v>
      </c>
      <c r="F359" s="382">
        <f t="shared" si="157"/>
        <v>36.1</v>
      </c>
      <c r="G359" s="102">
        <f>G278+G205</f>
        <v>42.1</v>
      </c>
      <c r="H359" s="102">
        <f aca="true" t="shared" si="161" ref="H359:N359">H278+H205</f>
        <v>36.1</v>
      </c>
      <c r="I359" s="102">
        <f t="shared" si="161"/>
        <v>0</v>
      </c>
      <c r="J359" s="102">
        <f t="shared" si="161"/>
        <v>0</v>
      </c>
      <c r="K359" s="102">
        <f t="shared" si="161"/>
        <v>0</v>
      </c>
      <c r="L359" s="102">
        <f t="shared" si="161"/>
        <v>0</v>
      </c>
      <c r="M359" s="102">
        <f t="shared" si="161"/>
        <v>0</v>
      </c>
      <c r="N359" s="102">
        <f t="shared" si="161"/>
        <v>0</v>
      </c>
      <c r="O359" s="381" t="s">
        <v>481</v>
      </c>
    </row>
    <row r="360" spans="1:15" ht="14.25">
      <c r="A360" s="883"/>
      <c r="B360" s="877"/>
      <c r="C360" s="878"/>
      <c r="D360" s="630"/>
      <c r="E360" s="382">
        <f t="shared" si="157"/>
        <v>80</v>
      </c>
      <c r="F360" s="382">
        <f t="shared" si="157"/>
        <v>0</v>
      </c>
      <c r="G360" s="102">
        <f aca="true" t="shared" si="162" ref="G360:N360">G279+G206+G127+G43</f>
        <v>80</v>
      </c>
      <c r="H360" s="102">
        <f t="shared" si="162"/>
        <v>0</v>
      </c>
      <c r="I360" s="102">
        <f t="shared" si="162"/>
        <v>0</v>
      </c>
      <c r="J360" s="102">
        <f t="shared" si="162"/>
        <v>0</v>
      </c>
      <c r="K360" s="102">
        <f t="shared" si="162"/>
        <v>0</v>
      </c>
      <c r="L360" s="102">
        <f t="shared" si="162"/>
        <v>0</v>
      </c>
      <c r="M360" s="102">
        <f t="shared" si="162"/>
        <v>0</v>
      </c>
      <c r="N360" s="102">
        <f t="shared" si="162"/>
        <v>0</v>
      </c>
      <c r="O360" s="381" t="s">
        <v>228</v>
      </c>
    </row>
    <row r="361" spans="1:15" ht="14.25">
      <c r="A361" s="883"/>
      <c r="B361" s="877"/>
      <c r="C361" s="878"/>
      <c r="D361" s="630"/>
      <c r="E361" s="382">
        <f t="shared" si="157"/>
        <v>60</v>
      </c>
      <c r="F361" s="382">
        <f t="shared" si="157"/>
        <v>0</v>
      </c>
      <c r="G361" s="102">
        <f aca="true" t="shared" si="163" ref="G361:N361">G207+G128+G44</f>
        <v>60</v>
      </c>
      <c r="H361" s="102">
        <f t="shared" si="163"/>
        <v>0</v>
      </c>
      <c r="I361" s="102">
        <f t="shared" si="163"/>
        <v>0</v>
      </c>
      <c r="J361" s="102">
        <f t="shared" si="163"/>
        <v>0</v>
      </c>
      <c r="K361" s="102">
        <f t="shared" si="163"/>
        <v>0</v>
      </c>
      <c r="L361" s="102">
        <f t="shared" si="163"/>
        <v>0</v>
      </c>
      <c r="M361" s="102">
        <f t="shared" si="163"/>
        <v>0</v>
      </c>
      <c r="N361" s="102">
        <f t="shared" si="163"/>
        <v>0</v>
      </c>
      <c r="O361" s="381" t="s">
        <v>398</v>
      </c>
    </row>
    <row r="362" spans="1:15" ht="14.25">
      <c r="A362" s="883"/>
      <c r="B362" s="877"/>
      <c r="C362" s="878"/>
      <c r="D362" s="630">
        <v>2019</v>
      </c>
      <c r="E362" s="382">
        <f>SUM(E363:E369)</f>
        <v>355.7</v>
      </c>
      <c r="F362" s="382">
        <f aca="true" t="shared" si="164" ref="F362:N362">SUM(F363:F369)</f>
        <v>134.1</v>
      </c>
      <c r="G362" s="382">
        <f t="shared" si="164"/>
        <v>355.7</v>
      </c>
      <c r="H362" s="382">
        <f t="shared" si="164"/>
        <v>134.1</v>
      </c>
      <c r="I362" s="382">
        <f t="shared" si="164"/>
        <v>0</v>
      </c>
      <c r="J362" s="382">
        <f t="shared" si="164"/>
        <v>0</v>
      </c>
      <c r="K362" s="382">
        <f t="shared" si="164"/>
        <v>0</v>
      </c>
      <c r="L362" s="382">
        <f t="shared" si="164"/>
        <v>0</v>
      </c>
      <c r="M362" s="382">
        <f t="shared" si="164"/>
        <v>0</v>
      </c>
      <c r="N362" s="382">
        <f t="shared" si="164"/>
        <v>0</v>
      </c>
      <c r="O362" s="388"/>
    </row>
    <row r="363" spans="1:15" ht="14.25">
      <c r="A363" s="883"/>
      <c r="B363" s="877"/>
      <c r="C363" s="878"/>
      <c r="D363" s="630"/>
      <c r="E363" s="382">
        <f>G363+I363+K363+M363</f>
        <v>80</v>
      </c>
      <c r="F363" s="382">
        <f>H363+J363+L363+N363</f>
        <v>0</v>
      </c>
      <c r="G363" s="102">
        <f aca="true" t="shared" si="165" ref="G363:N363">G281+G209+G130+G46</f>
        <v>80</v>
      </c>
      <c r="H363" s="102">
        <f t="shared" si="165"/>
        <v>0</v>
      </c>
      <c r="I363" s="102">
        <f t="shared" si="165"/>
        <v>0</v>
      </c>
      <c r="J363" s="102">
        <f t="shared" si="165"/>
        <v>0</v>
      </c>
      <c r="K363" s="102">
        <f t="shared" si="165"/>
        <v>0</v>
      </c>
      <c r="L363" s="102">
        <f t="shared" si="165"/>
        <v>0</v>
      </c>
      <c r="M363" s="102">
        <f t="shared" si="165"/>
        <v>0</v>
      </c>
      <c r="N363" s="102">
        <f t="shared" si="165"/>
        <v>0</v>
      </c>
      <c r="O363" s="381" t="s">
        <v>478</v>
      </c>
    </row>
    <row r="364" spans="1:15" ht="14.25">
      <c r="A364" s="883"/>
      <c r="B364" s="877"/>
      <c r="C364" s="878"/>
      <c r="D364" s="630"/>
      <c r="E364" s="382">
        <f aca="true" t="shared" si="166" ref="E364:F369">G364+I364+K364+M364</f>
        <v>27.5</v>
      </c>
      <c r="F364" s="382">
        <f t="shared" si="166"/>
        <v>27.5</v>
      </c>
      <c r="G364" s="102">
        <f aca="true" t="shared" si="167" ref="G364:N364">G282+G131+G47</f>
        <v>27.5</v>
      </c>
      <c r="H364" s="102">
        <f t="shared" si="167"/>
        <v>27.5</v>
      </c>
      <c r="I364" s="102">
        <f t="shared" si="167"/>
        <v>0</v>
      </c>
      <c r="J364" s="102">
        <f t="shared" si="167"/>
        <v>0</v>
      </c>
      <c r="K364" s="102">
        <f t="shared" si="167"/>
        <v>0</v>
      </c>
      <c r="L364" s="102">
        <f t="shared" si="167"/>
        <v>0</v>
      </c>
      <c r="M364" s="102">
        <f t="shared" si="167"/>
        <v>0</v>
      </c>
      <c r="N364" s="102">
        <f t="shared" si="167"/>
        <v>0</v>
      </c>
      <c r="O364" s="381" t="s">
        <v>479</v>
      </c>
    </row>
    <row r="365" spans="1:15" ht="14.25">
      <c r="A365" s="883"/>
      <c r="B365" s="877"/>
      <c r="C365" s="878"/>
      <c r="D365" s="630"/>
      <c r="E365" s="382">
        <f t="shared" si="166"/>
        <v>23.700000000000003</v>
      </c>
      <c r="F365" s="382">
        <f t="shared" si="166"/>
        <v>23.700000000000003</v>
      </c>
      <c r="G365" s="102">
        <f aca="true" t="shared" si="168" ref="G365:N365">G210+G132+G48</f>
        <v>23.700000000000003</v>
      </c>
      <c r="H365" s="102">
        <f t="shared" si="168"/>
        <v>23.700000000000003</v>
      </c>
      <c r="I365" s="102">
        <f t="shared" si="168"/>
        <v>0</v>
      </c>
      <c r="J365" s="102">
        <f t="shared" si="168"/>
        <v>0</v>
      </c>
      <c r="K365" s="102">
        <f t="shared" si="168"/>
        <v>0</v>
      </c>
      <c r="L365" s="102">
        <f t="shared" si="168"/>
        <v>0</v>
      </c>
      <c r="M365" s="102">
        <f t="shared" si="168"/>
        <v>0</v>
      </c>
      <c r="N365" s="102">
        <f t="shared" si="168"/>
        <v>0</v>
      </c>
      <c r="O365" s="381" t="s">
        <v>480</v>
      </c>
    </row>
    <row r="366" spans="1:15" ht="14.25">
      <c r="A366" s="883"/>
      <c r="B366" s="877"/>
      <c r="C366" s="878"/>
      <c r="D366" s="630"/>
      <c r="E366" s="382">
        <f t="shared" si="166"/>
        <v>45</v>
      </c>
      <c r="F366" s="382">
        <f t="shared" si="166"/>
        <v>45</v>
      </c>
      <c r="G366" s="102">
        <f aca="true" t="shared" si="169" ref="G366:N366">G283+G133+G49</f>
        <v>45</v>
      </c>
      <c r="H366" s="102">
        <f t="shared" si="169"/>
        <v>45</v>
      </c>
      <c r="I366" s="102">
        <f t="shared" si="169"/>
        <v>0</v>
      </c>
      <c r="J366" s="102">
        <f t="shared" si="169"/>
        <v>0</v>
      </c>
      <c r="K366" s="102">
        <f t="shared" si="169"/>
        <v>0</v>
      </c>
      <c r="L366" s="102">
        <f t="shared" si="169"/>
        <v>0</v>
      </c>
      <c r="M366" s="102">
        <f t="shared" si="169"/>
        <v>0</v>
      </c>
      <c r="N366" s="102">
        <f t="shared" si="169"/>
        <v>0</v>
      </c>
      <c r="O366" s="381" t="s">
        <v>482</v>
      </c>
    </row>
    <row r="367" spans="1:15" ht="14.25">
      <c r="A367" s="883"/>
      <c r="B367" s="877"/>
      <c r="C367" s="878"/>
      <c r="D367" s="630"/>
      <c r="E367" s="382">
        <f t="shared" si="166"/>
        <v>39.5</v>
      </c>
      <c r="F367" s="382">
        <f t="shared" si="166"/>
        <v>37.9</v>
      </c>
      <c r="G367" s="102">
        <f aca="true" t="shared" si="170" ref="G367:N367">G284+G211</f>
        <v>39.5</v>
      </c>
      <c r="H367" s="102">
        <f t="shared" si="170"/>
        <v>37.9</v>
      </c>
      <c r="I367" s="102">
        <f t="shared" si="170"/>
        <v>0</v>
      </c>
      <c r="J367" s="102">
        <f t="shared" si="170"/>
        <v>0</v>
      </c>
      <c r="K367" s="102">
        <f t="shared" si="170"/>
        <v>0</v>
      </c>
      <c r="L367" s="102">
        <f t="shared" si="170"/>
        <v>0</v>
      </c>
      <c r="M367" s="102">
        <f t="shared" si="170"/>
        <v>0</v>
      </c>
      <c r="N367" s="102">
        <f t="shared" si="170"/>
        <v>0</v>
      </c>
      <c r="O367" s="381" t="s">
        <v>481</v>
      </c>
    </row>
    <row r="368" spans="1:15" ht="14.25">
      <c r="A368" s="883"/>
      <c r="B368" s="877"/>
      <c r="C368" s="878"/>
      <c r="D368" s="630"/>
      <c r="E368" s="382">
        <f t="shared" si="166"/>
        <v>80</v>
      </c>
      <c r="F368" s="382">
        <f t="shared" si="166"/>
        <v>0</v>
      </c>
      <c r="G368" s="102">
        <f aca="true" t="shared" si="171" ref="G368:N368">G285+G212+G134+G50</f>
        <v>80</v>
      </c>
      <c r="H368" s="102">
        <f t="shared" si="171"/>
        <v>0</v>
      </c>
      <c r="I368" s="102">
        <f t="shared" si="171"/>
        <v>0</v>
      </c>
      <c r="J368" s="102">
        <f t="shared" si="171"/>
        <v>0</v>
      </c>
      <c r="K368" s="102">
        <f t="shared" si="171"/>
        <v>0</v>
      </c>
      <c r="L368" s="102">
        <f t="shared" si="171"/>
        <v>0</v>
      </c>
      <c r="M368" s="102">
        <f t="shared" si="171"/>
        <v>0</v>
      </c>
      <c r="N368" s="102">
        <f t="shared" si="171"/>
        <v>0</v>
      </c>
      <c r="O368" s="381" t="s">
        <v>228</v>
      </c>
    </row>
    <row r="369" spans="1:15" ht="14.25">
      <c r="A369" s="883"/>
      <c r="B369" s="877"/>
      <c r="C369" s="878"/>
      <c r="D369" s="630"/>
      <c r="E369" s="382">
        <f t="shared" si="166"/>
        <v>60</v>
      </c>
      <c r="F369" s="382">
        <f t="shared" si="166"/>
        <v>0</v>
      </c>
      <c r="G369" s="102">
        <f aca="true" t="shared" si="172" ref="G369:N369">G213+G135+G51</f>
        <v>60</v>
      </c>
      <c r="H369" s="102">
        <f t="shared" si="172"/>
        <v>0</v>
      </c>
      <c r="I369" s="102">
        <f t="shared" si="172"/>
        <v>0</v>
      </c>
      <c r="J369" s="102">
        <f t="shared" si="172"/>
        <v>0</v>
      </c>
      <c r="K369" s="102">
        <f t="shared" si="172"/>
        <v>0</v>
      </c>
      <c r="L369" s="102">
        <f t="shared" si="172"/>
        <v>0</v>
      </c>
      <c r="M369" s="102">
        <f t="shared" si="172"/>
        <v>0</v>
      </c>
      <c r="N369" s="102">
        <f t="shared" si="172"/>
        <v>0</v>
      </c>
      <c r="O369" s="381" t="s">
        <v>398</v>
      </c>
    </row>
    <row r="370" spans="1:15" ht="14.25">
      <c r="A370" s="883"/>
      <c r="B370" s="877"/>
      <c r="C370" s="878"/>
      <c r="D370" s="630">
        <v>2020</v>
      </c>
      <c r="E370" s="382">
        <f>SUM(E371:E377)</f>
        <v>411.2</v>
      </c>
      <c r="F370" s="382">
        <f aca="true" t="shared" si="173" ref="F370:N370">SUM(F371:F377)</f>
        <v>152.525</v>
      </c>
      <c r="G370" s="382">
        <f t="shared" si="173"/>
        <v>411.2</v>
      </c>
      <c r="H370" s="382">
        <f t="shared" si="173"/>
        <v>152.525</v>
      </c>
      <c r="I370" s="382">
        <f t="shared" si="173"/>
        <v>0</v>
      </c>
      <c r="J370" s="382">
        <f t="shared" si="173"/>
        <v>0</v>
      </c>
      <c r="K370" s="382">
        <f t="shared" si="173"/>
        <v>0</v>
      </c>
      <c r="L370" s="382">
        <f t="shared" si="173"/>
        <v>0</v>
      </c>
      <c r="M370" s="382">
        <f t="shared" si="173"/>
        <v>0</v>
      </c>
      <c r="N370" s="382">
        <f t="shared" si="173"/>
        <v>0</v>
      </c>
      <c r="O370" s="388"/>
    </row>
    <row r="371" spans="1:15" ht="14.25">
      <c r="A371" s="883"/>
      <c r="B371" s="877"/>
      <c r="C371" s="878"/>
      <c r="D371" s="630"/>
      <c r="E371" s="382">
        <f>G371+I371+K371+M371</f>
        <v>80</v>
      </c>
      <c r="F371" s="382">
        <f>H371+J371+L371+N371</f>
        <v>0</v>
      </c>
      <c r="G371" s="102">
        <f aca="true" t="shared" si="174" ref="G371:N371">G287+G215+G137+G53</f>
        <v>80</v>
      </c>
      <c r="H371" s="102">
        <f t="shared" si="174"/>
        <v>0</v>
      </c>
      <c r="I371" s="102">
        <f t="shared" si="174"/>
        <v>0</v>
      </c>
      <c r="J371" s="102">
        <f t="shared" si="174"/>
        <v>0</v>
      </c>
      <c r="K371" s="102">
        <f t="shared" si="174"/>
        <v>0</v>
      </c>
      <c r="L371" s="102">
        <f t="shared" si="174"/>
        <v>0</v>
      </c>
      <c r="M371" s="102">
        <f t="shared" si="174"/>
        <v>0</v>
      </c>
      <c r="N371" s="102">
        <f t="shared" si="174"/>
        <v>0</v>
      </c>
      <c r="O371" s="381" t="s">
        <v>478</v>
      </c>
    </row>
    <row r="372" spans="1:15" ht="14.25">
      <c r="A372" s="883"/>
      <c r="B372" s="877"/>
      <c r="C372" s="878"/>
      <c r="D372" s="630"/>
      <c r="E372" s="382">
        <f aca="true" t="shared" si="175" ref="E372:F377">G372+I372+K372+M372</f>
        <v>31.2</v>
      </c>
      <c r="F372" s="382">
        <f t="shared" si="175"/>
        <v>30.7</v>
      </c>
      <c r="G372" s="102">
        <f aca="true" t="shared" si="176" ref="G372:N372">G288+G138+G54</f>
        <v>31.2</v>
      </c>
      <c r="H372" s="102">
        <f t="shared" si="176"/>
        <v>30.7</v>
      </c>
      <c r="I372" s="102">
        <f t="shared" si="176"/>
        <v>0</v>
      </c>
      <c r="J372" s="102">
        <f t="shared" si="176"/>
        <v>0</v>
      </c>
      <c r="K372" s="102">
        <f t="shared" si="176"/>
        <v>0</v>
      </c>
      <c r="L372" s="102">
        <f t="shared" si="176"/>
        <v>0</v>
      </c>
      <c r="M372" s="102">
        <f t="shared" si="176"/>
        <v>0</v>
      </c>
      <c r="N372" s="102">
        <f t="shared" si="176"/>
        <v>0</v>
      </c>
      <c r="O372" s="381" t="s">
        <v>479</v>
      </c>
    </row>
    <row r="373" spans="1:15" ht="14.25">
      <c r="A373" s="883"/>
      <c r="B373" s="877"/>
      <c r="C373" s="878"/>
      <c r="D373" s="630"/>
      <c r="E373" s="382">
        <f t="shared" si="175"/>
        <v>60</v>
      </c>
      <c r="F373" s="382">
        <f t="shared" si="175"/>
        <v>38.925</v>
      </c>
      <c r="G373" s="102">
        <f aca="true" t="shared" si="177" ref="G373:N373">G216+G139+G55</f>
        <v>60</v>
      </c>
      <c r="H373" s="102">
        <f t="shared" si="177"/>
        <v>38.925</v>
      </c>
      <c r="I373" s="102">
        <f t="shared" si="177"/>
        <v>0</v>
      </c>
      <c r="J373" s="102">
        <f t="shared" si="177"/>
        <v>0</v>
      </c>
      <c r="K373" s="102">
        <f t="shared" si="177"/>
        <v>0</v>
      </c>
      <c r="L373" s="102">
        <f t="shared" si="177"/>
        <v>0</v>
      </c>
      <c r="M373" s="102">
        <f t="shared" si="177"/>
        <v>0</v>
      </c>
      <c r="N373" s="102">
        <f t="shared" si="177"/>
        <v>0</v>
      </c>
      <c r="O373" s="381" t="s">
        <v>480</v>
      </c>
    </row>
    <row r="374" spans="1:15" ht="14.25">
      <c r="A374" s="883"/>
      <c r="B374" s="877"/>
      <c r="C374" s="878"/>
      <c r="D374" s="630"/>
      <c r="E374" s="382">
        <f t="shared" si="175"/>
        <v>45</v>
      </c>
      <c r="F374" s="382">
        <f t="shared" si="175"/>
        <v>45</v>
      </c>
      <c r="G374" s="102">
        <f aca="true" t="shared" si="178" ref="G374:N374">G289+G140+G56</f>
        <v>45</v>
      </c>
      <c r="H374" s="102">
        <f t="shared" si="178"/>
        <v>45</v>
      </c>
      <c r="I374" s="102">
        <f t="shared" si="178"/>
        <v>0</v>
      </c>
      <c r="J374" s="102">
        <f t="shared" si="178"/>
        <v>0</v>
      </c>
      <c r="K374" s="102">
        <f t="shared" si="178"/>
        <v>0</v>
      </c>
      <c r="L374" s="102">
        <f t="shared" si="178"/>
        <v>0</v>
      </c>
      <c r="M374" s="102">
        <f t="shared" si="178"/>
        <v>0</v>
      </c>
      <c r="N374" s="102">
        <f t="shared" si="178"/>
        <v>0</v>
      </c>
      <c r="O374" s="381" t="s">
        <v>482</v>
      </c>
    </row>
    <row r="375" spans="1:15" ht="14.25">
      <c r="A375" s="883"/>
      <c r="B375" s="877"/>
      <c r="C375" s="878"/>
      <c r="D375" s="630"/>
      <c r="E375" s="382">
        <f t="shared" si="175"/>
        <v>55</v>
      </c>
      <c r="F375" s="382">
        <f t="shared" si="175"/>
        <v>37.9</v>
      </c>
      <c r="G375" s="102">
        <f>G217+G290</f>
        <v>55</v>
      </c>
      <c r="H375" s="102">
        <f aca="true" t="shared" si="179" ref="H375:N375">H290+H217</f>
        <v>37.9</v>
      </c>
      <c r="I375" s="102">
        <f t="shared" si="179"/>
        <v>0</v>
      </c>
      <c r="J375" s="102">
        <f t="shared" si="179"/>
        <v>0</v>
      </c>
      <c r="K375" s="102">
        <f t="shared" si="179"/>
        <v>0</v>
      </c>
      <c r="L375" s="102">
        <f t="shared" si="179"/>
        <v>0</v>
      </c>
      <c r="M375" s="102">
        <f t="shared" si="179"/>
        <v>0</v>
      </c>
      <c r="N375" s="102">
        <f t="shared" si="179"/>
        <v>0</v>
      </c>
      <c r="O375" s="381" t="s">
        <v>481</v>
      </c>
    </row>
    <row r="376" spans="1:15" ht="14.25">
      <c r="A376" s="883"/>
      <c r="B376" s="877"/>
      <c r="C376" s="878"/>
      <c r="D376" s="630"/>
      <c r="E376" s="382">
        <f t="shared" si="175"/>
        <v>80</v>
      </c>
      <c r="F376" s="382">
        <f t="shared" si="175"/>
        <v>0</v>
      </c>
      <c r="G376" s="102">
        <f aca="true" t="shared" si="180" ref="G376:N376">G291+G218+G141+G57</f>
        <v>80</v>
      </c>
      <c r="H376" s="102">
        <f t="shared" si="180"/>
        <v>0</v>
      </c>
      <c r="I376" s="102">
        <f t="shared" si="180"/>
        <v>0</v>
      </c>
      <c r="J376" s="102">
        <f t="shared" si="180"/>
        <v>0</v>
      </c>
      <c r="K376" s="102">
        <f t="shared" si="180"/>
        <v>0</v>
      </c>
      <c r="L376" s="102">
        <f t="shared" si="180"/>
        <v>0</v>
      </c>
      <c r="M376" s="102">
        <f t="shared" si="180"/>
        <v>0</v>
      </c>
      <c r="N376" s="102">
        <f t="shared" si="180"/>
        <v>0</v>
      </c>
      <c r="O376" s="381" t="s">
        <v>228</v>
      </c>
    </row>
    <row r="377" spans="1:15" ht="14.25">
      <c r="A377" s="883"/>
      <c r="B377" s="877"/>
      <c r="C377" s="878"/>
      <c r="D377" s="630"/>
      <c r="E377" s="382">
        <f t="shared" si="175"/>
        <v>60</v>
      </c>
      <c r="F377" s="382">
        <f t="shared" si="175"/>
        <v>0</v>
      </c>
      <c r="G377" s="102">
        <f aca="true" t="shared" si="181" ref="G377:N377">G219+G142+G58</f>
        <v>60</v>
      </c>
      <c r="H377" s="102">
        <f t="shared" si="181"/>
        <v>0</v>
      </c>
      <c r="I377" s="102">
        <f t="shared" si="181"/>
        <v>0</v>
      </c>
      <c r="J377" s="102">
        <f t="shared" si="181"/>
        <v>0</v>
      </c>
      <c r="K377" s="102">
        <f t="shared" si="181"/>
        <v>0</v>
      </c>
      <c r="L377" s="102">
        <f t="shared" si="181"/>
        <v>0</v>
      </c>
      <c r="M377" s="102">
        <f t="shared" si="181"/>
        <v>0</v>
      </c>
      <c r="N377" s="102">
        <f t="shared" si="181"/>
        <v>0</v>
      </c>
      <c r="O377" s="381" t="s">
        <v>398</v>
      </c>
    </row>
    <row r="378" spans="1:15" ht="14.25">
      <c r="A378" s="883"/>
      <c r="B378" s="877"/>
      <c r="C378" s="878"/>
      <c r="D378" s="630">
        <v>2021</v>
      </c>
      <c r="E378" s="382">
        <f>SUM(E379:E385)</f>
        <v>411.2</v>
      </c>
      <c r="F378" s="382">
        <f aca="true" t="shared" si="182" ref="F378:N378">SUM(F379:F385)</f>
        <v>152.525</v>
      </c>
      <c r="G378" s="382">
        <f t="shared" si="182"/>
        <v>411.2</v>
      </c>
      <c r="H378" s="382">
        <f t="shared" si="182"/>
        <v>152.525</v>
      </c>
      <c r="I378" s="382">
        <f t="shared" si="182"/>
        <v>0</v>
      </c>
      <c r="J378" s="382">
        <f t="shared" si="182"/>
        <v>0</v>
      </c>
      <c r="K378" s="382">
        <f t="shared" si="182"/>
        <v>0</v>
      </c>
      <c r="L378" s="382">
        <f t="shared" si="182"/>
        <v>0</v>
      </c>
      <c r="M378" s="382">
        <f t="shared" si="182"/>
        <v>0</v>
      </c>
      <c r="N378" s="382">
        <f t="shared" si="182"/>
        <v>0</v>
      </c>
      <c r="O378" s="388"/>
    </row>
    <row r="379" spans="1:15" ht="14.25">
      <c r="A379" s="883"/>
      <c r="B379" s="877"/>
      <c r="C379" s="878"/>
      <c r="D379" s="630"/>
      <c r="E379" s="382">
        <f>G379+I379+K379+M379</f>
        <v>80</v>
      </c>
      <c r="F379" s="382">
        <f>H379+J379+L379+N379</f>
        <v>0</v>
      </c>
      <c r="G379" s="102">
        <f>G60+G144+G221+G293</f>
        <v>80</v>
      </c>
      <c r="H379" s="102">
        <f>H60+H144+H221+H293</f>
        <v>0</v>
      </c>
      <c r="I379" s="102">
        <f aca="true" t="shared" si="183" ref="I379:N379">I60+I144+I221+I293</f>
        <v>0</v>
      </c>
      <c r="J379" s="102">
        <f t="shared" si="183"/>
        <v>0</v>
      </c>
      <c r="K379" s="102">
        <f t="shared" si="183"/>
        <v>0</v>
      </c>
      <c r="L379" s="102">
        <f t="shared" si="183"/>
        <v>0</v>
      </c>
      <c r="M379" s="102">
        <f t="shared" si="183"/>
        <v>0</v>
      </c>
      <c r="N379" s="102">
        <f t="shared" si="183"/>
        <v>0</v>
      </c>
      <c r="O379" s="381" t="s">
        <v>478</v>
      </c>
    </row>
    <row r="380" spans="1:15" ht="14.25">
      <c r="A380" s="883"/>
      <c r="B380" s="877"/>
      <c r="C380" s="878"/>
      <c r="D380" s="630"/>
      <c r="E380" s="382">
        <f aca="true" t="shared" si="184" ref="E380:E385">G380+I380+K380+M380</f>
        <v>31.2</v>
      </c>
      <c r="F380" s="382">
        <f aca="true" t="shared" si="185" ref="F380:F385">H380+J380+L380+N380</f>
        <v>30.7</v>
      </c>
      <c r="G380" s="102">
        <f>G61+G145+G294</f>
        <v>31.2</v>
      </c>
      <c r="H380" s="102">
        <f>H61+H145+H294</f>
        <v>30.7</v>
      </c>
      <c r="I380" s="102">
        <f aca="true" t="shared" si="186" ref="I380:N380">I61+I145+I294</f>
        <v>0</v>
      </c>
      <c r="J380" s="102">
        <f t="shared" si="186"/>
        <v>0</v>
      </c>
      <c r="K380" s="102">
        <f t="shared" si="186"/>
        <v>0</v>
      </c>
      <c r="L380" s="102">
        <f t="shared" si="186"/>
        <v>0</v>
      </c>
      <c r="M380" s="102">
        <f t="shared" si="186"/>
        <v>0</v>
      </c>
      <c r="N380" s="102">
        <f t="shared" si="186"/>
        <v>0</v>
      </c>
      <c r="O380" s="381" t="s">
        <v>479</v>
      </c>
    </row>
    <row r="381" spans="1:15" ht="14.25">
      <c r="A381" s="883"/>
      <c r="B381" s="877"/>
      <c r="C381" s="878"/>
      <c r="D381" s="630"/>
      <c r="E381" s="382">
        <f t="shared" si="184"/>
        <v>60</v>
      </c>
      <c r="F381" s="382">
        <f t="shared" si="185"/>
        <v>38.925</v>
      </c>
      <c r="G381" s="102">
        <f>G62+G146+G222</f>
        <v>60</v>
      </c>
      <c r="H381" s="102">
        <f>H62+H146+H222</f>
        <v>38.925</v>
      </c>
      <c r="I381" s="102">
        <f aca="true" t="shared" si="187" ref="I381:N381">I62+I146+I222</f>
        <v>0</v>
      </c>
      <c r="J381" s="102">
        <f t="shared" si="187"/>
        <v>0</v>
      </c>
      <c r="K381" s="102">
        <f t="shared" si="187"/>
        <v>0</v>
      </c>
      <c r="L381" s="102">
        <f t="shared" si="187"/>
        <v>0</v>
      </c>
      <c r="M381" s="102">
        <f t="shared" si="187"/>
        <v>0</v>
      </c>
      <c r="N381" s="102">
        <f t="shared" si="187"/>
        <v>0</v>
      </c>
      <c r="O381" s="381" t="s">
        <v>480</v>
      </c>
    </row>
    <row r="382" spans="1:15" ht="14.25">
      <c r="A382" s="883"/>
      <c r="B382" s="877"/>
      <c r="C382" s="878"/>
      <c r="D382" s="630"/>
      <c r="E382" s="382">
        <f t="shared" si="184"/>
        <v>45</v>
      </c>
      <c r="F382" s="382">
        <f t="shared" si="185"/>
        <v>45</v>
      </c>
      <c r="G382" s="102">
        <f>G63+G147+G295</f>
        <v>45</v>
      </c>
      <c r="H382" s="102">
        <f>H63+H147+H295</f>
        <v>45</v>
      </c>
      <c r="I382" s="102">
        <f aca="true" t="shared" si="188" ref="I382:N382">I63+I147+I295</f>
        <v>0</v>
      </c>
      <c r="J382" s="102">
        <f t="shared" si="188"/>
        <v>0</v>
      </c>
      <c r="K382" s="102">
        <f t="shared" si="188"/>
        <v>0</v>
      </c>
      <c r="L382" s="102">
        <f t="shared" si="188"/>
        <v>0</v>
      </c>
      <c r="M382" s="102">
        <f t="shared" si="188"/>
        <v>0</v>
      </c>
      <c r="N382" s="102">
        <f t="shared" si="188"/>
        <v>0</v>
      </c>
      <c r="O382" s="381" t="s">
        <v>482</v>
      </c>
    </row>
    <row r="383" spans="1:15" ht="14.25">
      <c r="A383" s="883"/>
      <c r="B383" s="877"/>
      <c r="C383" s="878"/>
      <c r="D383" s="630"/>
      <c r="E383" s="382">
        <f t="shared" si="184"/>
        <v>55</v>
      </c>
      <c r="F383" s="382">
        <f t="shared" si="185"/>
        <v>37.9</v>
      </c>
      <c r="G383" s="102">
        <f>G223+G296</f>
        <v>55</v>
      </c>
      <c r="H383" s="102">
        <f>H223+H296</f>
        <v>37.9</v>
      </c>
      <c r="I383" s="102">
        <f aca="true" t="shared" si="189" ref="I383:N383">I223+I296</f>
        <v>0</v>
      </c>
      <c r="J383" s="102">
        <f t="shared" si="189"/>
        <v>0</v>
      </c>
      <c r="K383" s="102">
        <f t="shared" si="189"/>
        <v>0</v>
      </c>
      <c r="L383" s="102">
        <f t="shared" si="189"/>
        <v>0</v>
      </c>
      <c r="M383" s="102">
        <f t="shared" si="189"/>
        <v>0</v>
      </c>
      <c r="N383" s="102">
        <f t="shared" si="189"/>
        <v>0</v>
      </c>
      <c r="O383" s="381" t="s">
        <v>481</v>
      </c>
    </row>
    <row r="384" spans="1:15" ht="14.25">
      <c r="A384" s="883"/>
      <c r="B384" s="877"/>
      <c r="C384" s="878"/>
      <c r="D384" s="630"/>
      <c r="E384" s="382">
        <f t="shared" si="184"/>
        <v>80</v>
      </c>
      <c r="F384" s="382">
        <f t="shared" si="185"/>
        <v>0</v>
      </c>
      <c r="G384" s="102">
        <f>G64+G148+G224+G297</f>
        <v>80</v>
      </c>
      <c r="H384" s="102">
        <f>H64+H148+H224+H297</f>
        <v>0</v>
      </c>
      <c r="I384" s="102">
        <f aca="true" t="shared" si="190" ref="I384:N384">I64+I148+I224+I297</f>
        <v>0</v>
      </c>
      <c r="J384" s="102">
        <f t="shared" si="190"/>
        <v>0</v>
      </c>
      <c r="K384" s="102">
        <f t="shared" si="190"/>
        <v>0</v>
      </c>
      <c r="L384" s="102">
        <f t="shared" si="190"/>
        <v>0</v>
      </c>
      <c r="M384" s="102">
        <f t="shared" si="190"/>
        <v>0</v>
      </c>
      <c r="N384" s="102">
        <f t="shared" si="190"/>
        <v>0</v>
      </c>
      <c r="O384" s="381" t="s">
        <v>228</v>
      </c>
    </row>
    <row r="385" spans="1:15" ht="14.25">
      <c r="A385" s="883"/>
      <c r="B385" s="877"/>
      <c r="C385" s="878"/>
      <c r="D385" s="630"/>
      <c r="E385" s="382">
        <f t="shared" si="184"/>
        <v>60</v>
      </c>
      <c r="F385" s="382">
        <f t="shared" si="185"/>
        <v>0</v>
      </c>
      <c r="G385" s="102">
        <f>G65+G149+G225</f>
        <v>60</v>
      </c>
      <c r="H385" s="102">
        <f>H65+H149+H225</f>
        <v>0</v>
      </c>
      <c r="I385" s="102">
        <f aca="true" t="shared" si="191" ref="I385:N385">I65+I149+I225</f>
        <v>0</v>
      </c>
      <c r="J385" s="102">
        <f t="shared" si="191"/>
        <v>0</v>
      </c>
      <c r="K385" s="102">
        <f t="shared" si="191"/>
        <v>0</v>
      </c>
      <c r="L385" s="102">
        <f t="shared" si="191"/>
        <v>0</v>
      </c>
      <c r="M385" s="102">
        <f t="shared" si="191"/>
        <v>0</v>
      </c>
      <c r="N385" s="102">
        <f t="shared" si="191"/>
        <v>0</v>
      </c>
      <c r="O385" s="381" t="s">
        <v>398</v>
      </c>
    </row>
    <row r="386" spans="1:15" ht="14.25">
      <c r="A386" s="883"/>
      <c r="B386" s="877"/>
      <c r="C386" s="878"/>
      <c r="D386" s="630">
        <v>2022</v>
      </c>
      <c r="E386" s="382">
        <f>SUM(E387:E393)</f>
        <v>405.1</v>
      </c>
      <c r="F386" s="382">
        <f aca="true" t="shared" si="192" ref="F386:N386">SUM(F387:F393)</f>
        <v>0</v>
      </c>
      <c r="G386" s="382">
        <f t="shared" si="192"/>
        <v>405.1</v>
      </c>
      <c r="H386" s="382">
        <f t="shared" si="192"/>
        <v>0</v>
      </c>
      <c r="I386" s="382">
        <f t="shared" si="192"/>
        <v>0</v>
      </c>
      <c r="J386" s="382">
        <f t="shared" si="192"/>
        <v>0</v>
      </c>
      <c r="K386" s="382">
        <f t="shared" si="192"/>
        <v>0</v>
      </c>
      <c r="L386" s="382">
        <f t="shared" si="192"/>
        <v>0</v>
      </c>
      <c r="M386" s="382">
        <f t="shared" si="192"/>
        <v>0</v>
      </c>
      <c r="N386" s="382">
        <f t="shared" si="192"/>
        <v>0</v>
      </c>
      <c r="O386" s="388"/>
    </row>
    <row r="387" spans="1:15" ht="14.25">
      <c r="A387" s="883"/>
      <c r="B387" s="877"/>
      <c r="C387" s="878"/>
      <c r="D387" s="630"/>
      <c r="E387" s="382">
        <f>G387+I387+K387+M387</f>
        <v>80</v>
      </c>
      <c r="F387" s="382">
        <f>H387+J387+L387+N387</f>
        <v>0</v>
      </c>
      <c r="G387" s="102">
        <f>G67+G151+G227+G299</f>
        <v>80</v>
      </c>
      <c r="H387" s="102">
        <f aca="true" t="shared" si="193" ref="H387:N387">H67+H151+H227+H299</f>
        <v>0</v>
      </c>
      <c r="I387" s="102">
        <f t="shared" si="193"/>
        <v>0</v>
      </c>
      <c r="J387" s="102">
        <f t="shared" si="193"/>
        <v>0</v>
      </c>
      <c r="K387" s="102">
        <f t="shared" si="193"/>
        <v>0</v>
      </c>
      <c r="L387" s="102">
        <f t="shared" si="193"/>
        <v>0</v>
      </c>
      <c r="M387" s="102">
        <f t="shared" si="193"/>
        <v>0</v>
      </c>
      <c r="N387" s="102">
        <f t="shared" si="193"/>
        <v>0</v>
      </c>
      <c r="O387" s="381" t="s">
        <v>478</v>
      </c>
    </row>
    <row r="388" spans="1:15" ht="14.25">
      <c r="A388" s="883"/>
      <c r="B388" s="877"/>
      <c r="C388" s="878"/>
      <c r="D388" s="630"/>
      <c r="E388" s="382">
        <f aca="true" t="shared" si="194" ref="E388:E393">G388+I388+K388+M388</f>
        <v>30.1</v>
      </c>
      <c r="F388" s="382">
        <f aca="true" t="shared" si="195" ref="F388:F393">H388+J388+L388+N388</f>
        <v>0</v>
      </c>
      <c r="G388" s="102">
        <f>G68+G152+G301</f>
        <v>30.1</v>
      </c>
      <c r="H388" s="102">
        <f aca="true" t="shared" si="196" ref="H388:N388">H68+H152+H301</f>
        <v>0</v>
      </c>
      <c r="I388" s="102">
        <f t="shared" si="196"/>
        <v>0</v>
      </c>
      <c r="J388" s="102">
        <f t="shared" si="196"/>
        <v>0</v>
      </c>
      <c r="K388" s="102">
        <f t="shared" si="196"/>
        <v>0</v>
      </c>
      <c r="L388" s="102">
        <f t="shared" si="196"/>
        <v>0</v>
      </c>
      <c r="M388" s="102">
        <f t="shared" si="196"/>
        <v>0</v>
      </c>
      <c r="N388" s="102">
        <f t="shared" si="196"/>
        <v>0</v>
      </c>
      <c r="O388" s="381" t="s">
        <v>479</v>
      </c>
    </row>
    <row r="389" spans="1:15" ht="14.25">
      <c r="A389" s="883"/>
      <c r="B389" s="877"/>
      <c r="C389" s="878"/>
      <c r="D389" s="630"/>
      <c r="E389" s="382">
        <f t="shared" si="194"/>
        <v>60</v>
      </c>
      <c r="F389" s="382">
        <f t="shared" si="195"/>
        <v>0</v>
      </c>
      <c r="G389" s="102">
        <f>G69+G153+G228</f>
        <v>60</v>
      </c>
      <c r="H389" s="102">
        <f aca="true" t="shared" si="197" ref="H389:N389">H69+H153+H228</f>
        <v>0</v>
      </c>
      <c r="I389" s="102">
        <f t="shared" si="197"/>
        <v>0</v>
      </c>
      <c r="J389" s="102">
        <f t="shared" si="197"/>
        <v>0</v>
      </c>
      <c r="K389" s="102">
        <f t="shared" si="197"/>
        <v>0</v>
      </c>
      <c r="L389" s="102">
        <f t="shared" si="197"/>
        <v>0</v>
      </c>
      <c r="M389" s="102">
        <f t="shared" si="197"/>
        <v>0</v>
      </c>
      <c r="N389" s="102">
        <f t="shared" si="197"/>
        <v>0</v>
      </c>
      <c r="O389" s="381" t="s">
        <v>480</v>
      </c>
    </row>
    <row r="390" spans="1:15" ht="14.25">
      <c r="A390" s="883"/>
      <c r="B390" s="877"/>
      <c r="C390" s="878"/>
      <c r="D390" s="630"/>
      <c r="E390" s="382">
        <f t="shared" si="194"/>
        <v>45</v>
      </c>
      <c r="F390" s="382">
        <f t="shared" si="195"/>
        <v>0</v>
      </c>
      <c r="G390" s="102">
        <f>G70+G154+G301</f>
        <v>45</v>
      </c>
      <c r="H390" s="102">
        <f aca="true" t="shared" si="198" ref="H390:N390">H70+H154+H301</f>
        <v>0</v>
      </c>
      <c r="I390" s="102">
        <f t="shared" si="198"/>
        <v>0</v>
      </c>
      <c r="J390" s="102">
        <f t="shared" si="198"/>
        <v>0</v>
      </c>
      <c r="K390" s="102">
        <f t="shared" si="198"/>
        <v>0</v>
      </c>
      <c r="L390" s="102">
        <f t="shared" si="198"/>
        <v>0</v>
      </c>
      <c r="M390" s="102">
        <f t="shared" si="198"/>
        <v>0</v>
      </c>
      <c r="N390" s="102">
        <f t="shared" si="198"/>
        <v>0</v>
      </c>
      <c r="O390" s="381" t="s">
        <v>482</v>
      </c>
    </row>
    <row r="391" spans="1:15" ht="14.25">
      <c r="A391" s="883"/>
      <c r="B391" s="877"/>
      <c r="C391" s="878"/>
      <c r="D391" s="630"/>
      <c r="E391" s="382">
        <f t="shared" si="194"/>
        <v>50</v>
      </c>
      <c r="F391" s="382">
        <f t="shared" si="195"/>
        <v>0</v>
      </c>
      <c r="G391" s="102">
        <f>G229+G302</f>
        <v>50</v>
      </c>
      <c r="H391" s="102">
        <f aca="true" t="shared" si="199" ref="H391:N391">H229+H302</f>
        <v>0</v>
      </c>
      <c r="I391" s="102">
        <f t="shared" si="199"/>
        <v>0</v>
      </c>
      <c r="J391" s="102">
        <f t="shared" si="199"/>
        <v>0</v>
      </c>
      <c r="K391" s="102">
        <f t="shared" si="199"/>
        <v>0</v>
      </c>
      <c r="L391" s="102">
        <f t="shared" si="199"/>
        <v>0</v>
      </c>
      <c r="M391" s="102">
        <f t="shared" si="199"/>
        <v>0</v>
      </c>
      <c r="N391" s="102">
        <f t="shared" si="199"/>
        <v>0</v>
      </c>
      <c r="O391" s="381" t="s">
        <v>481</v>
      </c>
    </row>
    <row r="392" spans="1:15" ht="14.25">
      <c r="A392" s="883"/>
      <c r="B392" s="877"/>
      <c r="C392" s="878"/>
      <c r="D392" s="630"/>
      <c r="E392" s="382">
        <f t="shared" si="194"/>
        <v>80</v>
      </c>
      <c r="F392" s="382">
        <f t="shared" si="195"/>
        <v>0</v>
      </c>
      <c r="G392" s="102">
        <f>G71+G155+G230+G303</f>
        <v>80</v>
      </c>
      <c r="H392" s="102">
        <f aca="true" t="shared" si="200" ref="H392:N392">H71+H155+H230+H303</f>
        <v>0</v>
      </c>
      <c r="I392" s="102">
        <f t="shared" si="200"/>
        <v>0</v>
      </c>
      <c r="J392" s="102">
        <f t="shared" si="200"/>
        <v>0</v>
      </c>
      <c r="K392" s="102">
        <f t="shared" si="200"/>
        <v>0</v>
      </c>
      <c r="L392" s="102">
        <f t="shared" si="200"/>
        <v>0</v>
      </c>
      <c r="M392" s="102">
        <f t="shared" si="200"/>
        <v>0</v>
      </c>
      <c r="N392" s="102">
        <f t="shared" si="200"/>
        <v>0</v>
      </c>
      <c r="O392" s="381" t="s">
        <v>228</v>
      </c>
    </row>
    <row r="393" spans="1:15" ht="14.25">
      <c r="A393" s="883"/>
      <c r="B393" s="877"/>
      <c r="C393" s="878"/>
      <c r="D393" s="630"/>
      <c r="E393" s="382">
        <f t="shared" si="194"/>
        <v>60</v>
      </c>
      <c r="F393" s="382">
        <f t="shared" si="195"/>
        <v>0</v>
      </c>
      <c r="G393" s="102">
        <f>G72+G156+G231</f>
        <v>60</v>
      </c>
      <c r="H393" s="102">
        <f aca="true" t="shared" si="201" ref="H393:N393">H72+H156+H231</f>
        <v>0</v>
      </c>
      <c r="I393" s="102">
        <f t="shared" si="201"/>
        <v>0</v>
      </c>
      <c r="J393" s="102">
        <f t="shared" si="201"/>
        <v>0</v>
      </c>
      <c r="K393" s="102">
        <f t="shared" si="201"/>
        <v>0</v>
      </c>
      <c r="L393" s="102">
        <f t="shared" si="201"/>
        <v>0</v>
      </c>
      <c r="M393" s="102">
        <f t="shared" si="201"/>
        <v>0</v>
      </c>
      <c r="N393" s="102">
        <f t="shared" si="201"/>
        <v>0</v>
      </c>
      <c r="O393" s="381" t="s">
        <v>398</v>
      </c>
    </row>
    <row r="394" spans="1:15" ht="14.25">
      <c r="A394" s="883"/>
      <c r="B394" s="877"/>
      <c r="C394" s="878"/>
      <c r="D394" s="630">
        <v>2023</v>
      </c>
      <c r="E394" s="382">
        <f>SUM(E395:E401)</f>
        <v>405.1</v>
      </c>
      <c r="F394" s="382">
        <f aca="true" t="shared" si="202" ref="F394:N394">SUM(F395:F401)</f>
        <v>0</v>
      </c>
      <c r="G394" s="382">
        <f t="shared" si="202"/>
        <v>405.1</v>
      </c>
      <c r="H394" s="382">
        <f t="shared" si="202"/>
        <v>0</v>
      </c>
      <c r="I394" s="382">
        <f t="shared" si="202"/>
        <v>0</v>
      </c>
      <c r="J394" s="382">
        <f t="shared" si="202"/>
        <v>0</v>
      </c>
      <c r="K394" s="382">
        <f t="shared" si="202"/>
        <v>0</v>
      </c>
      <c r="L394" s="382">
        <f t="shared" si="202"/>
        <v>0</v>
      </c>
      <c r="M394" s="382">
        <f t="shared" si="202"/>
        <v>0</v>
      </c>
      <c r="N394" s="382">
        <f t="shared" si="202"/>
        <v>0</v>
      </c>
      <c r="O394" s="388"/>
    </row>
    <row r="395" spans="1:15" ht="14.25">
      <c r="A395" s="883"/>
      <c r="B395" s="877"/>
      <c r="C395" s="878"/>
      <c r="D395" s="630"/>
      <c r="E395" s="382">
        <f>G395+I395+K395+M395</f>
        <v>80</v>
      </c>
      <c r="F395" s="382">
        <f>H395+J395+L395+N395</f>
        <v>0</v>
      </c>
      <c r="G395" s="102">
        <f>G74+G158+G233+G305</f>
        <v>80</v>
      </c>
      <c r="H395" s="102">
        <f aca="true" t="shared" si="203" ref="H395:N395">H74+H158+H233+H305</f>
        <v>0</v>
      </c>
      <c r="I395" s="102">
        <f t="shared" si="203"/>
        <v>0</v>
      </c>
      <c r="J395" s="102">
        <f t="shared" si="203"/>
        <v>0</v>
      </c>
      <c r="K395" s="102">
        <f t="shared" si="203"/>
        <v>0</v>
      </c>
      <c r="L395" s="102">
        <f t="shared" si="203"/>
        <v>0</v>
      </c>
      <c r="M395" s="102">
        <f t="shared" si="203"/>
        <v>0</v>
      </c>
      <c r="N395" s="102">
        <f t="shared" si="203"/>
        <v>0</v>
      </c>
      <c r="O395" s="381" t="s">
        <v>478</v>
      </c>
    </row>
    <row r="396" spans="1:15" ht="14.25">
      <c r="A396" s="883"/>
      <c r="B396" s="877"/>
      <c r="C396" s="878"/>
      <c r="D396" s="630"/>
      <c r="E396" s="382">
        <f aca="true" t="shared" si="204" ref="E396:E401">G396+I396+K396+M396</f>
        <v>30.1</v>
      </c>
      <c r="F396" s="382">
        <f aca="true" t="shared" si="205" ref="F396:F401">H396+J396+L396+N396</f>
        <v>0</v>
      </c>
      <c r="G396" s="102">
        <f>G75+G159+G307</f>
        <v>30.1</v>
      </c>
      <c r="H396" s="102">
        <f aca="true" t="shared" si="206" ref="H396:N396">H75+H159+H307</f>
        <v>0</v>
      </c>
      <c r="I396" s="102">
        <f t="shared" si="206"/>
        <v>0</v>
      </c>
      <c r="J396" s="102">
        <f t="shared" si="206"/>
        <v>0</v>
      </c>
      <c r="K396" s="102">
        <f t="shared" si="206"/>
        <v>0</v>
      </c>
      <c r="L396" s="102">
        <f t="shared" si="206"/>
        <v>0</v>
      </c>
      <c r="M396" s="102">
        <f t="shared" si="206"/>
        <v>0</v>
      </c>
      <c r="N396" s="102">
        <f t="shared" si="206"/>
        <v>0</v>
      </c>
      <c r="O396" s="381" t="s">
        <v>479</v>
      </c>
    </row>
    <row r="397" spans="1:15" ht="14.25">
      <c r="A397" s="883"/>
      <c r="B397" s="877"/>
      <c r="C397" s="878"/>
      <c r="D397" s="630"/>
      <c r="E397" s="382">
        <f t="shared" si="204"/>
        <v>60</v>
      </c>
      <c r="F397" s="382">
        <f t="shared" si="205"/>
        <v>0</v>
      </c>
      <c r="G397" s="102">
        <f>G76+G160+G234</f>
        <v>60</v>
      </c>
      <c r="H397" s="102">
        <f aca="true" t="shared" si="207" ref="H397:N397">H76+H160+H234</f>
        <v>0</v>
      </c>
      <c r="I397" s="102">
        <f t="shared" si="207"/>
        <v>0</v>
      </c>
      <c r="J397" s="102">
        <f t="shared" si="207"/>
        <v>0</v>
      </c>
      <c r="K397" s="102">
        <f t="shared" si="207"/>
        <v>0</v>
      </c>
      <c r="L397" s="102">
        <f t="shared" si="207"/>
        <v>0</v>
      </c>
      <c r="M397" s="102">
        <f t="shared" si="207"/>
        <v>0</v>
      </c>
      <c r="N397" s="102">
        <f t="shared" si="207"/>
        <v>0</v>
      </c>
      <c r="O397" s="381" t="s">
        <v>480</v>
      </c>
    </row>
    <row r="398" spans="1:15" ht="14.25">
      <c r="A398" s="883"/>
      <c r="B398" s="877"/>
      <c r="C398" s="878"/>
      <c r="D398" s="630"/>
      <c r="E398" s="382">
        <f t="shared" si="204"/>
        <v>45</v>
      </c>
      <c r="F398" s="382">
        <f t="shared" si="205"/>
        <v>0</v>
      </c>
      <c r="G398" s="102">
        <f>G77+G161+G307</f>
        <v>45</v>
      </c>
      <c r="H398" s="102">
        <f aca="true" t="shared" si="208" ref="H398:N398">H77+H161+H307</f>
        <v>0</v>
      </c>
      <c r="I398" s="102">
        <f t="shared" si="208"/>
        <v>0</v>
      </c>
      <c r="J398" s="102">
        <f t="shared" si="208"/>
        <v>0</v>
      </c>
      <c r="K398" s="102">
        <f t="shared" si="208"/>
        <v>0</v>
      </c>
      <c r="L398" s="102">
        <f t="shared" si="208"/>
        <v>0</v>
      </c>
      <c r="M398" s="102">
        <f t="shared" si="208"/>
        <v>0</v>
      </c>
      <c r="N398" s="102">
        <f t="shared" si="208"/>
        <v>0</v>
      </c>
      <c r="O398" s="381" t="s">
        <v>482</v>
      </c>
    </row>
    <row r="399" spans="1:15" ht="14.25">
      <c r="A399" s="883"/>
      <c r="B399" s="877"/>
      <c r="C399" s="878"/>
      <c r="D399" s="630"/>
      <c r="E399" s="382">
        <f t="shared" si="204"/>
        <v>50</v>
      </c>
      <c r="F399" s="382">
        <f t="shared" si="205"/>
        <v>0</v>
      </c>
      <c r="G399" s="102">
        <f>G235+G308</f>
        <v>50</v>
      </c>
      <c r="H399" s="102">
        <f aca="true" t="shared" si="209" ref="H399:N399">H235+H308</f>
        <v>0</v>
      </c>
      <c r="I399" s="102">
        <f t="shared" si="209"/>
        <v>0</v>
      </c>
      <c r="J399" s="102">
        <f t="shared" si="209"/>
        <v>0</v>
      </c>
      <c r="K399" s="102">
        <f t="shared" si="209"/>
        <v>0</v>
      </c>
      <c r="L399" s="102">
        <f t="shared" si="209"/>
        <v>0</v>
      </c>
      <c r="M399" s="102">
        <f t="shared" si="209"/>
        <v>0</v>
      </c>
      <c r="N399" s="102">
        <f t="shared" si="209"/>
        <v>0</v>
      </c>
      <c r="O399" s="381" t="s">
        <v>481</v>
      </c>
    </row>
    <row r="400" spans="1:15" ht="14.25">
      <c r="A400" s="883"/>
      <c r="B400" s="877"/>
      <c r="C400" s="878"/>
      <c r="D400" s="630"/>
      <c r="E400" s="382">
        <f t="shared" si="204"/>
        <v>80</v>
      </c>
      <c r="F400" s="382">
        <f t="shared" si="205"/>
        <v>0</v>
      </c>
      <c r="G400" s="102">
        <f>G78+G162+G236+G309</f>
        <v>80</v>
      </c>
      <c r="H400" s="102">
        <f aca="true" t="shared" si="210" ref="H400:N400">H78+H162+H236+H309</f>
        <v>0</v>
      </c>
      <c r="I400" s="102">
        <f t="shared" si="210"/>
        <v>0</v>
      </c>
      <c r="J400" s="102">
        <f t="shared" si="210"/>
        <v>0</v>
      </c>
      <c r="K400" s="102">
        <f t="shared" si="210"/>
        <v>0</v>
      </c>
      <c r="L400" s="102">
        <f t="shared" si="210"/>
        <v>0</v>
      </c>
      <c r="M400" s="102">
        <f t="shared" si="210"/>
        <v>0</v>
      </c>
      <c r="N400" s="102">
        <f t="shared" si="210"/>
        <v>0</v>
      </c>
      <c r="O400" s="381" t="s">
        <v>228</v>
      </c>
    </row>
    <row r="401" spans="1:15" ht="14.25">
      <c r="A401" s="883"/>
      <c r="B401" s="877"/>
      <c r="C401" s="878"/>
      <c r="D401" s="630"/>
      <c r="E401" s="382">
        <f t="shared" si="204"/>
        <v>60</v>
      </c>
      <c r="F401" s="382">
        <f t="shared" si="205"/>
        <v>0</v>
      </c>
      <c r="G401" s="102">
        <f>G79+G163+G237</f>
        <v>60</v>
      </c>
      <c r="H401" s="102">
        <f aca="true" t="shared" si="211" ref="H401:N401">H79+H163+H237</f>
        <v>0</v>
      </c>
      <c r="I401" s="102">
        <f t="shared" si="211"/>
        <v>0</v>
      </c>
      <c r="J401" s="102">
        <f t="shared" si="211"/>
        <v>0</v>
      </c>
      <c r="K401" s="102">
        <f t="shared" si="211"/>
        <v>0</v>
      </c>
      <c r="L401" s="102">
        <f t="shared" si="211"/>
        <v>0</v>
      </c>
      <c r="M401" s="102">
        <f t="shared" si="211"/>
        <v>0</v>
      </c>
      <c r="N401" s="102">
        <f t="shared" si="211"/>
        <v>0</v>
      </c>
      <c r="O401" s="381" t="s">
        <v>398</v>
      </c>
    </row>
    <row r="402" spans="1:15" ht="14.25">
      <c r="A402" s="883"/>
      <c r="B402" s="877"/>
      <c r="C402" s="878"/>
      <c r="D402" s="630">
        <v>2024</v>
      </c>
      <c r="E402" s="382">
        <f>SUM(E403:E409)</f>
        <v>405.1</v>
      </c>
      <c r="F402" s="382">
        <f aca="true" t="shared" si="212" ref="F402:N402">SUM(F403:F409)</f>
        <v>0</v>
      </c>
      <c r="G402" s="382">
        <f t="shared" si="212"/>
        <v>405.1</v>
      </c>
      <c r="H402" s="382">
        <f t="shared" si="212"/>
        <v>0</v>
      </c>
      <c r="I402" s="382">
        <f t="shared" si="212"/>
        <v>0</v>
      </c>
      <c r="J402" s="382">
        <f t="shared" si="212"/>
        <v>0</v>
      </c>
      <c r="K402" s="382">
        <f t="shared" si="212"/>
        <v>0</v>
      </c>
      <c r="L402" s="382">
        <f t="shared" si="212"/>
        <v>0</v>
      </c>
      <c r="M402" s="382">
        <f t="shared" si="212"/>
        <v>0</v>
      </c>
      <c r="N402" s="382">
        <f t="shared" si="212"/>
        <v>0</v>
      </c>
      <c r="O402" s="388"/>
    </row>
    <row r="403" spans="1:15" ht="14.25">
      <c r="A403" s="883"/>
      <c r="B403" s="877"/>
      <c r="C403" s="878"/>
      <c r="D403" s="630"/>
      <c r="E403" s="382">
        <f>G403+I403+K403+M403</f>
        <v>80</v>
      </c>
      <c r="F403" s="382">
        <f>H403+J403+L403+N403</f>
        <v>0</v>
      </c>
      <c r="G403" s="102">
        <f>G81+G165+G239+G311</f>
        <v>80</v>
      </c>
      <c r="H403" s="102">
        <f aca="true" t="shared" si="213" ref="H403:N403">H81+H165+H239+H311</f>
        <v>0</v>
      </c>
      <c r="I403" s="102">
        <f t="shared" si="213"/>
        <v>0</v>
      </c>
      <c r="J403" s="102">
        <f t="shared" si="213"/>
        <v>0</v>
      </c>
      <c r="K403" s="102">
        <f t="shared" si="213"/>
        <v>0</v>
      </c>
      <c r="L403" s="102">
        <f t="shared" si="213"/>
        <v>0</v>
      </c>
      <c r="M403" s="102">
        <f t="shared" si="213"/>
        <v>0</v>
      </c>
      <c r="N403" s="102">
        <f t="shared" si="213"/>
        <v>0</v>
      </c>
      <c r="O403" s="381" t="s">
        <v>478</v>
      </c>
    </row>
    <row r="404" spans="1:15" ht="14.25">
      <c r="A404" s="883"/>
      <c r="B404" s="877"/>
      <c r="C404" s="878"/>
      <c r="D404" s="630"/>
      <c r="E404" s="382">
        <f aca="true" t="shared" si="214" ref="E404:E409">G404+I404+K404+M404</f>
        <v>30.1</v>
      </c>
      <c r="F404" s="382">
        <f aca="true" t="shared" si="215" ref="F404:F409">H404+J404+L404+N404</f>
        <v>0</v>
      </c>
      <c r="G404" s="102">
        <f>G82+G166+G313</f>
        <v>30.1</v>
      </c>
      <c r="H404" s="102">
        <f aca="true" t="shared" si="216" ref="H404:N404">H82+H166+H313</f>
        <v>0</v>
      </c>
      <c r="I404" s="102">
        <f t="shared" si="216"/>
        <v>0</v>
      </c>
      <c r="J404" s="102">
        <f t="shared" si="216"/>
        <v>0</v>
      </c>
      <c r="K404" s="102">
        <f t="shared" si="216"/>
        <v>0</v>
      </c>
      <c r="L404" s="102">
        <f t="shared" si="216"/>
        <v>0</v>
      </c>
      <c r="M404" s="102">
        <f t="shared" si="216"/>
        <v>0</v>
      </c>
      <c r="N404" s="102">
        <f t="shared" si="216"/>
        <v>0</v>
      </c>
      <c r="O404" s="381" t="s">
        <v>479</v>
      </c>
    </row>
    <row r="405" spans="1:15" ht="14.25">
      <c r="A405" s="883"/>
      <c r="B405" s="877"/>
      <c r="C405" s="878"/>
      <c r="D405" s="630"/>
      <c r="E405" s="382">
        <f t="shared" si="214"/>
        <v>60</v>
      </c>
      <c r="F405" s="382">
        <f t="shared" si="215"/>
        <v>0</v>
      </c>
      <c r="G405" s="102">
        <f>G83+G167+G240</f>
        <v>60</v>
      </c>
      <c r="H405" s="102">
        <f aca="true" t="shared" si="217" ref="H405:N405">H83+H167+H240</f>
        <v>0</v>
      </c>
      <c r="I405" s="102">
        <f t="shared" si="217"/>
        <v>0</v>
      </c>
      <c r="J405" s="102">
        <f t="shared" si="217"/>
        <v>0</v>
      </c>
      <c r="K405" s="102">
        <f t="shared" si="217"/>
        <v>0</v>
      </c>
      <c r="L405" s="102">
        <f t="shared" si="217"/>
        <v>0</v>
      </c>
      <c r="M405" s="102">
        <f t="shared" si="217"/>
        <v>0</v>
      </c>
      <c r="N405" s="102">
        <f t="shared" si="217"/>
        <v>0</v>
      </c>
      <c r="O405" s="381" t="s">
        <v>480</v>
      </c>
    </row>
    <row r="406" spans="1:15" ht="14.25">
      <c r="A406" s="883"/>
      <c r="B406" s="877"/>
      <c r="C406" s="878"/>
      <c r="D406" s="630"/>
      <c r="E406" s="382">
        <f t="shared" si="214"/>
        <v>45</v>
      </c>
      <c r="F406" s="382">
        <f t="shared" si="215"/>
        <v>0</v>
      </c>
      <c r="G406" s="102">
        <f>G84+G168+G313</f>
        <v>45</v>
      </c>
      <c r="H406" s="102">
        <f aca="true" t="shared" si="218" ref="H406:N406">H84+H168+H313</f>
        <v>0</v>
      </c>
      <c r="I406" s="102">
        <f t="shared" si="218"/>
        <v>0</v>
      </c>
      <c r="J406" s="102">
        <f t="shared" si="218"/>
        <v>0</v>
      </c>
      <c r="K406" s="102">
        <f t="shared" si="218"/>
        <v>0</v>
      </c>
      <c r="L406" s="102">
        <f t="shared" si="218"/>
        <v>0</v>
      </c>
      <c r="M406" s="102">
        <f t="shared" si="218"/>
        <v>0</v>
      </c>
      <c r="N406" s="102">
        <f t="shared" si="218"/>
        <v>0</v>
      </c>
      <c r="O406" s="381" t="s">
        <v>482</v>
      </c>
    </row>
    <row r="407" spans="1:15" ht="14.25">
      <c r="A407" s="883"/>
      <c r="B407" s="877"/>
      <c r="C407" s="878"/>
      <c r="D407" s="630"/>
      <c r="E407" s="382">
        <f t="shared" si="214"/>
        <v>50</v>
      </c>
      <c r="F407" s="382">
        <f t="shared" si="215"/>
        <v>0</v>
      </c>
      <c r="G407" s="102">
        <f>G241+G314</f>
        <v>50</v>
      </c>
      <c r="H407" s="102">
        <f aca="true" t="shared" si="219" ref="H407:N407">H241+H314</f>
        <v>0</v>
      </c>
      <c r="I407" s="102">
        <f t="shared" si="219"/>
        <v>0</v>
      </c>
      <c r="J407" s="102">
        <f t="shared" si="219"/>
        <v>0</v>
      </c>
      <c r="K407" s="102">
        <f t="shared" si="219"/>
        <v>0</v>
      </c>
      <c r="L407" s="102">
        <f t="shared" si="219"/>
        <v>0</v>
      </c>
      <c r="M407" s="102">
        <f t="shared" si="219"/>
        <v>0</v>
      </c>
      <c r="N407" s="102">
        <f t="shared" si="219"/>
        <v>0</v>
      </c>
      <c r="O407" s="381" t="s">
        <v>481</v>
      </c>
    </row>
    <row r="408" spans="1:15" ht="14.25">
      <c r="A408" s="883"/>
      <c r="B408" s="877"/>
      <c r="C408" s="878"/>
      <c r="D408" s="630"/>
      <c r="E408" s="382">
        <f t="shared" si="214"/>
        <v>80</v>
      </c>
      <c r="F408" s="382">
        <f t="shared" si="215"/>
        <v>0</v>
      </c>
      <c r="G408" s="102">
        <f>G85+G169+G242+G315</f>
        <v>80</v>
      </c>
      <c r="H408" s="102">
        <f aca="true" t="shared" si="220" ref="H408:N408">H85+H169+H242+H315</f>
        <v>0</v>
      </c>
      <c r="I408" s="102">
        <f t="shared" si="220"/>
        <v>0</v>
      </c>
      <c r="J408" s="102">
        <f t="shared" si="220"/>
        <v>0</v>
      </c>
      <c r="K408" s="102">
        <f t="shared" si="220"/>
        <v>0</v>
      </c>
      <c r="L408" s="102">
        <f t="shared" si="220"/>
        <v>0</v>
      </c>
      <c r="M408" s="102">
        <f t="shared" si="220"/>
        <v>0</v>
      </c>
      <c r="N408" s="102">
        <f t="shared" si="220"/>
        <v>0</v>
      </c>
      <c r="O408" s="381" t="s">
        <v>228</v>
      </c>
    </row>
    <row r="409" spans="1:15" ht="14.25">
      <c r="A409" s="883"/>
      <c r="B409" s="877"/>
      <c r="C409" s="878"/>
      <c r="D409" s="630"/>
      <c r="E409" s="382">
        <f t="shared" si="214"/>
        <v>60</v>
      </c>
      <c r="F409" s="382">
        <f t="shared" si="215"/>
        <v>0</v>
      </c>
      <c r="G409" s="102">
        <f>G86+G170+G243</f>
        <v>60</v>
      </c>
      <c r="H409" s="102">
        <f aca="true" t="shared" si="221" ref="H409:N409">H86+H170+H243</f>
        <v>0</v>
      </c>
      <c r="I409" s="102">
        <f t="shared" si="221"/>
        <v>0</v>
      </c>
      <c r="J409" s="102">
        <f t="shared" si="221"/>
        <v>0</v>
      </c>
      <c r="K409" s="102">
        <f t="shared" si="221"/>
        <v>0</v>
      </c>
      <c r="L409" s="102">
        <f t="shared" si="221"/>
        <v>0</v>
      </c>
      <c r="M409" s="102">
        <f t="shared" si="221"/>
        <v>0</v>
      </c>
      <c r="N409" s="102">
        <f t="shared" si="221"/>
        <v>0</v>
      </c>
      <c r="O409" s="381" t="s">
        <v>398</v>
      </c>
    </row>
    <row r="410" spans="1:15" ht="14.25">
      <c r="A410" s="883"/>
      <c r="B410" s="877"/>
      <c r="C410" s="878"/>
      <c r="D410" s="630">
        <v>2025</v>
      </c>
      <c r="E410" s="382">
        <f>SUM(E411:E417)</f>
        <v>405.1</v>
      </c>
      <c r="F410" s="382">
        <f aca="true" t="shared" si="222" ref="F410:N410">SUM(F411:F417)</f>
        <v>0</v>
      </c>
      <c r="G410" s="382">
        <f t="shared" si="222"/>
        <v>405.1</v>
      </c>
      <c r="H410" s="382">
        <f t="shared" si="222"/>
        <v>0</v>
      </c>
      <c r="I410" s="382">
        <f t="shared" si="222"/>
        <v>0</v>
      </c>
      <c r="J410" s="382">
        <f t="shared" si="222"/>
        <v>0</v>
      </c>
      <c r="K410" s="382">
        <f t="shared" si="222"/>
        <v>0</v>
      </c>
      <c r="L410" s="382">
        <f t="shared" si="222"/>
        <v>0</v>
      </c>
      <c r="M410" s="382">
        <f t="shared" si="222"/>
        <v>0</v>
      </c>
      <c r="N410" s="382">
        <f t="shared" si="222"/>
        <v>0</v>
      </c>
      <c r="O410" s="388"/>
    </row>
    <row r="411" spans="1:15" ht="14.25">
      <c r="A411" s="883"/>
      <c r="B411" s="877"/>
      <c r="C411" s="878"/>
      <c r="D411" s="630"/>
      <c r="E411" s="382">
        <f>G411+I411+K411+M411</f>
        <v>80</v>
      </c>
      <c r="F411" s="382">
        <f>H411+J411+L411+N411</f>
        <v>0</v>
      </c>
      <c r="G411" s="102">
        <f>G88+G172+G245+G317</f>
        <v>80</v>
      </c>
      <c r="H411" s="102">
        <f aca="true" t="shared" si="223" ref="H411:N411">H88+H172+H245+H317</f>
        <v>0</v>
      </c>
      <c r="I411" s="102">
        <f t="shared" si="223"/>
        <v>0</v>
      </c>
      <c r="J411" s="102">
        <f t="shared" si="223"/>
        <v>0</v>
      </c>
      <c r="K411" s="102">
        <f t="shared" si="223"/>
        <v>0</v>
      </c>
      <c r="L411" s="102">
        <f t="shared" si="223"/>
        <v>0</v>
      </c>
      <c r="M411" s="102">
        <f t="shared" si="223"/>
        <v>0</v>
      </c>
      <c r="N411" s="102">
        <f t="shared" si="223"/>
        <v>0</v>
      </c>
      <c r="O411" s="381" t="s">
        <v>478</v>
      </c>
    </row>
    <row r="412" spans="1:15" ht="14.25">
      <c r="A412" s="883"/>
      <c r="B412" s="877"/>
      <c r="C412" s="878"/>
      <c r="D412" s="630"/>
      <c r="E412" s="382">
        <f aca="true" t="shared" si="224" ref="E412:E417">G412+I412+K412+M412</f>
        <v>30.1</v>
      </c>
      <c r="F412" s="382">
        <f aca="true" t="shared" si="225" ref="F412:F417">H412+J412+L412+N412</f>
        <v>0</v>
      </c>
      <c r="G412" s="102">
        <f>G89+G173+G319</f>
        <v>30.1</v>
      </c>
      <c r="H412" s="102">
        <f aca="true" t="shared" si="226" ref="H412:N412">H89+H173+H319</f>
        <v>0</v>
      </c>
      <c r="I412" s="102">
        <f t="shared" si="226"/>
        <v>0</v>
      </c>
      <c r="J412" s="102">
        <f t="shared" si="226"/>
        <v>0</v>
      </c>
      <c r="K412" s="102">
        <f t="shared" si="226"/>
        <v>0</v>
      </c>
      <c r="L412" s="102">
        <f t="shared" si="226"/>
        <v>0</v>
      </c>
      <c r="M412" s="102">
        <f t="shared" si="226"/>
        <v>0</v>
      </c>
      <c r="N412" s="102">
        <f t="shared" si="226"/>
        <v>0</v>
      </c>
      <c r="O412" s="381" t="s">
        <v>479</v>
      </c>
    </row>
    <row r="413" spans="1:15" ht="14.25">
      <c r="A413" s="883"/>
      <c r="B413" s="877"/>
      <c r="C413" s="878"/>
      <c r="D413" s="630"/>
      <c r="E413" s="382">
        <f t="shared" si="224"/>
        <v>60</v>
      </c>
      <c r="F413" s="382">
        <f t="shared" si="225"/>
        <v>0</v>
      </c>
      <c r="G413" s="102">
        <f>G90+G174+G246</f>
        <v>60</v>
      </c>
      <c r="H413" s="102">
        <f aca="true" t="shared" si="227" ref="H413:N413">H90+H174+H246</f>
        <v>0</v>
      </c>
      <c r="I413" s="102">
        <f t="shared" si="227"/>
        <v>0</v>
      </c>
      <c r="J413" s="102">
        <f t="shared" si="227"/>
        <v>0</v>
      </c>
      <c r="K413" s="102">
        <f t="shared" si="227"/>
        <v>0</v>
      </c>
      <c r="L413" s="102">
        <f t="shared" si="227"/>
        <v>0</v>
      </c>
      <c r="M413" s="102">
        <f t="shared" si="227"/>
        <v>0</v>
      </c>
      <c r="N413" s="102">
        <f t="shared" si="227"/>
        <v>0</v>
      </c>
      <c r="O413" s="381" t="s">
        <v>480</v>
      </c>
    </row>
    <row r="414" spans="1:15" ht="14.25">
      <c r="A414" s="883"/>
      <c r="B414" s="877"/>
      <c r="C414" s="878"/>
      <c r="D414" s="630"/>
      <c r="E414" s="382">
        <f t="shared" si="224"/>
        <v>45</v>
      </c>
      <c r="F414" s="382">
        <f t="shared" si="225"/>
        <v>0</v>
      </c>
      <c r="G414" s="102">
        <f>G91+G175+G319</f>
        <v>45</v>
      </c>
      <c r="H414" s="102">
        <f aca="true" t="shared" si="228" ref="H414:N414">H91+H175+H319</f>
        <v>0</v>
      </c>
      <c r="I414" s="102">
        <f t="shared" si="228"/>
        <v>0</v>
      </c>
      <c r="J414" s="102">
        <f t="shared" si="228"/>
        <v>0</v>
      </c>
      <c r="K414" s="102">
        <f t="shared" si="228"/>
        <v>0</v>
      </c>
      <c r="L414" s="102">
        <f t="shared" si="228"/>
        <v>0</v>
      </c>
      <c r="M414" s="102">
        <f t="shared" si="228"/>
        <v>0</v>
      </c>
      <c r="N414" s="102">
        <f t="shared" si="228"/>
        <v>0</v>
      </c>
      <c r="O414" s="381" t="s">
        <v>482</v>
      </c>
    </row>
    <row r="415" spans="1:15" ht="14.25">
      <c r="A415" s="883"/>
      <c r="B415" s="877"/>
      <c r="C415" s="878"/>
      <c r="D415" s="630"/>
      <c r="E415" s="382">
        <f t="shared" si="224"/>
        <v>50</v>
      </c>
      <c r="F415" s="382">
        <f t="shared" si="225"/>
        <v>0</v>
      </c>
      <c r="G415" s="102">
        <f>G247+G320</f>
        <v>50</v>
      </c>
      <c r="H415" s="102">
        <f aca="true" t="shared" si="229" ref="H415:N415">H247+H320</f>
        <v>0</v>
      </c>
      <c r="I415" s="102">
        <f t="shared" si="229"/>
        <v>0</v>
      </c>
      <c r="J415" s="102">
        <f t="shared" si="229"/>
        <v>0</v>
      </c>
      <c r="K415" s="102">
        <f t="shared" si="229"/>
        <v>0</v>
      </c>
      <c r="L415" s="102">
        <f t="shared" si="229"/>
        <v>0</v>
      </c>
      <c r="M415" s="102">
        <f t="shared" si="229"/>
        <v>0</v>
      </c>
      <c r="N415" s="102">
        <f t="shared" si="229"/>
        <v>0</v>
      </c>
      <c r="O415" s="381" t="s">
        <v>481</v>
      </c>
    </row>
    <row r="416" spans="1:15" ht="14.25">
      <c r="A416" s="883"/>
      <c r="B416" s="877"/>
      <c r="C416" s="878"/>
      <c r="D416" s="630"/>
      <c r="E416" s="382">
        <f t="shared" si="224"/>
        <v>80</v>
      </c>
      <c r="F416" s="382">
        <f t="shared" si="225"/>
        <v>0</v>
      </c>
      <c r="G416" s="102">
        <f>G92+G176+G248+G321</f>
        <v>80</v>
      </c>
      <c r="H416" s="102">
        <f aca="true" t="shared" si="230" ref="H416:N416">H92+H176+H248+H321</f>
        <v>0</v>
      </c>
      <c r="I416" s="102">
        <f t="shared" si="230"/>
        <v>0</v>
      </c>
      <c r="J416" s="102">
        <f t="shared" si="230"/>
        <v>0</v>
      </c>
      <c r="K416" s="102">
        <f t="shared" si="230"/>
        <v>0</v>
      </c>
      <c r="L416" s="102">
        <f t="shared" si="230"/>
        <v>0</v>
      </c>
      <c r="M416" s="102">
        <f t="shared" si="230"/>
        <v>0</v>
      </c>
      <c r="N416" s="102">
        <f t="shared" si="230"/>
        <v>0</v>
      </c>
      <c r="O416" s="381" t="s">
        <v>228</v>
      </c>
    </row>
    <row r="417" spans="1:15" ht="14.25">
      <c r="A417" s="884"/>
      <c r="B417" s="879"/>
      <c r="C417" s="880"/>
      <c r="D417" s="630"/>
      <c r="E417" s="382">
        <f t="shared" si="224"/>
        <v>60</v>
      </c>
      <c r="F417" s="382">
        <f t="shared" si="225"/>
        <v>0</v>
      </c>
      <c r="G417" s="102">
        <f>G93+G177+G249</f>
        <v>60</v>
      </c>
      <c r="H417" s="102">
        <f aca="true" t="shared" si="231" ref="H417:N417">H93+H177+H249</f>
        <v>0</v>
      </c>
      <c r="I417" s="102">
        <f t="shared" si="231"/>
        <v>0</v>
      </c>
      <c r="J417" s="102">
        <f t="shared" si="231"/>
        <v>0</v>
      </c>
      <c r="K417" s="102">
        <f t="shared" si="231"/>
        <v>0</v>
      </c>
      <c r="L417" s="102">
        <f t="shared" si="231"/>
        <v>0</v>
      </c>
      <c r="M417" s="102">
        <f t="shared" si="231"/>
        <v>0</v>
      </c>
      <c r="N417" s="102">
        <f t="shared" si="231"/>
        <v>0</v>
      </c>
      <c r="O417" s="381" t="s">
        <v>398</v>
      </c>
    </row>
    <row r="418" spans="1:15" ht="15" customHeight="1">
      <c r="A418" s="495">
        <v>2</v>
      </c>
      <c r="B418" s="761" t="s">
        <v>483</v>
      </c>
      <c r="C418" s="762"/>
      <c r="D418" s="762"/>
      <c r="E418" s="762"/>
      <c r="F418" s="762"/>
      <c r="G418" s="762"/>
      <c r="H418" s="762"/>
      <c r="I418" s="762"/>
      <c r="J418" s="762"/>
      <c r="K418" s="762"/>
      <c r="L418" s="762"/>
      <c r="M418" s="762"/>
      <c r="N418" s="762"/>
      <c r="O418" s="763"/>
    </row>
    <row r="419" spans="1:15" ht="14.25">
      <c r="A419" s="500"/>
      <c r="B419" s="761" t="s">
        <v>495</v>
      </c>
      <c r="C419" s="762"/>
      <c r="D419" s="762"/>
      <c r="E419" s="762"/>
      <c r="F419" s="762"/>
      <c r="G419" s="762"/>
      <c r="H419" s="762"/>
      <c r="I419" s="762"/>
      <c r="J419" s="762"/>
      <c r="K419" s="762"/>
      <c r="L419" s="762"/>
      <c r="M419" s="762"/>
      <c r="N419" s="762"/>
      <c r="O419" s="763"/>
    </row>
    <row r="420" spans="1:15" ht="15" customHeight="1">
      <c r="A420" s="882" t="s">
        <v>503</v>
      </c>
      <c r="B420" s="742" t="s">
        <v>496</v>
      </c>
      <c r="C420" s="388"/>
      <c r="D420" s="379" t="s">
        <v>209</v>
      </c>
      <c r="E420" s="380">
        <f>SUM(E421:E442)</f>
        <v>792</v>
      </c>
      <c r="F420" s="380">
        <f aca="true" t="shared" si="232" ref="F420:N420">SUM(F421:F442)</f>
        <v>0</v>
      </c>
      <c r="G420" s="380">
        <f t="shared" si="232"/>
        <v>792</v>
      </c>
      <c r="H420" s="380">
        <f t="shared" si="232"/>
        <v>0</v>
      </c>
      <c r="I420" s="380">
        <f t="shared" si="232"/>
        <v>0</v>
      </c>
      <c r="J420" s="380">
        <f t="shared" si="232"/>
        <v>0</v>
      </c>
      <c r="K420" s="380">
        <f t="shared" si="232"/>
        <v>0</v>
      </c>
      <c r="L420" s="380">
        <f t="shared" si="232"/>
        <v>0</v>
      </c>
      <c r="M420" s="380">
        <f t="shared" si="232"/>
        <v>0</v>
      </c>
      <c r="N420" s="380">
        <f t="shared" si="232"/>
        <v>0</v>
      </c>
      <c r="O420" s="508"/>
    </row>
    <row r="421" spans="1:15" ht="14.25">
      <c r="A421" s="883"/>
      <c r="B421" s="743"/>
      <c r="C421" s="388"/>
      <c r="D421" s="630">
        <v>2015</v>
      </c>
      <c r="E421" s="382">
        <f>G421+I421+K421+M421</f>
        <v>36</v>
      </c>
      <c r="F421" s="382">
        <f>H421+J421+L421+N421</f>
        <v>0</v>
      </c>
      <c r="G421" s="382">
        <v>36</v>
      </c>
      <c r="H421" s="382"/>
      <c r="I421" s="382"/>
      <c r="J421" s="382"/>
      <c r="K421" s="382"/>
      <c r="L421" s="382"/>
      <c r="M421" s="382"/>
      <c r="N421" s="382"/>
      <c r="O421" s="381" t="s">
        <v>228</v>
      </c>
    </row>
    <row r="422" spans="1:15" ht="14.25">
      <c r="A422" s="883"/>
      <c r="B422" s="743"/>
      <c r="C422" s="388"/>
      <c r="D422" s="630"/>
      <c r="E422" s="382">
        <f aca="true" t="shared" si="233" ref="E422:F432">G422+I422+K422+M422</f>
        <v>36</v>
      </c>
      <c r="F422" s="382">
        <f t="shared" si="233"/>
        <v>0</v>
      </c>
      <c r="G422" s="382">
        <v>36</v>
      </c>
      <c r="H422" s="382"/>
      <c r="I422" s="382"/>
      <c r="J422" s="382"/>
      <c r="K422" s="382"/>
      <c r="L422" s="382"/>
      <c r="M422" s="382"/>
      <c r="N422" s="382"/>
      <c r="O422" s="381" t="s">
        <v>229</v>
      </c>
    </row>
    <row r="423" spans="1:15" ht="14.25">
      <c r="A423" s="883"/>
      <c r="B423" s="743"/>
      <c r="C423" s="388"/>
      <c r="D423" s="630">
        <v>2016</v>
      </c>
      <c r="E423" s="382">
        <f t="shared" si="233"/>
        <v>36</v>
      </c>
      <c r="F423" s="382">
        <f t="shared" si="233"/>
        <v>0</v>
      </c>
      <c r="G423" s="382">
        <v>36</v>
      </c>
      <c r="H423" s="382"/>
      <c r="I423" s="382"/>
      <c r="J423" s="382"/>
      <c r="K423" s="382"/>
      <c r="L423" s="382"/>
      <c r="M423" s="382"/>
      <c r="N423" s="382"/>
      <c r="O423" s="381" t="s">
        <v>228</v>
      </c>
    </row>
    <row r="424" spans="1:15" ht="14.25">
      <c r="A424" s="883"/>
      <c r="B424" s="743"/>
      <c r="C424" s="388"/>
      <c r="D424" s="630"/>
      <c r="E424" s="382">
        <f t="shared" si="233"/>
        <v>36</v>
      </c>
      <c r="F424" s="382">
        <f t="shared" si="233"/>
        <v>0</v>
      </c>
      <c r="G424" s="382">
        <v>36</v>
      </c>
      <c r="H424" s="382"/>
      <c r="I424" s="382"/>
      <c r="J424" s="382"/>
      <c r="K424" s="382"/>
      <c r="L424" s="382"/>
      <c r="M424" s="382"/>
      <c r="N424" s="382"/>
      <c r="O424" s="381" t="s">
        <v>229</v>
      </c>
    </row>
    <row r="425" spans="1:15" ht="14.25">
      <c r="A425" s="883"/>
      <c r="B425" s="743"/>
      <c r="C425" s="388"/>
      <c r="D425" s="630">
        <v>2017</v>
      </c>
      <c r="E425" s="382">
        <f t="shared" si="233"/>
        <v>36</v>
      </c>
      <c r="F425" s="382">
        <f t="shared" si="233"/>
        <v>0</v>
      </c>
      <c r="G425" s="382">
        <v>36</v>
      </c>
      <c r="H425" s="382"/>
      <c r="I425" s="382"/>
      <c r="J425" s="382"/>
      <c r="K425" s="382"/>
      <c r="L425" s="382"/>
      <c r="M425" s="382"/>
      <c r="N425" s="382"/>
      <c r="O425" s="381" t="s">
        <v>228</v>
      </c>
    </row>
    <row r="426" spans="1:15" ht="14.25">
      <c r="A426" s="883"/>
      <c r="B426" s="743"/>
      <c r="C426" s="388"/>
      <c r="D426" s="630"/>
      <c r="E426" s="382">
        <f t="shared" si="233"/>
        <v>36</v>
      </c>
      <c r="F426" s="382">
        <f t="shared" si="233"/>
        <v>0</v>
      </c>
      <c r="G426" s="382">
        <v>36</v>
      </c>
      <c r="H426" s="382"/>
      <c r="I426" s="382"/>
      <c r="J426" s="382"/>
      <c r="K426" s="382"/>
      <c r="L426" s="382"/>
      <c r="M426" s="382"/>
      <c r="N426" s="382"/>
      <c r="O426" s="381" t="s">
        <v>229</v>
      </c>
    </row>
    <row r="427" spans="1:15" ht="14.25">
      <c r="A427" s="883"/>
      <c r="B427" s="743"/>
      <c r="C427" s="388"/>
      <c r="D427" s="630">
        <v>2018</v>
      </c>
      <c r="E427" s="382">
        <f t="shared" si="233"/>
        <v>36</v>
      </c>
      <c r="F427" s="382">
        <f t="shared" si="233"/>
        <v>0</v>
      </c>
      <c r="G427" s="382">
        <v>36</v>
      </c>
      <c r="H427" s="382"/>
      <c r="I427" s="382"/>
      <c r="J427" s="382"/>
      <c r="K427" s="382"/>
      <c r="L427" s="382"/>
      <c r="M427" s="382"/>
      <c r="N427" s="382"/>
      <c r="O427" s="381" t="s">
        <v>228</v>
      </c>
    </row>
    <row r="428" spans="1:15" ht="14.25">
      <c r="A428" s="883"/>
      <c r="B428" s="743"/>
      <c r="C428" s="388"/>
      <c r="D428" s="630"/>
      <c r="E428" s="382">
        <f t="shared" si="233"/>
        <v>36</v>
      </c>
      <c r="F428" s="382">
        <f t="shared" si="233"/>
        <v>0</v>
      </c>
      <c r="G428" s="382">
        <v>36</v>
      </c>
      <c r="H428" s="382"/>
      <c r="I428" s="382"/>
      <c r="J428" s="382"/>
      <c r="K428" s="382"/>
      <c r="L428" s="382"/>
      <c r="M428" s="382"/>
      <c r="N428" s="382"/>
      <c r="O428" s="381" t="s">
        <v>229</v>
      </c>
    </row>
    <row r="429" spans="1:15" ht="14.25">
      <c r="A429" s="883"/>
      <c r="B429" s="743"/>
      <c r="C429" s="388"/>
      <c r="D429" s="630">
        <v>2019</v>
      </c>
      <c r="E429" s="382">
        <f t="shared" si="233"/>
        <v>36</v>
      </c>
      <c r="F429" s="382">
        <f t="shared" si="233"/>
        <v>0</v>
      </c>
      <c r="G429" s="382">
        <v>36</v>
      </c>
      <c r="H429" s="382"/>
      <c r="I429" s="382"/>
      <c r="J429" s="382"/>
      <c r="K429" s="382"/>
      <c r="L429" s="382"/>
      <c r="M429" s="382"/>
      <c r="N429" s="382"/>
      <c r="O429" s="381" t="s">
        <v>228</v>
      </c>
    </row>
    <row r="430" spans="1:15" ht="14.25">
      <c r="A430" s="883"/>
      <c r="B430" s="743"/>
      <c r="C430" s="388"/>
      <c r="D430" s="630"/>
      <c r="E430" s="382">
        <f t="shared" si="233"/>
        <v>36</v>
      </c>
      <c r="F430" s="382">
        <f t="shared" si="233"/>
        <v>0</v>
      </c>
      <c r="G430" s="382">
        <v>36</v>
      </c>
      <c r="H430" s="382"/>
      <c r="I430" s="382"/>
      <c r="J430" s="382"/>
      <c r="K430" s="382"/>
      <c r="L430" s="382"/>
      <c r="M430" s="382"/>
      <c r="N430" s="382"/>
      <c r="O430" s="381" t="s">
        <v>229</v>
      </c>
    </row>
    <row r="431" spans="1:15" ht="14.25">
      <c r="A431" s="883"/>
      <c r="B431" s="743"/>
      <c r="C431" s="388"/>
      <c r="D431" s="630">
        <v>2020</v>
      </c>
      <c r="E431" s="382">
        <f t="shared" si="233"/>
        <v>36</v>
      </c>
      <c r="F431" s="382">
        <f t="shared" si="233"/>
        <v>0</v>
      </c>
      <c r="G431" s="382">
        <v>36</v>
      </c>
      <c r="H431" s="382"/>
      <c r="I431" s="382"/>
      <c r="J431" s="382"/>
      <c r="K431" s="382"/>
      <c r="L431" s="382"/>
      <c r="M431" s="382"/>
      <c r="N431" s="382"/>
      <c r="O431" s="381" t="s">
        <v>228</v>
      </c>
    </row>
    <row r="432" spans="1:15" ht="14.25">
      <c r="A432" s="883"/>
      <c r="B432" s="743"/>
      <c r="C432" s="388"/>
      <c r="D432" s="630"/>
      <c r="E432" s="382">
        <f t="shared" si="233"/>
        <v>36</v>
      </c>
      <c r="F432" s="382">
        <f t="shared" si="233"/>
        <v>0</v>
      </c>
      <c r="G432" s="382">
        <v>36</v>
      </c>
      <c r="H432" s="382"/>
      <c r="I432" s="382"/>
      <c r="J432" s="382"/>
      <c r="K432" s="382"/>
      <c r="L432" s="382"/>
      <c r="M432" s="382"/>
      <c r="N432" s="382"/>
      <c r="O432" s="381" t="s">
        <v>229</v>
      </c>
    </row>
    <row r="433" spans="1:15" ht="14.25">
      <c r="A433" s="883"/>
      <c r="B433" s="743"/>
      <c r="C433" s="388"/>
      <c r="D433" s="742">
        <v>2021</v>
      </c>
      <c r="E433" s="382">
        <f aca="true" t="shared" si="234" ref="E433:E442">G433+I433+K433+M433</f>
        <v>36</v>
      </c>
      <c r="F433" s="382">
        <f aca="true" t="shared" si="235" ref="F433:F442">H433+J433+L433+N433</f>
        <v>0</v>
      </c>
      <c r="G433" s="382">
        <v>36</v>
      </c>
      <c r="H433" s="382"/>
      <c r="I433" s="382"/>
      <c r="J433" s="382"/>
      <c r="K433" s="382"/>
      <c r="L433" s="382"/>
      <c r="M433" s="382"/>
      <c r="N433" s="382"/>
      <c r="O433" s="381" t="s">
        <v>228</v>
      </c>
    </row>
    <row r="434" spans="1:15" ht="14.25">
      <c r="A434" s="883"/>
      <c r="B434" s="743"/>
      <c r="C434" s="388"/>
      <c r="D434" s="744"/>
      <c r="E434" s="382">
        <f t="shared" si="234"/>
        <v>36</v>
      </c>
      <c r="F434" s="382">
        <f t="shared" si="235"/>
        <v>0</v>
      </c>
      <c r="G434" s="382">
        <v>36</v>
      </c>
      <c r="H434" s="382"/>
      <c r="I434" s="382"/>
      <c r="J434" s="382"/>
      <c r="K434" s="382"/>
      <c r="L434" s="382"/>
      <c r="M434" s="382"/>
      <c r="N434" s="382"/>
      <c r="O434" s="381" t="s">
        <v>229</v>
      </c>
    </row>
    <row r="435" spans="1:15" ht="14.25">
      <c r="A435" s="883"/>
      <c r="B435" s="743"/>
      <c r="C435" s="388"/>
      <c r="D435" s="742">
        <v>2022</v>
      </c>
      <c r="E435" s="382">
        <f t="shared" si="234"/>
        <v>36</v>
      </c>
      <c r="F435" s="382">
        <f t="shared" si="235"/>
        <v>0</v>
      </c>
      <c r="G435" s="382">
        <v>36</v>
      </c>
      <c r="H435" s="382"/>
      <c r="I435" s="382"/>
      <c r="J435" s="382"/>
      <c r="K435" s="382"/>
      <c r="L435" s="382"/>
      <c r="M435" s="382"/>
      <c r="N435" s="382"/>
      <c r="O435" s="381" t="s">
        <v>228</v>
      </c>
    </row>
    <row r="436" spans="1:15" ht="14.25">
      <c r="A436" s="883"/>
      <c r="B436" s="743"/>
      <c r="C436" s="388"/>
      <c r="D436" s="744"/>
      <c r="E436" s="382">
        <f t="shared" si="234"/>
        <v>36</v>
      </c>
      <c r="F436" s="382">
        <f t="shared" si="235"/>
        <v>0</v>
      </c>
      <c r="G436" s="382">
        <v>36</v>
      </c>
      <c r="H436" s="382"/>
      <c r="I436" s="382"/>
      <c r="J436" s="382"/>
      <c r="K436" s="382"/>
      <c r="L436" s="382"/>
      <c r="M436" s="382"/>
      <c r="N436" s="382"/>
      <c r="O436" s="381" t="s">
        <v>229</v>
      </c>
    </row>
    <row r="437" spans="1:15" ht="14.25">
      <c r="A437" s="883"/>
      <c r="B437" s="743"/>
      <c r="C437" s="388"/>
      <c r="D437" s="742">
        <v>2023</v>
      </c>
      <c r="E437" s="382">
        <f t="shared" si="234"/>
        <v>36</v>
      </c>
      <c r="F437" s="382">
        <f t="shared" si="235"/>
        <v>0</v>
      </c>
      <c r="G437" s="382">
        <v>36</v>
      </c>
      <c r="H437" s="382"/>
      <c r="I437" s="382"/>
      <c r="J437" s="382"/>
      <c r="K437" s="382"/>
      <c r="L437" s="382"/>
      <c r="M437" s="382"/>
      <c r="N437" s="382"/>
      <c r="O437" s="381" t="s">
        <v>228</v>
      </c>
    </row>
    <row r="438" spans="1:15" ht="14.25">
      <c r="A438" s="883"/>
      <c r="B438" s="743"/>
      <c r="C438" s="388"/>
      <c r="D438" s="744"/>
      <c r="E438" s="382">
        <f t="shared" si="234"/>
        <v>36</v>
      </c>
      <c r="F438" s="382">
        <f t="shared" si="235"/>
        <v>0</v>
      </c>
      <c r="G438" s="382">
        <v>36</v>
      </c>
      <c r="H438" s="382"/>
      <c r="I438" s="382"/>
      <c r="J438" s="382"/>
      <c r="K438" s="382"/>
      <c r="L438" s="382"/>
      <c r="M438" s="382"/>
      <c r="N438" s="382"/>
      <c r="O438" s="381" t="s">
        <v>229</v>
      </c>
    </row>
    <row r="439" spans="1:15" ht="14.25">
      <c r="A439" s="883"/>
      <c r="B439" s="743"/>
      <c r="C439" s="388"/>
      <c r="D439" s="742">
        <v>2024</v>
      </c>
      <c r="E439" s="382">
        <f t="shared" si="234"/>
        <v>36</v>
      </c>
      <c r="F439" s="382">
        <f t="shared" si="235"/>
        <v>0</v>
      </c>
      <c r="G439" s="382">
        <v>36</v>
      </c>
      <c r="H439" s="382"/>
      <c r="I439" s="382"/>
      <c r="J439" s="382"/>
      <c r="K439" s="382"/>
      <c r="L439" s="382"/>
      <c r="M439" s="382"/>
      <c r="N439" s="382"/>
      <c r="O439" s="381" t="s">
        <v>228</v>
      </c>
    </row>
    <row r="440" spans="1:15" ht="14.25">
      <c r="A440" s="883"/>
      <c r="B440" s="743"/>
      <c r="C440" s="388"/>
      <c r="D440" s="744"/>
      <c r="E440" s="382">
        <f t="shared" si="234"/>
        <v>36</v>
      </c>
      <c r="F440" s="382">
        <f t="shared" si="235"/>
        <v>0</v>
      </c>
      <c r="G440" s="382">
        <v>36</v>
      </c>
      <c r="H440" s="382"/>
      <c r="I440" s="382"/>
      <c r="J440" s="382"/>
      <c r="K440" s="382"/>
      <c r="L440" s="382"/>
      <c r="M440" s="382"/>
      <c r="N440" s="382"/>
      <c r="O440" s="381" t="s">
        <v>229</v>
      </c>
    </row>
    <row r="441" spans="1:15" ht="14.25">
      <c r="A441" s="883"/>
      <c r="B441" s="743"/>
      <c r="C441" s="388"/>
      <c r="D441" s="742">
        <v>2025</v>
      </c>
      <c r="E441" s="382">
        <f t="shared" si="234"/>
        <v>36</v>
      </c>
      <c r="F441" s="382">
        <f t="shared" si="235"/>
        <v>0</v>
      </c>
      <c r="G441" s="382">
        <v>36</v>
      </c>
      <c r="H441" s="382"/>
      <c r="I441" s="382"/>
      <c r="J441" s="382"/>
      <c r="K441" s="382"/>
      <c r="L441" s="382"/>
      <c r="M441" s="382"/>
      <c r="N441" s="382"/>
      <c r="O441" s="381" t="s">
        <v>228</v>
      </c>
    </row>
    <row r="442" spans="1:15" ht="14.25">
      <c r="A442" s="884"/>
      <c r="B442" s="744"/>
      <c r="C442" s="388"/>
      <c r="D442" s="744"/>
      <c r="E442" s="382">
        <f t="shared" si="234"/>
        <v>36</v>
      </c>
      <c r="F442" s="382">
        <f t="shared" si="235"/>
        <v>0</v>
      </c>
      <c r="G442" s="382">
        <v>36</v>
      </c>
      <c r="H442" s="382"/>
      <c r="I442" s="382"/>
      <c r="J442" s="382"/>
      <c r="K442" s="382"/>
      <c r="L442" s="382"/>
      <c r="M442" s="382"/>
      <c r="N442" s="382"/>
      <c r="O442" s="381" t="s">
        <v>229</v>
      </c>
    </row>
    <row r="443" spans="1:15" ht="34.5" customHeight="1">
      <c r="A443" s="882" t="s">
        <v>504</v>
      </c>
      <c r="B443" s="742" t="s">
        <v>497</v>
      </c>
      <c r="C443" s="388"/>
      <c r="D443" s="379" t="s">
        <v>209</v>
      </c>
      <c r="E443" s="380">
        <f>SUM(E444:E454)</f>
        <v>16500</v>
      </c>
      <c r="F443" s="380">
        <f aca="true" t="shared" si="236" ref="F443:N443">SUM(F444:F454)</f>
        <v>0</v>
      </c>
      <c r="G443" s="380">
        <f t="shared" si="236"/>
        <v>16500</v>
      </c>
      <c r="H443" s="380">
        <f t="shared" si="236"/>
        <v>0</v>
      </c>
      <c r="I443" s="380">
        <f t="shared" si="236"/>
        <v>0</v>
      </c>
      <c r="J443" s="380">
        <f t="shared" si="236"/>
        <v>0</v>
      </c>
      <c r="K443" s="380">
        <f t="shared" si="236"/>
        <v>0</v>
      </c>
      <c r="L443" s="380">
        <f t="shared" si="236"/>
        <v>0</v>
      </c>
      <c r="M443" s="380">
        <f t="shared" si="236"/>
        <v>0</v>
      </c>
      <c r="N443" s="380">
        <f t="shared" si="236"/>
        <v>0</v>
      </c>
      <c r="O443" s="742" t="s">
        <v>485</v>
      </c>
    </row>
    <row r="444" spans="1:15" ht="18.75" customHeight="1">
      <c r="A444" s="883"/>
      <c r="B444" s="743"/>
      <c r="C444" s="388"/>
      <c r="D444" s="381">
        <v>2015</v>
      </c>
      <c r="E444" s="382">
        <f>G444+I444+K444+M444</f>
        <v>1500</v>
      </c>
      <c r="F444" s="382">
        <f>H444+J444+L444+N444</f>
        <v>0</v>
      </c>
      <c r="G444" s="382">
        <v>1500</v>
      </c>
      <c r="H444" s="382"/>
      <c r="I444" s="382"/>
      <c r="J444" s="382"/>
      <c r="K444" s="382"/>
      <c r="L444" s="382"/>
      <c r="M444" s="382"/>
      <c r="N444" s="382"/>
      <c r="O444" s="743"/>
    </row>
    <row r="445" spans="1:15" ht="18.75" customHeight="1">
      <c r="A445" s="883"/>
      <c r="B445" s="743"/>
      <c r="C445" s="388"/>
      <c r="D445" s="381">
        <v>2016</v>
      </c>
      <c r="E445" s="382">
        <f aca="true" t="shared" si="237" ref="E445:F449">G445+I445+K445+M445</f>
        <v>1500</v>
      </c>
      <c r="F445" s="382">
        <f t="shared" si="237"/>
        <v>0</v>
      </c>
      <c r="G445" s="382">
        <v>1500</v>
      </c>
      <c r="H445" s="382"/>
      <c r="I445" s="382"/>
      <c r="J445" s="382"/>
      <c r="K445" s="382"/>
      <c r="L445" s="382"/>
      <c r="M445" s="382"/>
      <c r="N445" s="382"/>
      <c r="O445" s="743"/>
    </row>
    <row r="446" spans="1:15" ht="18.75" customHeight="1">
      <c r="A446" s="883"/>
      <c r="B446" s="743"/>
      <c r="C446" s="388"/>
      <c r="D446" s="381">
        <v>2017</v>
      </c>
      <c r="E446" s="382">
        <f t="shared" si="237"/>
        <v>1500</v>
      </c>
      <c r="F446" s="382">
        <f t="shared" si="237"/>
        <v>0</v>
      </c>
      <c r="G446" s="382">
        <v>1500</v>
      </c>
      <c r="H446" s="382"/>
      <c r="I446" s="382"/>
      <c r="J446" s="382"/>
      <c r="K446" s="382"/>
      <c r="L446" s="382"/>
      <c r="M446" s="382"/>
      <c r="N446" s="382"/>
      <c r="O446" s="743"/>
    </row>
    <row r="447" spans="1:15" ht="18.75" customHeight="1">
      <c r="A447" s="883"/>
      <c r="B447" s="743"/>
      <c r="C447" s="388"/>
      <c r="D447" s="381">
        <v>2018</v>
      </c>
      <c r="E447" s="382">
        <f t="shared" si="237"/>
        <v>1500</v>
      </c>
      <c r="F447" s="382">
        <f t="shared" si="237"/>
        <v>0</v>
      </c>
      <c r="G447" s="382">
        <v>1500</v>
      </c>
      <c r="H447" s="382"/>
      <c r="I447" s="382"/>
      <c r="J447" s="382"/>
      <c r="K447" s="382"/>
      <c r="L447" s="382"/>
      <c r="M447" s="382"/>
      <c r="N447" s="382"/>
      <c r="O447" s="743"/>
    </row>
    <row r="448" spans="1:15" ht="18.75" customHeight="1">
      <c r="A448" s="883"/>
      <c r="B448" s="743"/>
      <c r="C448" s="388"/>
      <c r="D448" s="381">
        <v>2019</v>
      </c>
      <c r="E448" s="382">
        <f t="shared" si="237"/>
        <v>1500</v>
      </c>
      <c r="F448" s="382">
        <f t="shared" si="237"/>
        <v>0</v>
      </c>
      <c r="G448" s="382">
        <v>1500</v>
      </c>
      <c r="H448" s="382"/>
      <c r="I448" s="382"/>
      <c r="J448" s="382"/>
      <c r="K448" s="382"/>
      <c r="L448" s="382"/>
      <c r="M448" s="382"/>
      <c r="N448" s="382"/>
      <c r="O448" s="743"/>
    </row>
    <row r="449" spans="1:15" ht="18.75" customHeight="1">
      <c r="A449" s="883"/>
      <c r="B449" s="743"/>
      <c r="C449" s="388"/>
      <c r="D449" s="381">
        <v>2020</v>
      </c>
      <c r="E449" s="382">
        <f t="shared" si="237"/>
        <v>1500</v>
      </c>
      <c r="F449" s="382">
        <f t="shared" si="237"/>
        <v>0</v>
      </c>
      <c r="G449" s="382">
        <v>1500</v>
      </c>
      <c r="H449" s="382"/>
      <c r="I449" s="382"/>
      <c r="J449" s="382"/>
      <c r="K449" s="382"/>
      <c r="L449" s="382"/>
      <c r="M449" s="382"/>
      <c r="N449" s="382"/>
      <c r="O449" s="743"/>
    </row>
    <row r="450" spans="1:15" ht="18.75" customHeight="1">
      <c r="A450" s="883"/>
      <c r="B450" s="743"/>
      <c r="C450" s="388"/>
      <c r="D450" s="381">
        <v>2021</v>
      </c>
      <c r="E450" s="382">
        <f aca="true" t="shared" si="238" ref="E450:F454">G450+I450+K450+M450</f>
        <v>1500</v>
      </c>
      <c r="F450" s="382">
        <f t="shared" si="238"/>
        <v>0</v>
      </c>
      <c r="G450" s="382">
        <v>1500</v>
      </c>
      <c r="H450" s="382"/>
      <c r="I450" s="382"/>
      <c r="J450" s="382"/>
      <c r="K450" s="382"/>
      <c r="L450" s="382"/>
      <c r="M450" s="382"/>
      <c r="N450" s="382"/>
      <c r="O450" s="743"/>
    </row>
    <row r="451" spans="1:15" ht="18.75" customHeight="1">
      <c r="A451" s="883"/>
      <c r="B451" s="743"/>
      <c r="C451" s="388"/>
      <c r="D451" s="381">
        <v>2022</v>
      </c>
      <c r="E451" s="382">
        <f t="shared" si="238"/>
        <v>1500</v>
      </c>
      <c r="F451" s="382">
        <f t="shared" si="238"/>
        <v>0</v>
      </c>
      <c r="G451" s="382">
        <v>1500</v>
      </c>
      <c r="H451" s="382"/>
      <c r="I451" s="382"/>
      <c r="J451" s="382"/>
      <c r="K451" s="382"/>
      <c r="L451" s="382"/>
      <c r="M451" s="382"/>
      <c r="N451" s="382"/>
      <c r="O451" s="743"/>
    </row>
    <row r="452" spans="1:15" ht="18.75" customHeight="1">
      <c r="A452" s="883"/>
      <c r="B452" s="743"/>
      <c r="C452" s="388"/>
      <c r="D452" s="381">
        <v>2023</v>
      </c>
      <c r="E452" s="382">
        <f t="shared" si="238"/>
        <v>1500</v>
      </c>
      <c r="F452" s="382">
        <f t="shared" si="238"/>
        <v>0</v>
      </c>
      <c r="G452" s="382">
        <v>1500</v>
      </c>
      <c r="H452" s="382"/>
      <c r="I452" s="382"/>
      <c r="J452" s="382"/>
      <c r="K452" s="382"/>
      <c r="L452" s="382"/>
      <c r="M452" s="382"/>
      <c r="N452" s="382"/>
      <c r="O452" s="743"/>
    </row>
    <row r="453" spans="1:15" ht="18.75" customHeight="1">
      <c r="A453" s="883"/>
      <c r="B453" s="743"/>
      <c r="C453" s="388"/>
      <c r="D453" s="381">
        <v>2024</v>
      </c>
      <c r="E453" s="382">
        <f t="shared" si="238"/>
        <v>1500</v>
      </c>
      <c r="F453" s="382">
        <f t="shared" si="238"/>
        <v>0</v>
      </c>
      <c r="G453" s="382">
        <v>1500</v>
      </c>
      <c r="H453" s="382"/>
      <c r="I453" s="382"/>
      <c r="J453" s="382"/>
      <c r="K453" s="382"/>
      <c r="L453" s="382"/>
      <c r="M453" s="382"/>
      <c r="N453" s="382"/>
      <c r="O453" s="743"/>
    </row>
    <row r="454" spans="1:15" ht="18.75" customHeight="1">
      <c r="A454" s="884"/>
      <c r="B454" s="744"/>
      <c r="C454" s="388"/>
      <c r="D454" s="381">
        <v>2025</v>
      </c>
      <c r="E454" s="382">
        <f t="shared" si="238"/>
        <v>1500</v>
      </c>
      <c r="F454" s="382">
        <f t="shared" si="238"/>
        <v>0</v>
      </c>
      <c r="G454" s="382">
        <v>1500</v>
      </c>
      <c r="H454" s="382"/>
      <c r="I454" s="382"/>
      <c r="J454" s="382"/>
      <c r="K454" s="382"/>
      <c r="L454" s="382"/>
      <c r="M454" s="382"/>
      <c r="N454" s="382"/>
      <c r="O454" s="744"/>
    </row>
    <row r="455" spans="1:15" ht="53.25" customHeight="1">
      <c r="A455" s="881" t="s">
        <v>505</v>
      </c>
      <c r="B455" s="630" t="s">
        <v>221</v>
      </c>
      <c r="C455" s="388"/>
      <c r="D455" s="379" t="s">
        <v>209</v>
      </c>
      <c r="E455" s="380">
        <v>159.8</v>
      </c>
      <c r="F455" s="380">
        <v>159.8</v>
      </c>
      <c r="G455" s="380">
        <v>159.8</v>
      </c>
      <c r="H455" s="380">
        <v>159.8</v>
      </c>
      <c r="I455" s="380"/>
      <c r="J455" s="380"/>
      <c r="K455" s="380"/>
      <c r="L455" s="380"/>
      <c r="M455" s="380"/>
      <c r="N455" s="380"/>
      <c r="O455" s="742" t="s">
        <v>485</v>
      </c>
    </row>
    <row r="456" spans="1:15" ht="52.5" customHeight="1">
      <c r="A456" s="881"/>
      <c r="B456" s="630"/>
      <c r="C456" s="388"/>
      <c r="D456" s="381">
        <v>2015</v>
      </c>
      <c r="E456" s="382">
        <v>159.8</v>
      </c>
      <c r="F456" s="382">
        <v>159.8</v>
      </c>
      <c r="G456" s="382">
        <v>159.8</v>
      </c>
      <c r="H456" s="382">
        <v>159.8</v>
      </c>
      <c r="I456" s="382"/>
      <c r="J456" s="382"/>
      <c r="K456" s="382"/>
      <c r="L456" s="382"/>
      <c r="M456" s="382"/>
      <c r="N456" s="382"/>
      <c r="O456" s="744"/>
    </row>
    <row r="457" spans="1:15" ht="15.75" customHeight="1">
      <c r="A457" s="882" t="s">
        <v>506</v>
      </c>
      <c r="B457" s="742" t="s">
        <v>498</v>
      </c>
      <c r="C457" s="885"/>
      <c r="D457" s="630" t="s">
        <v>209</v>
      </c>
      <c r="E457" s="380">
        <f>SUM(E458:E464)</f>
        <v>2779.2</v>
      </c>
      <c r="F457" s="380">
        <f aca="true" t="shared" si="239" ref="F457:N457">SUM(F458:F464)</f>
        <v>509.0335</v>
      </c>
      <c r="G457" s="380">
        <f t="shared" si="239"/>
        <v>2779.2</v>
      </c>
      <c r="H457" s="380">
        <f t="shared" si="239"/>
        <v>509.0335</v>
      </c>
      <c r="I457" s="380">
        <f t="shared" si="239"/>
        <v>0</v>
      </c>
      <c r="J457" s="380">
        <f t="shared" si="239"/>
        <v>0</v>
      </c>
      <c r="K457" s="380">
        <f t="shared" si="239"/>
        <v>0</v>
      </c>
      <c r="L457" s="380">
        <f t="shared" si="239"/>
        <v>0</v>
      </c>
      <c r="M457" s="380">
        <f t="shared" si="239"/>
        <v>0</v>
      </c>
      <c r="N457" s="380">
        <f t="shared" si="239"/>
        <v>0</v>
      </c>
      <c r="O457" s="508"/>
    </row>
    <row r="458" spans="1:15" ht="14.25">
      <c r="A458" s="883"/>
      <c r="B458" s="743"/>
      <c r="C458" s="885"/>
      <c r="D458" s="630"/>
      <c r="E458" s="382">
        <f>G458+I458+K458+M458</f>
        <v>500</v>
      </c>
      <c r="F458" s="382">
        <f>H458+J458+L458+N458</f>
        <v>0</v>
      </c>
      <c r="G458" s="382">
        <f>G466+G474+G482+G490+G498+G506+G514+G530+G538+G546</f>
        <v>500</v>
      </c>
      <c r="H458" s="382">
        <f aca="true" t="shared" si="240" ref="H458:N458">H466+H474+H482+H490+H498+H506+H514+H530+H538+H546</f>
        <v>0</v>
      </c>
      <c r="I458" s="382">
        <f t="shared" si="240"/>
        <v>0</v>
      </c>
      <c r="J458" s="382">
        <f t="shared" si="240"/>
        <v>0</v>
      </c>
      <c r="K458" s="382">
        <f t="shared" si="240"/>
        <v>0</v>
      </c>
      <c r="L458" s="382">
        <f t="shared" si="240"/>
        <v>0</v>
      </c>
      <c r="M458" s="382">
        <f t="shared" si="240"/>
        <v>0</v>
      </c>
      <c r="N458" s="382">
        <f t="shared" si="240"/>
        <v>0</v>
      </c>
      <c r="O458" s="381" t="s">
        <v>478</v>
      </c>
    </row>
    <row r="459" spans="1:15" ht="14.25">
      <c r="A459" s="883"/>
      <c r="B459" s="743"/>
      <c r="C459" s="885"/>
      <c r="D459" s="630"/>
      <c r="E459" s="382">
        <f aca="true" t="shared" si="241" ref="E459:F464">G459+I459+K459+M459</f>
        <v>330</v>
      </c>
      <c r="F459" s="382">
        <f t="shared" si="241"/>
        <v>102.9475</v>
      </c>
      <c r="G459" s="382">
        <f aca="true" t="shared" si="242" ref="G459:N464">G467+G475+G483+G491+G499+G507+G515+G531+G539+G547</f>
        <v>330</v>
      </c>
      <c r="H459" s="382">
        <f t="shared" si="242"/>
        <v>102.9475</v>
      </c>
      <c r="I459" s="382">
        <f t="shared" si="242"/>
        <v>0</v>
      </c>
      <c r="J459" s="382">
        <f t="shared" si="242"/>
        <v>0</v>
      </c>
      <c r="K459" s="382">
        <f t="shared" si="242"/>
        <v>0</v>
      </c>
      <c r="L459" s="382">
        <f t="shared" si="242"/>
        <v>0</v>
      </c>
      <c r="M459" s="382">
        <f t="shared" si="242"/>
        <v>0</v>
      </c>
      <c r="N459" s="382">
        <f t="shared" si="242"/>
        <v>0</v>
      </c>
      <c r="O459" s="381" t="s">
        <v>479</v>
      </c>
    </row>
    <row r="460" spans="1:15" ht="14.25">
      <c r="A460" s="883"/>
      <c r="B460" s="743"/>
      <c r="C460" s="885"/>
      <c r="D460" s="630"/>
      <c r="E460" s="382">
        <f t="shared" si="241"/>
        <v>500</v>
      </c>
      <c r="F460" s="382">
        <f t="shared" si="241"/>
        <v>108.28599999999999</v>
      </c>
      <c r="G460" s="382">
        <f t="shared" si="242"/>
        <v>500</v>
      </c>
      <c r="H460" s="382">
        <f t="shared" si="242"/>
        <v>108.28599999999999</v>
      </c>
      <c r="I460" s="382">
        <f t="shared" si="242"/>
        <v>0</v>
      </c>
      <c r="J460" s="382">
        <f t="shared" si="242"/>
        <v>0</v>
      </c>
      <c r="K460" s="382">
        <f t="shared" si="242"/>
        <v>0</v>
      </c>
      <c r="L460" s="382">
        <f t="shared" si="242"/>
        <v>0</v>
      </c>
      <c r="M460" s="382">
        <f t="shared" si="242"/>
        <v>0</v>
      </c>
      <c r="N460" s="382">
        <f t="shared" si="242"/>
        <v>0</v>
      </c>
      <c r="O460" s="381" t="s">
        <v>480</v>
      </c>
    </row>
    <row r="461" spans="1:15" ht="14.25">
      <c r="A461" s="883"/>
      <c r="B461" s="743"/>
      <c r="C461" s="885"/>
      <c r="D461" s="630"/>
      <c r="E461" s="382">
        <f t="shared" si="241"/>
        <v>325</v>
      </c>
      <c r="F461" s="382">
        <f t="shared" si="241"/>
        <v>105</v>
      </c>
      <c r="G461" s="382">
        <f t="shared" si="242"/>
        <v>325</v>
      </c>
      <c r="H461" s="382">
        <f t="shared" si="242"/>
        <v>105</v>
      </c>
      <c r="I461" s="382">
        <f t="shared" si="242"/>
        <v>0</v>
      </c>
      <c r="J461" s="382">
        <f t="shared" si="242"/>
        <v>0</v>
      </c>
      <c r="K461" s="382">
        <f t="shared" si="242"/>
        <v>0</v>
      </c>
      <c r="L461" s="382">
        <f t="shared" si="242"/>
        <v>0</v>
      </c>
      <c r="M461" s="382">
        <f t="shared" si="242"/>
        <v>0</v>
      </c>
      <c r="N461" s="382">
        <f t="shared" si="242"/>
        <v>0</v>
      </c>
      <c r="O461" s="381" t="s">
        <v>482</v>
      </c>
    </row>
    <row r="462" spans="1:15" ht="14.25">
      <c r="A462" s="883"/>
      <c r="B462" s="743"/>
      <c r="C462" s="885"/>
      <c r="D462" s="630"/>
      <c r="E462" s="382">
        <f t="shared" si="241"/>
        <v>324.20000000000005</v>
      </c>
      <c r="F462" s="382">
        <f t="shared" si="241"/>
        <v>122.79999999999998</v>
      </c>
      <c r="G462" s="382">
        <f t="shared" si="242"/>
        <v>324.20000000000005</v>
      </c>
      <c r="H462" s="382">
        <f t="shared" si="242"/>
        <v>122.79999999999998</v>
      </c>
      <c r="I462" s="382">
        <f t="shared" si="242"/>
        <v>0</v>
      </c>
      <c r="J462" s="382">
        <f t="shared" si="242"/>
        <v>0</v>
      </c>
      <c r="K462" s="382">
        <f t="shared" si="242"/>
        <v>0</v>
      </c>
      <c r="L462" s="382">
        <f t="shared" si="242"/>
        <v>0</v>
      </c>
      <c r="M462" s="382">
        <f t="shared" si="242"/>
        <v>0</v>
      </c>
      <c r="N462" s="382">
        <f t="shared" si="242"/>
        <v>0</v>
      </c>
      <c r="O462" s="381" t="s">
        <v>481</v>
      </c>
    </row>
    <row r="463" spans="1:15" ht="14.25">
      <c r="A463" s="883"/>
      <c r="B463" s="743"/>
      <c r="C463" s="885"/>
      <c r="D463" s="630"/>
      <c r="E463" s="382">
        <f t="shared" si="241"/>
        <v>500</v>
      </c>
      <c r="F463" s="382">
        <f t="shared" si="241"/>
        <v>0</v>
      </c>
      <c r="G463" s="382">
        <f t="shared" si="242"/>
        <v>500</v>
      </c>
      <c r="H463" s="382">
        <f t="shared" si="242"/>
        <v>0</v>
      </c>
      <c r="I463" s="382">
        <f t="shared" si="242"/>
        <v>0</v>
      </c>
      <c r="J463" s="382">
        <f t="shared" si="242"/>
        <v>0</v>
      </c>
      <c r="K463" s="382">
        <f t="shared" si="242"/>
        <v>0</v>
      </c>
      <c r="L463" s="382">
        <f t="shared" si="242"/>
        <v>0</v>
      </c>
      <c r="M463" s="382">
        <f t="shared" si="242"/>
        <v>0</v>
      </c>
      <c r="N463" s="382">
        <f t="shared" si="242"/>
        <v>0</v>
      </c>
      <c r="O463" s="381" t="s">
        <v>228</v>
      </c>
    </row>
    <row r="464" spans="1:15" ht="14.25">
      <c r="A464" s="883"/>
      <c r="B464" s="743"/>
      <c r="C464" s="885"/>
      <c r="D464" s="630"/>
      <c r="E464" s="382">
        <f t="shared" si="241"/>
        <v>300</v>
      </c>
      <c r="F464" s="382">
        <f t="shared" si="241"/>
        <v>70</v>
      </c>
      <c r="G464" s="382">
        <f t="shared" si="242"/>
        <v>300</v>
      </c>
      <c r="H464" s="382">
        <f t="shared" si="242"/>
        <v>70</v>
      </c>
      <c r="I464" s="382">
        <f t="shared" si="242"/>
        <v>0</v>
      </c>
      <c r="J464" s="382">
        <f t="shared" si="242"/>
        <v>0</v>
      </c>
      <c r="K464" s="382">
        <f t="shared" si="242"/>
        <v>0</v>
      </c>
      <c r="L464" s="382">
        <f t="shared" si="242"/>
        <v>0</v>
      </c>
      <c r="M464" s="382">
        <f t="shared" si="242"/>
        <v>0</v>
      </c>
      <c r="N464" s="382">
        <f t="shared" si="242"/>
        <v>0</v>
      </c>
      <c r="O464" s="381" t="s">
        <v>398</v>
      </c>
    </row>
    <row r="465" spans="1:15" ht="14.25">
      <c r="A465" s="883"/>
      <c r="B465" s="743"/>
      <c r="C465" s="388"/>
      <c r="D465" s="630">
        <v>2015</v>
      </c>
      <c r="E465" s="382">
        <f>SUM(E466:E472)</f>
        <v>350</v>
      </c>
      <c r="F465" s="382">
        <f aca="true" t="shared" si="243" ref="F465:N465">SUM(F466:F472)</f>
        <v>54.085</v>
      </c>
      <c r="G465" s="382">
        <f t="shared" si="243"/>
        <v>350</v>
      </c>
      <c r="H465" s="382">
        <f t="shared" si="243"/>
        <v>54.085</v>
      </c>
      <c r="I465" s="382">
        <f t="shared" si="243"/>
        <v>0</v>
      </c>
      <c r="J465" s="382">
        <f t="shared" si="243"/>
        <v>0</v>
      </c>
      <c r="K465" s="382">
        <f t="shared" si="243"/>
        <v>0</v>
      </c>
      <c r="L465" s="382">
        <f t="shared" si="243"/>
        <v>0</v>
      </c>
      <c r="M465" s="382">
        <f t="shared" si="243"/>
        <v>0</v>
      </c>
      <c r="N465" s="382">
        <f t="shared" si="243"/>
        <v>0</v>
      </c>
      <c r="O465" s="388"/>
    </row>
    <row r="466" spans="1:15" ht="14.25">
      <c r="A466" s="883"/>
      <c r="B466" s="743"/>
      <c r="C466" s="388"/>
      <c r="D466" s="630"/>
      <c r="E466" s="382">
        <f>G466+I466+K466+M466</f>
        <v>50</v>
      </c>
      <c r="F466" s="382">
        <f>H466+J466+L466+N466</f>
        <v>0</v>
      </c>
      <c r="G466" s="382">
        <v>50</v>
      </c>
      <c r="H466" s="382">
        <v>0</v>
      </c>
      <c r="I466" s="382"/>
      <c r="J466" s="382"/>
      <c r="K466" s="382"/>
      <c r="L466" s="382"/>
      <c r="M466" s="382"/>
      <c r="N466" s="382"/>
      <c r="O466" s="381" t="s">
        <v>478</v>
      </c>
    </row>
    <row r="467" spans="1:15" ht="14.25">
      <c r="A467" s="883"/>
      <c r="B467" s="743"/>
      <c r="C467" s="388"/>
      <c r="D467" s="630"/>
      <c r="E467" s="382">
        <f aca="true" t="shared" si="244" ref="E467:F472">G467+I467+K467+M467</f>
        <v>50</v>
      </c>
      <c r="F467" s="382">
        <f t="shared" si="244"/>
        <v>17.949</v>
      </c>
      <c r="G467" s="382">
        <v>50</v>
      </c>
      <c r="H467" s="382">
        <v>17.949</v>
      </c>
      <c r="I467" s="382"/>
      <c r="J467" s="382"/>
      <c r="K467" s="382"/>
      <c r="L467" s="382"/>
      <c r="M467" s="382"/>
      <c r="N467" s="382"/>
      <c r="O467" s="381" t="s">
        <v>479</v>
      </c>
    </row>
    <row r="468" spans="1:15" ht="14.25">
      <c r="A468" s="883"/>
      <c r="B468" s="743"/>
      <c r="C468" s="388"/>
      <c r="D468" s="630"/>
      <c r="E468" s="382">
        <f t="shared" si="244"/>
        <v>50</v>
      </c>
      <c r="F468" s="382">
        <f t="shared" si="244"/>
        <v>11.136</v>
      </c>
      <c r="G468" s="382">
        <v>50</v>
      </c>
      <c r="H468" s="382">
        <v>11.136</v>
      </c>
      <c r="I468" s="382"/>
      <c r="J468" s="382"/>
      <c r="K468" s="382"/>
      <c r="L468" s="382"/>
      <c r="M468" s="382"/>
      <c r="N468" s="382"/>
      <c r="O468" s="381" t="s">
        <v>480</v>
      </c>
    </row>
    <row r="469" spans="1:15" ht="14.25">
      <c r="A469" s="883"/>
      <c r="B469" s="743"/>
      <c r="C469" s="388"/>
      <c r="D469" s="630"/>
      <c r="E469" s="382">
        <f t="shared" si="244"/>
        <v>50</v>
      </c>
      <c r="F469" s="382">
        <f t="shared" si="244"/>
        <v>15</v>
      </c>
      <c r="G469" s="382">
        <v>50</v>
      </c>
      <c r="H469" s="382">
        <v>15</v>
      </c>
      <c r="I469" s="382"/>
      <c r="J469" s="382"/>
      <c r="K469" s="382"/>
      <c r="L469" s="382"/>
      <c r="M469" s="382"/>
      <c r="N469" s="382"/>
      <c r="O469" s="381" t="s">
        <v>482</v>
      </c>
    </row>
    <row r="470" spans="1:15" ht="14.25">
      <c r="A470" s="883"/>
      <c r="B470" s="743"/>
      <c r="C470" s="388"/>
      <c r="D470" s="630"/>
      <c r="E470" s="382">
        <f t="shared" si="244"/>
        <v>50</v>
      </c>
      <c r="F470" s="382">
        <f t="shared" si="244"/>
        <v>0</v>
      </c>
      <c r="G470" s="382">
        <v>50</v>
      </c>
      <c r="H470" s="382">
        <v>0</v>
      </c>
      <c r="I470" s="382"/>
      <c r="J470" s="382"/>
      <c r="K470" s="382"/>
      <c r="L470" s="382"/>
      <c r="M470" s="382"/>
      <c r="N470" s="382"/>
      <c r="O470" s="381" t="s">
        <v>481</v>
      </c>
    </row>
    <row r="471" spans="1:15" ht="14.25">
      <c r="A471" s="883"/>
      <c r="B471" s="743"/>
      <c r="C471" s="388"/>
      <c r="D471" s="630"/>
      <c r="E471" s="382">
        <f t="shared" si="244"/>
        <v>50</v>
      </c>
      <c r="F471" s="382">
        <f t="shared" si="244"/>
        <v>0</v>
      </c>
      <c r="G471" s="382">
        <v>50</v>
      </c>
      <c r="H471" s="382">
        <v>0</v>
      </c>
      <c r="I471" s="382"/>
      <c r="J471" s="382"/>
      <c r="K471" s="382"/>
      <c r="L471" s="382"/>
      <c r="M471" s="382"/>
      <c r="N471" s="382"/>
      <c r="O471" s="381" t="s">
        <v>228</v>
      </c>
    </row>
    <row r="472" spans="1:15" ht="14.25">
      <c r="A472" s="883"/>
      <c r="B472" s="743"/>
      <c r="C472" s="388"/>
      <c r="D472" s="630"/>
      <c r="E472" s="382">
        <f t="shared" si="244"/>
        <v>50</v>
      </c>
      <c r="F472" s="382">
        <f t="shared" si="244"/>
        <v>10</v>
      </c>
      <c r="G472" s="382">
        <v>50</v>
      </c>
      <c r="H472" s="382">
        <v>10</v>
      </c>
      <c r="I472" s="382"/>
      <c r="J472" s="382"/>
      <c r="K472" s="382"/>
      <c r="L472" s="382"/>
      <c r="M472" s="382"/>
      <c r="N472" s="382"/>
      <c r="O472" s="381" t="s">
        <v>398</v>
      </c>
    </row>
    <row r="473" spans="1:15" ht="14.25">
      <c r="A473" s="883"/>
      <c r="B473" s="743"/>
      <c r="C473" s="388"/>
      <c r="D473" s="630">
        <v>2016</v>
      </c>
      <c r="E473" s="382">
        <f>SUM(E474:E480)</f>
        <v>350</v>
      </c>
      <c r="F473" s="382">
        <f aca="true" t="shared" si="245" ref="F473:N473">SUM(F474:F480)</f>
        <v>85</v>
      </c>
      <c r="G473" s="382">
        <f t="shared" si="245"/>
        <v>350</v>
      </c>
      <c r="H473" s="382">
        <f t="shared" si="245"/>
        <v>85</v>
      </c>
      <c r="I473" s="382">
        <f t="shared" si="245"/>
        <v>0</v>
      </c>
      <c r="J473" s="382">
        <f t="shared" si="245"/>
        <v>0</v>
      </c>
      <c r="K473" s="382">
        <f t="shared" si="245"/>
        <v>0</v>
      </c>
      <c r="L473" s="382">
        <f t="shared" si="245"/>
        <v>0</v>
      </c>
      <c r="M473" s="382">
        <f t="shared" si="245"/>
        <v>0</v>
      </c>
      <c r="N473" s="382">
        <f t="shared" si="245"/>
        <v>0</v>
      </c>
      <c r="O473" s="388"/>
    </row>
    <row r="474" spans="1:15" ht="14.25">
      <c r="A474" s="883"/>
      <c r="B474" s="743"/>
      <c r="C474" s="388"/>
      <c r="D474" s="630"/>
      <c r="E474" s="382">
        <f>G474+I474+K474+M474</f>
        <v>50</v>
      </c>
      <c r="F474" s="382">
        <f>H474+J474+L474+N474</f>
        <v>0</v>
      </c>
      <c r="G474" s="382">
        <v>50</v>
      </c>
      <c r="H474" s="382">
        <v>0</v>
      </c>
      <c r="I474" s="382"/>
      <c r="J474" s="382"/>
      <c r="K474" s="382"/>
      <c r="L474" s="382"/>
      <c r="M474" s="382"/>
      <c r="N474" s="382"/>
      <c r="O474" s="381" t="s">
        <v>478</v>
      </c>
    </row>
    <row r="475" spans="1:15" ht="26.25">
      <c r="A475" s="883"/>
      <c r="B475" s="743"/>
      <c r="C475" s="381" t="s">
        <v>491</v>
      </c>
      <c r="D475" s="630"/>
      <c r="E475" s="382">
        <f aca="true" t="shared" si="246" ref="E475:F480">G475+I475+K475+M475</f>
        <v>50</v>
      </c>
      <c r="F475" s="382">
        <f t="shared" si="246"/>
        <v>15.1</v>
      </c>
      <c r="G475" s="382">
        <v>50</v>
      </c>
      <c r="H475" s="382">
        <v>15.1</v>
      </c>
      <c r="I475" s="382"/>
      <c r="J475" s="382"/>
      <c r="K475" s="382"/>
      <c r="L475" s="382"/>
      <c r="M475" s="382"/>
      <c r="N475" s="382"/>
      <c r="O475" s="381" t="s">
        <v>479</v>
      </c>
    </row>
    <row r="476" spans="1:15" ht="26.25">
      <c r="A476" s="883"/>
      <c r="B476" s="743"/>
      <c r="C476" s="381" t="s">
        <v>491</v>
      </c>
      <c r="D476" s="630"/>
      <c r="E476" s="382">
        <f t="shared" si="246"/>
        <v>50</v>
      </c>
      <c r="F476" s="382">
        <f t="shared" si="246"/>
        <v>30</v>
      </c>
      <c r="G476" s="382">
        <v>50</v>
      </c>
      <c r="H476" s="382">
        <v>30</v>
      </c>
      <c r="I476" s="382"/>
      <c r="J476" s="382"/>
      <c r="K476" s="382"/>
      <c r="L476" s="382"/>
      <c r="M476" s="382"/>
      <c r="N476" s="382"/>
      <c r="O476" s="381" t="s">
        <v>480</v>
      </c>
    </row>
    <row r="477" spans="1:15" ht="26.25">
      <c r="A477" s="883"/>
      <c r="B477" s="743"/>
      <c r="C477" s="381" t="s">
        <v>491</v>
      </c>
      <c r="D477" s="630"/>
      <c r="E477" s="382">
        <f t="shared" si="246"/>
        <v>50</v>
      </c>
      <c r="F477" s="382">
        <f t="shared" si="246"/>
        <v>15</v>
      </c>
      <c r="G477" s="382">
        <v>50</v>
      </c>
      <c r="H477" s="382">
        <v>15</v>
      </c>
      <c r="I477" s="382"/>
      <c r="J477" s="382"/>
      <c r="K477" s="382"/>
      <c r="L477" s="382"/>
      <c r="M477" s="382"/>
      <c r="N477" s="382"/>
      <c r="O477" s="381" t="s">
        <v>482</v>
      </c>
    </row>
    <row r="478" spans="1:15" ht="26.25">
      <c r="A478" s="883"/>
      <c r="B478" s="743"/>
      <c r="C478" s="381" t="s">
        <v>491</v>
      </c>
      <c r="D478" s="630"/>
      <c r="E478" s="382">
        <f t="shared" si="246"/>
        <v>50</v>
      </c>
      <c r="F478" s="382">
        <f t="shared" si="246"/>
        <v>14.9</v>
      </c>
      <c r="G478" s="382">
        <v>50</v>
      </c>
      <c r="H478" s="382">
        <v>14.9</v>
      </c>
      <c r="I478" s="382"/>
      <c r="J478" s="382"/>
      <c r="K478" s="382"/>
      <c r="L478" s="382"/>
      <c r="M478" s="382"/>
      <c r="N478" s="382"/>
      <c r="O478" s="381" t="s">
        <v>481</v>
      </c>
    </row>
    <row r="479" spans="1:15" ht="14.25">
      <c r="A479" s="883"/>
      <c r="B479" s="743"/>
      <c r="C479" s="388"/>
      <c r="D479" s="630"/>
      <c r="E479" s="382">
        <f t="shared" si="246"/>
        <v>50</v>
      </c>
      <c r="F479" s="382">
        <f t="shared" si="246"/>
        <v>0</v>
      </c>
      <c r="G479" s="382">
        <v>50</v>
      </c>
      <c r="H479" s="382">
        <v>0</v>
      </c>
      <c r="I479" s="382"/>
      <c r="J479" s="382"/>
      <c r="K479" s="382"/>
      <c r="L479" s="382"/>
      <c r="M479" s="382"/>
      <c r="N479" s="382"/>
      <c r="O479" s="381" t="s">
        <v>228</v>
      </c>
    </row>
    <row r="480" spans="1:15" ht="26.25">
      <c r="A480" s="883"/>
      <c r="B480" s="743"/>
      <c r="C480" s="381" t="s">
        <v>499</v>
      </c>
      <c r="D480" s="630"/>
      <c r="E480" s="382">
        <f t="shared" si="246"/>
        <v>50</v>
      </c>
      <c r="F480" s="382">
        <f t="shared" si="246"/>
        <v>10</v>
      </c>
      <c r="G480" s="382">
        <v>50</v>
      </c>
      <c r="H480" s="382">
        <v>10</v>
      </c>
      <c r="I480" s="382"/>
      <c r="J480" s="382"/>
      <c r="K480" s="382"/>
      <c r="L480" s="382"/>
      <c r="M480" s="382"/>
      <c r="N480" s="382"/>
      <c r="O480" s="381" t="s">
        <v>398</v>
      </c>
    </row>
    <row r="481" spans="1:15" ht="14.25">
      <c r="A481" s="883"/>
      <c r="B481" s="743"/>
      <c r="C481" s="388"/>
      <c r="D481" s="630">
        <v>2017</v>
      </c>
      <c r="E481" s="382">
        <f>SUM(E482:E488)</f>
        <v>350</v>
      </c>
      <c r="F481" s="382">
        <f aca="true" t="shared" si="247" ref="F481:N481">SUM(F482:F488)</f>
        <v>81.79849999999999</v>
      </c>
      <c r="G481" s="382">
        <f t="shared" si="247"/>
        <v>350</v>
      </c>
      <c r="H481" s="382">
        <f t="shared" si="247"/>
        <v>81.79849999999999</v>
      </c>
      <c r="I481" s="382">
        <f t="shared" si="247"/>
        <v>0</v>
      </c>
      <c r="J481" s="382">
        <f t="shared" si="247"/>
        <v>0</v>
      </c>
      <c r="K481" s="382">
        <f t="shared" si="247"/>
        <v>0</v>
      </c>
      <c r="L481" s="382">
        <f t="shared" si="247"/>
        <v>0</v>
      </c>
      <c r="M481" s="382">
        <f t="shared" si="247"/>
        <v>0</v>
      </c>
      <c r="N481" s="382">
        <f t="shared" si="247"/>
        <v>0</v>
      </c>
      <c r="O481" s="388"/>
    </row>
    <row r="482" spans="1:15" ht="14.25">
      <c r="A482" s="883"/>
      <c r="B482" s="743"/>
      <c r="C482" s="388"/>
      <c r="D482" s="630"/>
      <c r="E482" s="382">
        <f>G482+I482+K482+M482</f>
        <v>50</v>
      </c>
      <c r="F482" s="382">
        <f>H482+J482+L482+N482</f>
        <v>0</v>
      </c>
      <c r="G482" s="382">
        <v>50</v>
      </c>
      <c r="H482" s="382">
        <v>0</v>
      </c>
      <c r="I482" s="382"/>
      <c r="J482" s="382"/>
      <c r="K482" s="382"/>
      <c r="L482" s="382"/>
      <c r="M482" s="382"/>
      <c r="N482" s="382"/>
      <c r="O482" s="381" t="s">
        <v>478</v>
      </c>
    </row>
    <row r="483" spans="1:15" ht="26.25">
      <c r="A483" s="883"/>
      <c r="B483" s="743"/>
      <c r="C483" s="381" t="s">
        <v>491</v>
      </c>
      <c r="D483" s="630"/>
      <c r="E483" s="382">
        <f aca="true" t="shared" si="248" ref="E483:F488">G483+I483+K483+M483</f>
        <v>50</v>
      </c>
      <c r="F483" s="382">
        <f t="shared" si="248"/>
        <v>12.1985</v>
      </c>
      <c r="G483" s="382">
        <v>50</v>
      </c>
      <c r="H483" s="382">
        <v>12.1985</v>
      </c>
      <c r="I483" s="382"/>
      <c r="J483" s="382"/>
      <c r="K483" s="382"/>
      <c r="L483" s="382"/>
      <c r="M483" s="382"/>
      <c r="N483" s="382"/>
      <c r="O483" s="381" t="s">
        <v>479</v>
      </c>
    </row>
    <row r="484" spans="1:15" ht="26.25">
      <c r="A484" s="883"/>
      <c r="B484" s="743"/>
      <c r="C484" s="381" t="s">
        <v>491</v>
      </c>
      <c r="D484" s="630"/>
      <c r="E484" s="382">
        <f t="shared" si="248"/>
        <v>50</v>
      </c>
      <c r="F484" s="382">
        <f t="shared" si="248"/>
        <v>24</v>
      </c>
      <c r="G484" s="382">
        <v>50</v>
      </c>
      <c r="H484" s="382">
        <v>24</v>
      </c>
      <c r="I484" s="382"/>
      <c r="J484" s="382"/>
      <c r="K484" s="382"/>
      <c r="L484" s="382"/>
      <c r="M484" s="382"/>
      <c r="N484" s="382"/>
      <c r="O484" s="381" t="s">
        <v>480</v>
      </c>
    </row>
    <row r="485" spans="1:15" ht="26.25">
      <c r="A485" s="883"/>
      <c r="B485" s="743"/>
      <c r="C485" s="381" t="s">
        <v>491</v>
      </c>
      <c r="D485" s="630"/>
      <c r="E485" s="382">
        <f t="shared" si="248"/>
        <v>50</v>
      </c>
      <c r="F485" s="382">
        <f t="shared" si="248"/>
        <v>15</v>
      </c>
      <c r="G485" s="382">
        <v>50</v>
      </c>
      <c r="H485" s="382">
        <v>15</v>
      </c>
      <c r="I485" s="382"/>
      <c r="J485" s="382"/>
      <c r="K485" s="382"/>
      <c r="L485" s="382"/>
      <c r="M485" s="382"/>
      <c r="N485" s="382"/>
      <c r="O485" s="381" t="s">
        <v>482</v>
      </c>
    </row>
    <row r="486" spans="1:15" ht="26.25">
      <c r="A486" s="883"/>
      <c r="B486" s="743"/>
      <c r="C486" s="381" t="s">
        <v>491</v>
      </c>
      <c r="D486" s="630"/>
      <c r="E486" s="382">
        <f t="shared" si="248"/>
        <v>50</v>
      </c>
      <c r="F486" s="382">
        <f t="shared" si="248"/>
        <v>20.6</v>
      </c>
      <c r="G486" s="382">
        <v>50</v>
      </c>
      <c r="H486" s="382">
        <v>20.6</v>
      </c>
      <c r="I486" s="382"/>
      <c r="J486" s="382"/>
      <c r="K486" s="382"/>
      <c r="L486" s="382"/>
      <c r="M486" s="382"/>
      <c r="N486" s="382"/>
      <c r="O486" s="381" t="s">
        <v>481</v>
      </c>
    </row>
    <row r="487" spans="1:15" ht="14.25">
      <c r="A487" s="883"/>
      <c r="B487" s="743"/>
      <c r="C487" s="388"/>
      <c r="D487" s="630"/>
      <c r="E487" s="382">
        <f t="shared" si="248"/>
        <v>50</v>
      </c>
      <c r="F487" s="382">
        <f t="shared" si="248"/>
        <v>0</v>
      </c>
      <c r="G487" s="382">
        <v>50</v>
      </c>
      <c r="H487" s="382">
        <v>0</v>
      </c>
      <c r="I487" s="382"/>
      <c r="J487" s="382"/>
      <c r="K487" s="382"/>
      <c r="L487" s="382"/>
      <c r="M487" s="382"/>
      <c r="N487" s="382"/>
      <c r="O487" s="381" t="s">
        <v>228</v>
      </c>
    </row>
    <row r="488" spans="1:15" ht="26.25">
      <c r="A488" s="883"/>
      <c r="B488" s="743"/>
      <c r="C488" s="381" t="s">
        <v>499</v>
      </c>
      <c r="D488" s="630"/>
      <c r="E488" s="382">
        <f t="shared" si="248"/>
        <v>50</v>
      </c>
      <c r="F488" s="382">
        <f t="shared" si="248"/>
        <v>10</v>
      </c>
      <c r="G488" s="382">
        <v>50</v>
      </c>
      <c r="H488" s="382">
        <v>10</v>
      </c>
      <c r="I488" s="382"/>
      <c r="J488" s="382"/>
      <c r="K488" s="382"/>
      <c r="L488" s="382"/>
      <c r="M488" s="382"/>
      <c r="N488" s="382"/>
      <c r="O488" s="381" t="s">
        <v>229</v>
      </c>
    </row>
    <row r="489" spans="1:15" ht="14.25">
      <c r="A489" s="883"/>
      <c r="B489" s="743"/>
      <c r="C489" s="388"/>
      <c r="D489" s="630">
        <v>2018</v>
      </c>
      <c r="E489" s="382">
        <f>SUM(E490:E496)</f>
        <v>350</v>
      </c>
      <c r="F489" s="382">
        <f aca="true" t="shared" si="249" ref="F489:N489">SUM(F490:F496)</f>
        <v>71.1</v>
      </c>
      <c r="G489" s="382">
        <f t="shared" si="249"/>
        <v>350</v>
      </c>
      <c r="H489" s="382">
        <f t="shared" si="249"/>
        <v>71.1</v>
      </c>
      <c r="I489" s="382">
        <f t="shared" si="249"/>
        <v>0</v>
      </c>
      <c r="J489" s="382">
        <f t="shared" si="249"/>
        <v>0</v>
      </c>
      <c r="K489" s="382">
        <f t="shared" si="249"/>
        <v>0</v>
      </c>
      <c r="L489" s="382">
        <f t="shared" si="249"/>
        <v>0</v>
      </c>
      <c r="M489" s="382">
        <f t="shared" si="249"/>
        <v>0</v>
      </c>
      <c r="N489" s="382">
        <f t="shared" si="249"/>
        <v>0</v>
      </c>
      <c r="O489" s="388"/>
    </row>
    <row r="490" spans="1:15" ht="14.25">
      <c r="A490" s="883"/>
      <c r="B490" s="743"/>
      <c r="C490" s="388"/>
      <c r="D490" s="630"/>
      <c r="E490" s="382">
        <f>G490+I490+K490+M490</f>
        <v>50</v>
      </c>
      <c r="F490" s="382">
        <f>H490+J490+L490+N490</f>
        <v>0</v>
      </c>
      <c r="G490" s="382">
        <v>50</v>
      </c>
      <c r="H490" s="382">
        <v>0</v>
      </c>
      <c r="I490" s="382"/>
      <c r="J490" s="382"/>
      <c r="K490" s="382"/>
      <c r="L490" s="382"/>
      <c r="M490" s="382"/>
      <c r="N490" s="382"/>
      <c r="O490" s="381" t="s">
        <v>478</v>
      </c>
    </row>
    <row r="491" spans="1:15" ht="26.25">
      <c r="A491" s="883"/>
      <c r="B491" s="743"/>
      <c r="C491" s="381" t="s">
        <v>491</v>
      </c>
      <c r="D491" s="630"/>
      <c r="E491" s="382">
        <f aca="true" t="shared" si="250" ref="E491:F496">G491+I491+K491+M491</f>
        <v>50</v>
      </c>
      <c r="F491" s="382">
        <f t="shared" si="250"/>
        <v>14.8</v>
      </c>
      <c r="G491" s="382">
        <v>50</v>
      </c>
      <c r="H491" s="382">
        <v>14.8</v>
      </c>
      <c r="I491" s="382"/>
      <c r="J491" s="382"/>
      <c r="K491" s="382"/>
      <c r="L491" s="382"/>
      <c r="M491" s="382"/>
      <c r="N491" s="382"/>
      <c r="O491" s="381" t="s">
        <v>479</v>
      </c>
    </row>
    <row r="492" spans="1:15" ht="26.25">
      <c r="A492" s="883"/>
      <c r="B492" s="743"/>
      <c r="C492" s="381" t="s">
        <v>491</v>
      </c>
      <c r="D492" s="630"/>
      <c r="E492" s="382">
        <f t="shared" si="250"/>
        <v>50</v>
      </c>
      <c r="F492" s="382">
        <f t="shared" si="250"/>
        <v>9.3</v>
      </c>
      <c r="G492" s="382">
        <v>50</v>
      </c>
      <c r="H492" s="382">
        <v>9.3</v>
      </c>
      <c r="I492" s="382"/>
      <c r="J492" s="382"/>
      <c r="K492" s="382"/>
      <c r="L492" s="382"/>
      <c r="M492" s="382"/>
      <c r="N492" s="382"/>
      <c r="O492" s="381" t="s">
        <v>480</v>
      </c>
    </row>
    <row r="493" spans="1:15" ht="26.25">
      <c r="A493" s="883"/>
      <c r="B493" s="743"/>
      <c r="C493" s="381" t="s">
        <v>491</v>
      </c>
      <c r="D493" s="630"/>
      <c r="E493" s="382">
        <f t="shared" si="250"/>
        <v>50</v>
      </c>
      <c r="F493" s="382">
        <f t="shared" si="250"/>
        <v>15</v>
      </c>
      <c r="G493" s="382">
        <v>50</v>
      </c>
      <c r="H493" s="382">
        <v>15</v>
      </c>
      <c r="I493" s="382"/>
      <c r="J493" s="382"/>
      <c r="K493" s="382"/>
      <c r="L493" s="382"/>
      <c r="M493" s="382"/>
      <c r="N493" s="382"/>
      <c r="O493" s="381" t="s">
        <v>482</v>
      </c>
    </row>
    <row r="494" spans="1:15" ht="26.25">
      <c r="A494" s="883"/>
      <c r="B494" s="743"/>
      <c r="C494" s="381" t="s">
        <v>491</v>
      </c>
      <c r="D494" s="630"/>
      <c r="E494" s="382">
        <f t="shared" si="250"/>
        <v>50</v>
      </c>
      <c r="F494" s="382">
        <f t="shared" si="250"/>
        <v>22</v>
      </c>
      <c r="G494" s="382">
        <v>50</v>
      </c>
      <c r="H494" s="382">
        <v>22</v>
      </c>
      <c r="I494" s="382"/>
      <c r="J494" s="382"/>
      <c r="K494" s="382"/>
      <c r="L494" s="382"/>
      <c r="M494" s="382"/>
      <c r="N494" s="382"/>
      <c r="O494" s="381" t="s">
        <v>481</v>
      </c>
    </row>
    <row r="495" spans="1:15" ht="14.25">
      <c r="A495" s="883"/>
      <c r="B495" s="743"/>
      <c r="C495" s="388"/>
      <c r="D495" s="630"/>
      <c r="E495" s="382">
        <f t="shared" si="250"/>
        <v>50</v>
      </c>
      <c r="F495" s="382">
        <f t="shared" si="250"/>
        <v>0</v>
      </c>
      <c r="G495" s="382">
        <v>50</v>
      </c>
      <c r="H495" s="382">
        <v>0</v>
      </c>
      <c r="I495" s="382"/>
      <c r="J495" s="382"/>
      <c r="K495" s="382"/>
      <c r="L495" s="382"/>
      <c r="M495" s="382"/>
      <c r="N495" s="382"/>
      <c r="O495" s="381" t="s">
        <v>228</v>
      </c>
    </row>
    <row r="496" spans="1:15" ht="26.25">
      <c r="A496" s="883"/>
      <c r="B496" s="743"/>
      <c r="C496" s="381" t="s">
        <v>491</v>
      </c>
      <c r="D496" s="630"/>
      <c r="E496" s="382">
        <f t="shared" si="250"/>
        <v>50</v>
      </c>
      <c r="F496" s="382">
        <f t="shared" si="250"/>
        <v>10</v>
      </c>
      <c r="G496" s="382">
        <v>50</v>
      </c>
      <c r="H496" s="382">
        <v>10</v>
      </c>
      <c r="I496" s="382"/>
      <c r="J496" s="382"/>
      <c r="K496" s="382"/>
      <c r="L496" s="382"/>
      <c r="M496" s="382"/>
      <c r="N496" s="382"/>
      <c r="O496" s="381" t="s">
        <v>229</v>
      </c>
    </row>
    <row r="497" spans="1:15" ht="14.25">
      <c r="A497" s="883"/>
      <c r="B497" s="743"/>
      <c r="C497" s="388"/>
      <c r="D497" s="630">
        <v>2019</v>
      </c>
      <c r="E497" s="382">
        <f>SUM(E498:E504)</f>
        <v>350</v>
      </c>
      <c r="F497" s="382">
        <f aca="true" t="shared" si="251" ref="F497:N497">SUM(F498:F504)</f>
        <v>66.9</v>
      </c>
      <c r="G497" s="382">
        <f t="shared" si="251"/>
        <v>350</v>
      </c>
      <c r="H497" s="382">
        <f t="shared" si="251"/>
        <v>66.9</v>
      </c>
      <c r="I497" s="382">
        <f t="shared" si="251"/>
        <v>0</v>
      </c>
      <c r="J497" s="382">
        <f t="shared" si="251"/>
        <v>0</v>
      </c>
      <c r="K497" s="382">
        <f t="shared" si="251"/>
        <v>0</v>
      </c>
      <c r="L497" s="382">
        <f t="shared" si="251"/>
        <v>0</v>
      </c>
      <c r="M497" s="382">
        <f t="shared" si="251"/>
        <v>0</v>
      </c>
      <c r="N497" s="382">
        <f t="shared" si="251"/>
        <v>0</v>
      </c>
      <c r="O497" s="388"/>
    </row>
    <row r="498" spans="1:15" ht="14.25">
      <c r="A498" s="883"/>
      <c r="B498" s="743"/>
      <c r="C498" s="388"/>
      <c r="D498" s="630"/>
      <c r="E498" s="382">
        <f>G498+I498+K498+M498</f>
        <v>50</v>
      </c>
      <c r="F498" s="382">
        <f>H498+J498+L498+N498</f>
        <v>0</v>
      </c>
      <c r="G498" s="382">
        <v>50</v>
      </c>
      <c r="H498" s="382">
        <v>0</v>
      </c>
      <c r="I498" s="382"/>
      <c r="J498" s="382"/>
      <c r="K498" s="382"/>
      <c r="L498" s="382"/>
      <c r="M498" s="382"/>
      <c r="N498" s="382"/>
      <c r="O498" s="381" t="s">
        <v>478</v>
      </c>
    </row>
    <row r="499" spans="1:15" ht="26.25">
      <c r="A499" s="883"/>
      <c r="B499" s="743"/>
      <c r="C499" s="381" t="s">
        <v>491</v>
      </c>
      <c r="D499" s="630"/>
      <c r="E499" s="382">
        <f aca="true" t="shared" si="252" ref="E499:F504">G499+I499+K499+M499</f>
        <v>50</v>
      </c>
      <c r="F499" s="382">
        <f t="shared" si="252"/>
        <v>12.9</v>
      </c>
      <c r="G499" s="382">
        <v>50</v>
      </c>
      <c r="H499" s="382">
        <v>12.9</v>
      </c>
      <c r="I499" s="382"/>
      <c r="J499" s="382"/>
      <c r="K499" s="382"/>
      <c r="L499" s="382"/>
      <c r="M499" s="382"/>
      <c r="N499" s="382"/>
      <c r="O499" s="381" t="s">
        <v>479</v>
      </c>
    </row>
    <row r="500" spans="1:15" ht="26.25">
      <c r="A500" s="883"/>
      <c r="B500" s="743"/>
      <c r="C500" s="381" t="s">
        <v>491</v>
      </c>
      <c r="D500" s="630"/>
      <c r="E500" s="382">
        <f t="shared" si="252"/>
        <v>50</v>
      </c>
      <c r="F500" s="382">
        <f t="shared" si="252"/>
        <v>7.9</v>
      </c>
      <c r="G500" s="382">
        <v>50</v>
      </c>
      <c r="H500" s="382">
        <v>7.9</v>
      </c>
      <c r="I500" s="382"/>
      <c r="J500" s="382"/>
      <c r="K500" s="382"/>
      <c r="L500" s="382"/>
      <c r="M500" s="382"/>
      <c r="N500" s="382"/>
      <c r="O500" s="381" t="s">
        <v>480</v>
      </c>
    </row>
    <row r="501" spans="1:15" ht="26.25">
      <c r="A501" s="883"/>
      <c r="B501" s="743"/>
      <c r="C501" s="381" t="s">
        <v>491</v>
      </c>
      <c r="D501" s="630"/>
      <c r="E501" s="382">
        <f t="shared" si="252"/>
        <v>50</v>
      </c>
      <c r="F501" s="382">
        <f t="shared" si="252"/>
        <v>15</v>
      </c>
      <c r="G501" s="382">
        <v>50</v>
      </c>
      <c r="H501" s="382">
        <v>15</v>
      </c>
      <c r="I501" s="382"/>
      <c r="J501" s="382"/>
      <c r="K501" s="382"/>
      <c r="L501" s="382"/>
      <c r="M501" s="382"/>
      <c r="N501" s="382"/>
      <c r="O501" s="381" t="s">
        <v>482</v>
      </c>
    </row>
    <row r="502" spans="1:15" ht="26.25">
      <c r="A502" s="883"/>
      <c r="B502" s="743"/>
      <c r="C502" s="381" t="s">
        <v>491</v>
      </c>
      <c r="D502" s="630"/>
      <c r="E502" s="382">
        <f t="shared" si="252"/>
        <v>50</v>
      </c>
      <c r="F502" s="382">
        <f t="shared" si="252"/>
        <v>21.1</v>
      </c>
      <c r="G502" s="382">
        <v>50</v>
      </c>
      <c r="H502" s="382">
        <v>21.1</v>
      </c>
      <c r="I502" s="382"/>
      <c r="J502" s="382"/>
      <c r="K502" s="382"/>
      <c r="L502" s="382"/>
      <c r="M502" s="382"/>
      <c r="N502" s="382"/>
      <c r="O502" s="381" t="s">
        <v>481</v>
      </c>
    </row>
    <row r="503" spans="1:15" ht="14.25">
      <c r="A503" s="883"/>
      <c r="B503" s="743"/>
      <c r="C503" s="388"/>
      <c r="D503" s="630"/>
      <c r="E503" s="382">
        <f t="shared" si="252"/>
        <v>50</v>
      </c>
      <c r="F503" s="382">
        <f t="shared" si="252"/>
        <v>0</v>
      </c>
      <c r="G503" s="382">
        <v>50</v>
      </c>
      <c r="H503" s="382">
        <v>0</v>
      </c>
      <c r="I503" s="382"/>
      <c r="J503" s="382"/>
      <c r="K503" s="382"/>
      <c r="L503" s="382"/>
      <c r="M503" s="382"/>
      <c r="N503" s="382"/>
      <c r="O503" s="381" t="s">
        <v>228</v>
      </c>
    </row>
    <row r="504" spans="1:15" ht="26.25">
      <c r="A504" s="883"/>
      <c r="B504" s="743"/>
      <c r="C504" s="381" t="s">
        <v>491</v>
      </c>
      <c r="D504" s="630"/>
      <c r="E504" s="382">
        <f t="shared" si="252"/>
        <v>50</v>
      </c>
      <c r="F504" s="382">
        <f t="shared" si="252"/>
        <v>10</v>
      </c>
      <c r="G504" s="382">
        <v>50</v>
      </c>
      <c r="H504" s="382">
        <v>10</v>
      </c>
      <c r="I504" s="382"/>
      <c r="J504" s="382"/>
      <c r="K504" s="382"/>
      <c r="L504" s="382"/>
      <c r="M504" s="382"/>
      <c r="N504" s="382"/>
      <c r="O504" s="381" t="s">
        <v>398</v>
      </c>
    </row>
    <row r="505" spans="1:15" ht="14.25">
      <c r="A505" s="883"/>
      <c r="B505" s="743"/>
      <c r="C505" s="388"/>
      <c r="D505" s="630">
        <v>2020</v>
      </c>
      <c r="E505" s="382">
        <f>SUM(E506:E512)</f>
        <v>213.1</v>
      </c>
      <c r="F505" s="382">
        <f aca="true" t="shared" si="253" ref="F505:N505">SUM(F506:F512)</f>
        <v>75.075</v>
      </c>
      <c r="G505" s="382">
        <f t="shared" si="253"/>
        <v>213.1</v>
      </c>
      <c r="H505" s="382">
        <f t="shared" si="253"/>
        <v>75.075</v>
      </c>
      <c r="I505" s="382">
        <f t="shared" si="253"/>
        <v>0</v>
      </c>
      <c r="J505" s="382">
        <f t="shared" si="253"/>
        <v>0</v>
      </c>
      <c r="K505" s="382">
        <f t="shared" si="253"/>
        <v>0</v>
      </c>
      <c r="L505" s="382">
        <f t="shared" si="253"/>
        <v>0</v>
      </c>
      <c r="M505" s="382">
        <f t="shared" si="253"/>
        <v>0</v>
      </c>
      <c r="N505" s="382">
        <f t="shared" si="253"/>
        <v>0</v>
      </c>
      <c r="O505" s="388"/>
    </row>
    <row r="506" spans="1:15" ht="14.25">
      <c r="A506" s="883"/>
      <c r="B506" s="743"/>
      <c r="C506" s="388"/>
      <c r="D506" s="630"/>
      <c r="E506" s="382">
        <f>G506+I506+K506+M506</f>
        <v>50</v>
      </c>
      <c r="F506" s="382">
        <f>H506+J506+L506+N506</f>
        <v>0</v>
      </c>
      <c r="G506" s="382">
        <v>50</v>
      </c>
      <c r="H506" s="382">
        <v>0</v>
      </c>
      <c r="I506" s="382"/>
      <c r="J506" s="382"/>
      <c r="K506" s="382"/>
      <c r="L506" s="382"/>
      <c r="M506" s="382"/>
      <c r="N506" s="382"/>
      <c r="O506" s="381" t="s">
        <v>478</v>
      </c>
    </row>
    <row r="507" spans="1:15" ht="26.25">
      <c r="A507" s="883"/>
      <c r="B507" s="743"/>
      <c r="C507" s="381" t="s">
        <v>491</v>
      </c>
      <c r="D507" s="630"/>
      <c r="E507" s="382">
        <f aca="true" t="shared" si="254" ref="E507:F512">G507+I507+K507+M507</f>
        <v>16</v>
      </c>
      <c r="F507" s="382">
        <f t="shared" si="254"/>
        <v>15</v>
      </c>
      <c r="G507" s="382">
        <v>16</v>
      </c>
      <c r="H507" s="382">
        <v>15</v>
      </c>
      <c r="I507" s="382"/>
      <c r="J507" s="382"/>
      <c r="K507" s="382"/>
      <c r="L507" s="382"/>
      <c r="M507" s="382"/>
      <c r="N507" s="382"/>
      <c r="O507" s="381" t="s">
        <v>479</v>
      </c>
    </row>
    <row r="508" spans="1:15" ht="26.25">
      <c r="A508" s="883"/>
      <c r="B508" s="743"/>
      <c r="C508" s="381" t="s">
        <v>491</v>
      </c>
      <c r="D508" s="630"/>
      <c r="E508" s="382">
        <f t="shared" si="254"/>
        <v>50</v>
      </c>
      <c r="F508" s="382">
        <f t="shared" si="254"/>
        <v>12.975</v>
      </c>
      <c r="G508" s="382">
        <v>50</v>
      </c>
      <c r="H508" s="382">
        <v>12.975</v>
      </c>
      <c r="I508" s="382"/>
      <c r="J508" s="382"/>
      <c r="K508" s="382"/>
      <c r="L508" s="382"/>
      <c r="M508" s="382"/>
      <c r="N508" s="382"/>
      <c r="O508" s="381" t="s">
        <v>480</v>
      </c>
    </row>
    <row r="509" spans="1:15" ht="26.25">
      <c r="A509" s="883"/>
      <c r="B509" s="743"/>
      <c r="C509" s="381" t="s">
        <v>491</v>
      </c>
      <c r="D509" s="630"/>
      <c r="E509" s="382">
        <f t="shared" si="254"/>
        <v>15</v>
      </c>
      <c r="F509" s="382">
        <f t="shared" si="254"/>
        <v>15</v>
      </c>
      <c r="G509" s="382">
        <v>15</v>
      </c>
      <c r="H509" s="382">
        <v>15</v>
      </c>
      <c r="I509" s="382"/>
      <c r="J509" s="382"/>
      <c r="K509" s="382"/>
      <c r="L509" s="382"/>
      <c r="M509" s="382"/>
      <c r="N509" s="382"/>
      <c r="O509" s="381" t="s">
        <v>482</v>
      </c>
    </row>
    <row r="510" spans="1:15" ht="26.25">
      <c r="A510" s="883"/>
      <c r="B510" s="743"/>
      <c r="C510" s="381" t="s">
        <v>491</v>
      </c>
      <c r="D510" s="630"/>
      <c r="E510" s="382">
        <f t="shared" si="254"/>
        <v>22.1</v>
      </c>
      <c r="F510" s="382">
        <f t="shared" si="254"/>
        <v>22.1</v>
      </c>
      <c r="G510" s="382">
        <v>22.1</v>
      </c>
      <c r="H510" s="382">
        <v>22.1</v>
      </c>
      <c r="I510" s="382"/>
      <c r="J510" s="382"/>
      <c r="K510" s="382"/>
      <c r="L510" s="382"/>
      <c r="M510" s="382"/>
      <c r="N510" s="382"/>
      <c r="O510" s="381" t="s">
        <v>481</v>
      </c>
    </row>
    <row r="511" spans="1:15" ht="14.25">
      <c r="A511" s="883"/>
      <c r="B511" s="743"/>
      <c r="C511" s="388"/>
      <c r="D511" s="630"/>
      <c r="E511" s="382">
        <f t="shared" si="254"/>
        <v>50</v>
      </c>
      <c r="F511" s="382">
        <f t="shared" si="254"/>
        <v>0</v>
      </c>
      <c r="G511" s="382">
        <v>50</v>
      </c>
      <c r="H511" s="382">
        <v>0</v>
      </c>
      <c r="I511" s="382"/>
      <c r="J511" s="382"/>
      <c r="K511" s="382"/>
      <c r="L511" s="382"/>
      <c r="M511" s="382"/>
      <c r="N511" s="382"/>
      <c r="O511" s="381" t="s">
        <v>228</v>
      </c>
    </row>
    <row r="512" spans="1:15" ht="26.25">
      <c r="A512" s="883"/>
      <c r="B512" s="743"/>
      <c r="C512" s="381" t="s">
        <v>491</v>
      </c>
      <c r="D512" s="630"/>
      <c r="E512" s="382">
        <f t="shared" si="254"/>
        <v>10</v>
      </c>
      <c r="F512" s="382">
        <f t="shared" si="254"/>
        <v>10</v>
      </c>
      <c r="G512" s="382">
        <v>10</v>
      </c>
      <c r="H512" s="382">
        <v>10</v>
      </c>
      <c r="I512" s="382"/>
      <c r="J512" s="382"/>
      <c r="K512" s="382"/>
      <c r="L512" s="382"/>
      <c r="M512" s="382"/>
      <c r="N512" s="382"/>
      <c r="O512" s="381" t="s">
        <v>398</v>
      </c>
    </row>
    <row r="513" spans="1:15" ht="14.25">
      <c r="A513" s="883"/>
      <c r="B513" s="743"/>
      <c r="C513" s="381"/>
      <c r="D513" s="630">
        <v>2021</v>
      </c>
      <c r="E513" s="382">
        <f>SUM(E514:E520)</f>
        <v>213.1</v>
      </c>
      <c r="F513" s="382">
        <f aca="true" t="shared" si="255" ref="F513:N513">SUM(F514:F520)</f>
        <v>75.075</v>
      </c>
      <c r="G513" s="382">
        <f t="shared" si="255"/>
        <v>213.1</v>
      </c>
      <c r="H513" s="382">
        <f t="shared" si="255"/>
        <v>75.075</v>
      </c>
      <c r="I513" s="382">
        <f t="shared" si="255"/>
        <v>0</v>
      </c>
      <c r="J513" s="382">
        <f t="shared" si="255"/>
        <v>0</v>
      </c>
      <c r="K513" s="382">
        <f t="shared" si="255"/>
        <v>0</v>
      </c>
      <c r="L513" s="382">
        <f t="shared" si="255"/>
        <v>0</v>
      </c>
      <c r="M513" s="382">
        <f t="shared" si="255"/>
        <v>0</v>
      </c>
      <c r="N513" s="382">
        <f t="shared" si="255"/>
        <v>0</v>
      </c>
      <c r="O513" s="388"/>
    </row>
    <row r="514" spans="1:15" ht="14.25">
      <c r="A514" s="883"/>
      <c r="B514" s="743"/>
      <c r="C514" s="381"/>
      <c r="D514" s="630"/>
      <c r="E514" s="382">
        <f>G514+I514+K514+M514</f>
        <v>50</v>
      </c>
      <c r="F514" s="382">
        <f>H514+J514+L514+N514</f>
        <v>0</v>
      </c>
      <c r="G514" s="382">
        <v>50</v>
      </c>
      <c r="H514" s="382">
        <v>0</v>
      </c>
      <c r="I514" s="382"/>
      <c r="J514" s="382"/>
      <c r="K514" s="382"/>
      <c r="L514" s="382"/>
      <c r="M514" s="382"/>
      <c r="N514" s="382"/>
      <c r="O514" s="381" t="s">
        <v>478</v>
      </c>
    </row>
    <row r="515" spans="1:15" ht="26.25">
      <c r="A515" s="883"/>
      <c r="B515" s="743"/>
      <c r="C515" s="381" t="s">
        <v>491</v>
      </c>
      <c r="D515" s="630"/>
      <c r="E515" s="382">
        <f aca="true" t="shared" si="256" ref="E515:E520">G515+I515+K515+M515</f>
        <v>16</v>
      </c>
      <c r="F515" s="382">
        <f aca="true" t="shared" si="257" ref="F515:F520">H515+J515+L515+N515</f>
        <v>15</v>
      </c>
      <c r="G515" s="382">
        <v>16</v>
      </c>
      <c r="H515" s="382">
        <v>15</v>
      </c>
      <c r="I515" s="382"/>
      <c r="J515" s="382"/>
      <c r="K515" s="382"/>
      <c r="L515" s="382"/>
      <c r="M515" s="382"/>
      <c r="N515" s="382"/>
      <c r="O515" s="381" t="s">
        <v>479</v>
      </c>
    </row>
    <row r="516" spans="1:15" ht="26.25">
      <c r="A516" s="883"/>
      <c r="B516" s="743"/>
      <c r="C516" s="381" t="s">
        <v>491</v>
      </c>
      <c r="D516" s="630"/>
      <c r="E516" s="382">
        <f t="shared" si="256"/>
        <v>50</v>
      </c>
      <c r="F516" s="382">
        <f t="shared" si="257"/>
        <v>12.975</v>
      </c>
      <c r="G516" s="382">
        <v>50</v>
      </c>
      <c r="H516" s="382">
        <v>12.975</v>
      </c>
      <c r="I516" s="382"/>
      <c r="J516" s="382"/>
      <c r="K516" s="382"/>
      <c r="L516" s="382"/>
      <c r="M516" s="382"/>
      <c r="N516" s="382"/>
      <c r="O516" s="381" t="s">
        <v>480</v>
      </c>
    </row>
    <row r="517" spans="1:15" ht="26.25">
      <c r="A517" s="883"/>
      <c r="B517" s="743"/>
      <c r="C517" s="381" t="s">
        <v>491</v>
      </c>
      <c r="D517" s="630"/>
      <c r="E517" s="382">
        <f t="shared" si="256"/>
        <v>15</v>
      </c>
      <c r="F517" s="382">
        <f t="shared" si="257"/>
        <v>15</v>
      </c>
      <c r="G517" s="382">
        <v>15</v>
      </c>
      <c r="H517" s="382">
        <v>15</v>
      </c>
      <c r="I517" s="382"/>
      <c r="J517" s="382"/>
      <c r="K517" s="382"/>
      <c r="L517" s="382"/>
      <c r="M517" s="382"/>
      <c r="N517" s="382"/>
      <c r="O517" s="381" t="s">
        <v>482</v>
      </c>
    </row>
    <row r="518" spans="1:15" ht="26.25">
      <c r="A518" s="883"/>
      <c r="B518" s="743"/>
      <c r="C518" s="381" t="s">
        <v>491</v>
      </c>
      <c r="D518" s="630"/>
      <c r="E518" s="382">
        <f t="shared" si="256"/>
        <v>22.1</v>
      </c>
      <c r="F518" s="382">
        <f t="shared" si="257"/>
        <v>22.1</v>
      </c>
      <c r="G518" s="382">
        <v>22.1</v>
      </c>
      <c r="H518" s="382">
        <v>22.1</v>
      </c>
      <c r="I518" s="382"/>
      <c r="J518" s="382"/>
      <c r="K518" s="382"/>
      <c r="L518" s="382"/>
      <c r="M518" s="382"/>
      <c r="N518" s="382"/>
      <c r="O518" s="381" t="s">
        <v>481</v>
      </c>
    </row>
    <row r="519" spans="1:15" ht="14.25">
      <c r="A519" s="883"/>
      <c r="B519" s="743"/>
      <c r="C519" s="381"/>
      <c r="D519" s="630"/>
      <c r="E519" s="382">
        <f t="shared" si="256"/>
        <v>50</v>
      </c>
      <c r="F519" s="382">
        <f t="shared" si="257"/>
        <v>0</v>
      </c>
      <c r="G519" s="382">
        <v>50</v>
      </c>
      <c r="H519" s="382">
        <v>0</v>
      </c>
      <c r="I519" s="382"/>
      <c r="J519" s="382"/>
      <c r="K519" s="382"/>
      <c r="L519" s="382"/>
      <c r="M519" s="382"/>
      <c r="N519" s="382"/>
      <c r="O519" s="381" t="s">
        <v>228</v>
      </c>
    </row>
    <row r="520" spans="1:15" ht="26.25">
      <c r="A520" s="883"/>
      <c r="B520" s="743"/>
      <c r="C520" s="381" t="s">
        <v>491</v>
      </c>
      <c r="D520" s="630"/>
      <c r="E520" s="382">
        <f t="shared" si="256"/>
        <v>10</v>
      </c>
      <c r="F520" s="382">
        <f t="shared" si="257"/>
        <v>10</v>
      </c>
      <c r="G520" s="382">
        <v>10</v>
      </c>
      <c r="H520" s="382">
        <v>10</v>
      </c>
      <c r="I520" s="382"/>
      <c r="J520" s="382"/>
      <c r="K520" s="382"/>
      <c r="L520" s="382"/>
      <c r="M520" s="382"/>
      <c r="N520" s="382"/>
      <c r="O520" s="381" t="s">
        <v>398</v>
      </c>
    </row>
    <row r="521" spans="1:15" ht="14.25">
      <c r="A521" s="883"/>
      <c r="B521" s="743"/>
      <c r="C521" s="381"/>
      <c r="D521" s="630">
        <v>2022</v>
      </c>
      <c r="E521" s="382">
        <f>SUM(E522:E528)</f>
        <v>201</v>
      </c>
      <c r="F521" s="382">
        <f aca="true" t="shared" si="258" ref="F521:N521">SUM(F522:F528)</f>
        <v>0</v>
      </c>
      <c r="G521" s="382">
        <f t="shared" si="258"/>
        <v>201</v>
      </c>
      <c r="H521" s="382">
        <f t="shared" si="258"/>
        <v>0</v>
      </c>
      <c r="I521" s="382">
        <f t="shared" si="258"/>
        <v>0</v>
      </c>
      <c r="J521" s="382">
        <f t="shared" si="258"/>
        <v>0</v>
      </c>
      <c r="K521" s="382">
        <f t="shared" si="258"/>
        <v>0</v>
      </c>
      <c r="L521" s="382">
        <f t="shared" si="258"/>
        <v>0</v>
      </c>
      <c r="M521" s="382">
        <f t="shared" si="258"/>
        <v>0</v>
      </c>
      <c r="N521" s="382">
        <f t="shared" si="258"/>
        <v>0</v>
      </c>
      <c r="O521" s="388"/>
    </row>
    <row r="522" spans="1:15" ht="14.25">
      <c r="A522" s="883"/>
      <c r="B522" s="743"/>
      <c r="C522" s="381"/>
      <c r="D522" s="630"/>
      <c r="E522" s="382">
        <f>G522+I522+K522+M522</f>
        <v>50</v>
      </c>
      <c r="F522" s="382">
        <f>H522+J522+L522+N522</f>
        <v>0</v>
      </c>
      <c r="G522" s="382">
        <v>50</v>
      </c>
      <c r="H522" s="382">
        <v>0</v>
      </c>
      <c r="I522" s="382"/>
      <c r="J522" s="382"/>
      <c r="K522" s="382"/>
      <c r="L522" s="382"/>
      <c r="M522" s="382"/>
      <c r="N522" s="382"/>
      <c r="O522" s="381" t="s">
        <v>478</v>
      </c>
    </row>
    <row r="523" spans="1:15" ht="14.25">
      <c r="A523" s="883"/>
      <c r="B523" s="743"/>
      <c r="C523" s="381"/>
      <c r="D523" s="630"/>
      <c r="E523" s="382">
        <f aca="true" t="shared" si="259" ref="E523:E528">G523+I523+K523+M523</f>
        <v>16</v>
      </c>
      <c r="F523" s="382">
        <f aca="true" t="shared" si="260" ref="F523:F528">H523+J523+L523+N523</f>
        <v>0</v>
      </c>
      <c r="G523" s="382">
        <v>16</v>
      </c>
      <c r="H523" s="382">
        <v>0</v>
      </c>
      <c r="I523" s="382"/>
      <c r="J523" s="382"/>
      <c r="K523" s="382"/>
      <c r="L523" s="382"/>
      <c r="M523" s="382"/>
      <c r="N523" s="382"/>
      <c r="O523" s="381" t="s">
        <v>479</v>
      </c>
    </row>
    <row r="524" spans="1:15" ht="14.25">
      <c r="A524" s="883"/>
      <c r="B524" s="743"/>
      <c r="C524" s="381"/>
      <c r="D524" s="630"/>
      <c r="E524" s="382">
        <f t="shared" si="259"/>
        <v>50</v>
      </c>
      <c r="F524" s="382">
        <f t="shared" si="260"/>
        <v>0</v>
      </c>
      <c r="G524" s="382">
        <v>50</v>
      </c>
      <c r="H524" s="382">
        <v>0</v>
      </c>
      <c r="I524" s="382"/>
      <c r="J524" s="382"/>
      <c r="K524" s="382"/>
      <c r="L524" s="382"/>
      <c r="M524" s="382"/>
      <c r="N524" s="382"/>
      <c r="O524" s="381" t="s">
        <v>480</v>
      </c>
    </row>
    <row r="525" spans="1:15" ht="14.25">
      <c r="A525" s="883"/>
      <c r="B525" s="743"/>
      <c r="C525" s="381"/>
      <c r="D525" s="630"/>
      <c r="E525" s="382">
        <f t="shared" si="259"/>
        <v>15</v>
      </c>
      <c r="F525" s="382">
        <f t="shared" si="260"/>
        <v>0</v>
      </c>
      <c r="G525" s="382">
        <v>15</v>
      </c>
      <c r="H525" s="382">
        <v>0</v>
      </c>
      <c r="I525" s="382"/>
      <c r="J525" s="382"/>
      <c r="K525" s="382"/>
      <c r="L525" s="382"/>
      <c r="M525" s="382"/>
      <c r="N525" s="382"/>
      <c r="O525" s="381" t="s">
        <v>482</v>
      </c>
    </row>
    <row r="526" spans="1:15" ht="14.25">
      <c r="A526" s="883"/>
      <c r="B526" s="743"/>
      <c r="C526" s="381"/>
      <c r="D526" s="630"/>
      <c r="E526" s="382">
        <f t="shared" si="259"/>
        <v>10</v>
      </c>
      <c r="F526" s="382">
        <f t="shared" si="260"/>
        <v>0</v>
      </c>
      <c r="G526" s="382">
        <v>10</v>
      </c>
      <c r="H526" s="382">
        <v>0</v>
      </c>
      <c r="I526" s="382"/>
      <c r="J526" s="382"/>
      <c r="K526" s="382"/>
      <c r="L526" s="382"/>
      <c r="M526" s="382"/>
      <c r="N526" s="382"/>
      <c r="O526" s="381" t="s">
        <v>481</v>
      </c>
    </row>
    <row r="527" spans="1:15" ht="14.25">
      <c r="A527" s="883"/>
      <c r="B527" s="743"/>
      <c r="C527" s="381"/>
      <c r="D527" s="630"/>
      <c r="E527" s="382">
        <f t="shared" si="259"/>
        <v>50</v>
      </c>
      <c r="F527" s="382">
        <f t="shared" si="260"/>
        <v>0</v>
      </c>
      <c r="G527" s="382">
        <v>50</v>
      </c>
      <c r="H527" s="382">
        <v>0</v>
      </c>
      <c r="I527" s="382"/>
      <c r="J527" s="382"/>
      <c r="K527" s="382"/>
      <c r="L527" s="382"/>
      <c r="M527" s="382"/>
      <c r="N527" s="382"/>
      <c r="O527" s="381" t="s">
        <v>228</v>
      </c>
    </row>
    <row r="528" spans="1:15" ht="14.25">
      <c r="A528" s="883"/>
      <c r="B528" s="743"/>
      <c r="C528" s="381"/>
      <c r="D528" s="630"/>
      <c r="E528" s="382">
        <f t="shared" si="259"/>
        <v>10</v>
      </c>
      <c r="F528" s="382">
        <f t="shared" si="260"/>
        <v>0</v>
      </c>
      <c r="G528" s="382">
        <v>10</v>
      </c>
      <c r="H528" s="382">
        <v>0</v>
      </c>
      <c r="I528" s="382"/>
      <c r="J528" s="382"/>
      <c r="K528" s="382"/>
      <c r="L528" s="382"/>
      <c r="M528" s="382"/>
      <c r="N528" s="382"/>
      <c r="O528" s="381" t="s">
        <v>398</v>
      </c>
    </row>
    <row r="529" spans="1:15" ht="14.25">
      <c r="A529" s="883"/>
      <c r="B529" s="743"/>
      <c r="C529" s="381"/>
      <c r="D529" s="630">
        <v>2023</v>
      </c>
      <c r="E529" s="382">
        <f>SUM(E530:E536)</f>
        <v>201</v>
      </c>
      <c r="F529" s="382">
        <f aca="true" t="shared" si="261" ref="F529:N529">SUM(F530:F536)</f>
        <v>0</v>
      </c>
      <c r="G529" s="382">
        <f t="shared" si="261"/>
        <v>201</v>
      </c>
      <c r="H529" s="382">
        <f t="shared" si="261"/>
        <v>0</v>
      </c>
      <c r="I529" s="382">
        <f t="shared" si="261"/>
        <v>0</v>
      </c>
      <c r="J529" s="382">
        <f t="shared" si="261"/>
        <v>0</v>
      </c>
      <c r="K529" s="382">
        <f t="shared" si="261"/>
        <v>0</v>
      </c>
      <c r="L529" s="382">
        <f t="shared" si="261"/>
        <v>0</v>
      </c>
      <c r="M529" s="382">
        <f t="shared" si="261"/>
        <v>0</v>
      </c>
      <c r="N529" s="382">
        <f t="shared" si="261"/>
        <v>0</v>
      </c>
      <c r="O529" s="388"/>
    </row>
    <row r="530" spans="1:15" ht="14.25">
      <c r="A530" s="883"/>
      <c r="B530" s="743"/>
      <c r="C530" s="381"/>
      <c r="D530" s="630"/>
      <c r="E530" s="382">
        <f>G530+I530+K530+M530</f>
        <v>50</v>
      </c>
      <c r="F530" s="382">
        <f>H530+J530+L530+N530</f>
        <v>0</v>
      </c>
      <c r="G530" s="382">
        <v>50</v>
      </c>
      <c r="H530" s="382">
        <v>0</v>
      </c>
      <c r="I530" s="382"/>
      <c r="J530" s="382"/>
      <c r="K530" s="382"/>
      <c r="L530" s="382"/>
      <c r="M530" s="382"/>
      <c r="N530" s="382"/>
      <c r="O530" s="381" t="s">
        <v>478</v>
      </c>
    </row>
    <row r="531" spans="1:15" ht="14.25">
      <c r="A531" s="883"/>
      <c r="B531" s="743"/>
      <c r="C531" s="381"/>
      <c r="D531" s="630"/>
      <c r="E531" s="382">
        <f aca="true" t="shared" si="262" ref="E531:E536">G531+I531+K531+M531</f>
        <v>16</v>
      </c>
      <c r="F531" s="382">
        <f aca="true" t="shared" si="263" ref="F531:F536">H531+J531+L531+N531</f>
        <v>0</v>
      </c>
      <c r="G531" s="382">
        <v>16</v>
      </c>
      <c r="H531" s="382">
        <v>0</v>
      </c>
      <c r="I531" s="382"/>
      <c r="J531" s="382"/>
      <c r="K531" s="382"/>
      <c r="L531" s="382"/>
      <c r="M531" s="382"/>
      <c r="N531" s="382"/>
      <c r="O531" s="381" t="s">
        <v>479</v>
      </c>
    </row>
    <row r="532" spans="1:15" ht="14.25">
      <c r="A532" s="883"/>
      <c r="B532" s="743"/>
      <c r="C532" s="381"/>
      <c r="D532" s="630"/>
      <c r="E532" s="382">
        <f t="shared" si="262"/>
        <v>50</v>
      </c>
      <c r="F532" s="382">
        <f t="shared" si="263"/>
        <v>0</v>
      </c>
      <c r="G532" s="382">
        <v>50</v>
      </c>
      <c r="H532" s="382">
        <v>0</v>
      </c>
      <c r="I532" s="382"/>
      <c r="J532" s="382"/>
      <c r="K532" s="382"/>
      <c r="L532" s="382"/>
      <c r="M532" s="382"/>
      <c r="N532" s="382"/>
      <c r="O532" s="381" t="s">
        <v>480</v>
      </c>
    </row>
    <row r="533" spans="1:15" ht="14.25">
      <c r="A533" s="883"/>
      <c r="B533" s="743"/>
      <c r="C533" s="381"/>
      <c r="D533" s="630"/>
      <c r="E533" s="382">
        <f t="shared" si="262"/>
        <v>15</v>
      </c>
      <c r="F533" s="382">
        <f t="shared" si="263"/>
        <v>0</v>
      </c>
      <c r="G533" s="382">
        <v>15</v>
      </c>
      <c r="H533" s="382">
        <v>0</v>
      </c>
      <c r="I533" s="382"/>
      <c r="J533" s="382"/>
      <c r="K533" s="382"/>
      <c r="L533" s="382"/>
      <c r="M533" s="382"/>
      <c r="N533" s="382"/>
      <c r="O533" s="381" t="s">
        <v>482</v>
      </c>
    </row>
    <row r="534" spans="1:15" ht="14.25">
      <c r="A534" s="883"/>
      <c r="B534" s="743"/>
      <c r="C534" s="381"/>
      <c r="D534" s="630"/>
      <c r="E534" s="382">
        <f t="shared" si="262"/>
        <v>10</v>
      </c>
      <c r="F534" s="382">
        <f t="shared" si="263"/>
        <v>0</v>
      </c>
      <c r="G534" s="382">
        <v>10</v>
      </c>
      <c r="H534" s="382">
        <v>0</v>
      </c>
      <c r="I534" s="382"/>
      <c r="J534" s="382"/>
      <c r="K534" s="382"/>
      <c r="L534" s="382"/>
      <c r="M534" s="382"/>
      <c r="N534" s="382"/>
      <c r="O534" s="381" t="s">
        <v>481</v>
      </c>
    </row>
    <row r="535" spans="1:15" ht="14.25">
      <c r="A535" s="883"/>
      <c r="B535" s="743"/>
      <c r="C535" s="381"/>
      <c r="D535" s="630"/>
      <c r="E535" s="382">
        <f t="shared" si="262"/>
        <v>50</v>
      </c>
      <c r="F535" s="382">
        <f t="shared" si="263"/>
        <v>0</v>
      </c>
      <c r="G535" s="382">
        <v>50</v>
      </c>
      <c r="H535" s="382">
        <v>0</v>
      </c>
      <c r="I535" s="382"/>
      <c r="J535" s="382"/>
      <c r="K535" s="382"/>
      <c r="L535" s="382"/>
      <c r="M535" s="382"/>
      <c r="N535" s="382"/>
      <c r="O535" s="381" t="s">
        <v>228</v>
      </c>
    </row>
    <row r="536" spans="1:15" ht="14.25">
      <c r="A536" s="883"/>
      <c r="B536" s="743"/>
      <c r="C536" s="381"/>
      <c r="D536" s="630"/>
      <c r="E536" s="382">
        <f t="shared" si="262"/>
        <v>10</v>
      </c>
      <c r="F536" s="382">
        <f t="shared" si="263"/>
        <v>0</v>
      </c>
      <c r="G536" s="382">
        <v>10</v>
      </c>
      <c r="H536" s="382">
        <v>0</v>
      </c>
      <c r="I536" s="382"/>
      <c r="J536" s="382"/>
      <c r="K536" s="382"/>
      <c r="L536" s="382"/>
      <c r="M536" s="382"/>
      <c r="N536" s="382"/>
      <c r="O536" s="381" t="s">
        <v>398</v>
      </c>
    </row>
    <row r="537" spans="1:15" ht="14.25">
      <c r="A537" s="883"/>
      <c r="B537" s="743"/>
      <c r="C537" s="381"/>
      <c r="D537" s="630">
        <v>2024</v>
      </c>
      <c r="E537" s="382">
        <f>SUM(E538:E544)</f>
        <v>201</v>
      </c>
      <c r="F537" s="382">
        <f aca="true" t="shared" si="264" ref="F537:N537">SUM(F538:F544)</f>
        <v>0</v>
      </c>
      <c r="G537" s="382">
        <f t="shared" si="264"/>
        <v>201</v>
      </c>
      <c r="H537" s="382">
        <f t="shared" si="264"/>
        <v>0</v>
      </c>
      <c r="I537" s="382">
        <f t="shared" si="264"/>
        <v>0</v>
      </c>
      <c r="J537" s="382">
        <f t="shared" si="264"/>
        <v>0</v>
      </c>
      <c r="K537" s="382">
        <f t="shared" si="264"/>
        <v>0</v>
      </c>
      <c r="L537" s="382">
        <f t="shared" si="264"/>
        <v>0</v>
      </c>
      <c r="M537" s="382">
        <f t="shared" si="264"/>
        <v>0</v>
      </c>
      <c r="N537" s="382">
        <f t="shared" si="264"/>
        <v>0</v>
      </c>
      <c r="O537" s="388"/>
    </row>
    <row r="538" spans="1:15" ht="14.25">
      <c r="A538" s="883"/>
      <c r="B538" s="743"/>
      <c r="C538" s="381"/>
      <c r="D538" s="630"/>
      <c r="E538" s="382">
        <f>G538+I538+K538+M538</f>
        <v>50</v>
      </c>
      <c r="F538" s="382">
        <f>H538+J538+L538+N538</f>
        <v>0</v>
      </c>
      <c r="G538" s="382">
        <v>50</v>
      </c>
      <c r="H538" s="382">
        <v>0</v>
      </c>
      <c r="I538" s="382"/>
      <c r="J538" s="382"/>
      <c r="K538" s="382"/>
      <c r="L538" s="382"/>
      <c r="M538" s="382"/>
      <c r="N538" s="382"/>
      <c r="O538" s="381" t="s">
        <v>478</v>
      </c>
    </row>
    <row r="539" spans="1:15" ht="14.25">
      <c r="A539" s="883"/>
      <c r="B539" s="743"/>
      <c r="C539" s="381"/>
      <c r="D539" s="630"/>
      <c r="E539" s="382">
        <f aca="true" t="shared" si="265" ref="E539:E544">G539+I539+K539+M539</f>
        <v>16</v>
      </c>
      <c r="F539" s="382">
        <f aca="true" t="shared" si="266" ref="F539:F544">H539+J539+L539+N539</f>
        <v>0</v>
      </c>
      <c r="G539" s="382">
        <v>16</v>
      </c>
      <c r="H539" s="382">
        <v>0</v>
      </c>
      <c r="I539" s="382"/>
      <c r="J539" s="382"/>
      <c r="K539" s="382"/>
      <c r="L539" s="382"/>
      <c r="M539" s="382"/>
      <c r="N539" s="382"/>
      <c r="O539" s="381" t="s">
        <v>479</v>
      </c>
    </row>
    <row r="540" spans="1:15" ht="14.25">
      <c r="A540" s="883"/>
      <c r="B540" s="743"/>
      <c r="C540" s="381"/>
      <c r="D540" s="630"/>
      <c r="E540" s="382">
        <f t="shared" si="265"/>
        <v>50</v>
      </c>
      <c r="F540" s="382">
        <f t="shared" si="266"/>
        <v>0</v>
      </c>
      <c r="G540" s="382">
        <v>50</v>
      </c>
      <c r="H540" s="382">
        <v>0</v>
      </c>
      <c r="I540" s="382"/>
      <c r="J540" s="382"/>
      <c r="K540" s="382"/>
      <c r="L540" s="382"/>
      <c r="M540" s="382"/>
      <c r="N540" s="382"/>
      <c r="O540" s="381" t="s">
        <v>480</v>
      </c>
    </row>
    <row r="541" spans="1:15" ht="14.25">
      <c r="A541" s="883"/>
      <c r="B541" s="743"/>
      <c r="C541" s="381"/>
      <c r="D541" s="630"/>
      <c r="E541" s="382">
        <f t="shared" si="265"/>
        <v>15</v>
      </c>
      <c r="F541" s="382">
        <f t="shared" si="266"/>
        <v>0</v>
      </c>
      <c r="G541" s="382">
        <v>15</v>
      </c>
      <c r="H541" s="382">
        <v>0</v>
      </c>
      <c r="I541" s="382"/>
      <c r="J541" s="382"/>
      <c r="K541" s="382"/>
      <c r="L541" s="382"/>
      <c r="M541" s="382"/>
      <c r="N541" s="382"/>
      <c r="O541" s="381" t="s">
        <v>482</v>
      </c>
    </row>
    <row r="542" spans="1:15" ht="14.25">
      <c r="A542" s="883"/>
      <c r="B542" s="743"/>
      <c r="C542" s="381"/>
      <c r="D542" s="630"/>
      <c r="E542" s="382">
        <f t="shared" si="265"/>
        <v>10</v>
      </c>
      <c r="F542" s="382">
        <f t="shared" si="266"/>
        <v>0</v>
      </c>
      <c r="G542" s="382">
        <v>10</v>
      </c>
      <c r="H542" s="382">
        <v>0</v>
      </c>
      <c r="I542" s="382"/>
      <c r="J542" s="382"/>
      <c r="K542" s="382"/>
      <c r="L542" s="382"/>
      <c r="M542" s="382"/>
      <c r="N542" s="382"/>
      <c r="O542" s="381" t="s">
        <v>481</v>
      </c>
    </row>
    <row r="543" spans="1:15" ht="14.25">
      <c r="A543" s="883"/>
      <c r="B543" s="743"/>
      <c r="C543" s="381"/>
      <c r="D543" s="630"/>
      <c r="E543" s="382">
        <f t="shared" si="265"/>
        <v>50</v>
      </c>
      <c r="F543" s="382">
        <f t="shared" si="266"/>
        <v>0</v>
      </c>
      <c r="G543" s="382">
        <v>50</v>
      </c>
      <c r="H543" s="382">
        <v>0</v>
      </c>
      <c r="I543" s="382"/>
      <c r="J543" s="382"/>
      <c r="K543" s="382"/>
      <c r="L543" s="382"/>
      <c r="M543" s="382"/>
      <c r="N543" s="382"/>
      <c r="O543" s="381" t="s">
        <v>228</v>
      </c>
    </row>
    <row r="544" spans="1:15" ht="14.25">
      <c r="A544" s="883"/>
      <c r="B544" s="743"/>
      <c r="C544" s="381"/>
      <c r="D544" s="630"/>
      <c r="E544" s="382">
        <f t="shared" si="265"/>
        <v>10</v>
      </c>
      <c r="F544" s="382">
        <f t="shared" si="266"/>
        <v>0</v>
      </c>
      <c r="G544" s="382">
        <v>10</v>
      </c>
      <c r="H544" s="382">
        <v>0</v>
      </c>
      <c r="I544" s="382"/>
      <c r="J544" s="382"/>
      <c r="K544" s="382"/>
      <c r="L544" s="382"/>
      <c r="M544" s="382"/>
      <c r="N544" s="382"/>
      <c r="O544" s="381" t="s">
        <v>398</v>
      </c>
    </row>
    <row r="545" spans="1:15" ht="14.25">
      <c r="A545" s="883"/>
      <c r="B545" s="743"/>
      <c r="C545" s="381"/>
      <c r="D545" s="630">
        <v>2025</v>
      </c>
      <c r="E545" s="382">
        <f>SUM(E546:E552)</f>
        <v>201</v>
      </c>
      <c r="F545" s="382">
        <f aca="true" t="shared" si="267" ref="F545:N545">SUM(F546:F552)</f>
        <v>0</v>
      </c>
      <c r="G545" s="382">
        <f t="shared" si="267"/>
        <v>201</v>
      </c>
      <c r="H545" s="382">
        <f t="shared" si="267"/>
        <v>0</v>
      </c>
      <c r="I545" s="382">
        <f t="shared" si="267"/>
        <v>0</v>
      </c>
      <c r="J545" s="382">
        <f t="shared" si="267"/>
        <v>0</v>
      </c>
      <c r="K545" s="382">
        <f t="shared" si="267"/>
        <v>0</v>
      </c>
      <c r="L545" s="382">
        <f t="shared" si="267"/>
        <v>0</v>
      </c>
      <c r="M545" s="382">
        <f t="shared" si="267"/>
        <v>0</v>
      </c>
      <c r="N545" s="382">
        <f t="shared" si="267"/>
        <v>0</v>
      </c>
      <c r="O545" s="388"/>
    </row>
    <row r="546" spans="1:15" ht="14.25">
      <c r="A546" s="883"/>
      <c r="B546" s="743"/>
      <c r="C546" s="381"/>
      <c r="D546" s="630"/>
      <c r="E546" s="382">
        <f>G546+I546+K546+M546</f>
        <v>50</v>
      </c>
      <c r="F546" s="382">
        <f>H546+J546+L546+N546</f>
        <v>0</v>
      </c>
      <c r="G546" s="382">
        <v>50</v>
      </c>
      <c r="H546" s="382">
        <v>0</v>
      </c>
      <c r="I546" s="382"/>
      <c r="J546" s="382"/>
      <c r="K546" s="382"/>
      <c r="L546" s="382"/>
      <c r="M546" s="382"/>
      <c r="N546" s="382"/>
      <c r="O546" s="381" t="s">
        <v>478</v>
      </c>
    </row>
    <row r="547" spans="1:15" ht="14.25">
      <c r="A547" s="883"/>
      <c r="B547" s="743"/>
      <c r="C547" s="381"/>
      <c r="D547" s="630"/>
      <c r="E547" s="382">
        <f aca="true" t="shared" si="268" ref="E547:E552">G547+I547+K547+M547</f>
        <v>16</v>
      </c>
      <c r="F547" s="382">
        <f aca="true" t="shared" si="269" ref="F547:F552">H547+J547+L547+N547</f>
        <v>0</v>
      </c>
      <c r="G547" s="382">
        <v>16</v>
      </c>
      <c r="H547" s="382">
        <v>0</v>
      </c>
      <c r="I547" s="382"/>
      <c r="J547" s="382"/>
      <c r="K547" s="382"/>
      <c r="L547" s="382"/>
      <c r="M547" s="382"/>
      <c r="N547" s="382"/>
      <c r="O547" s="381" t="s">
        <v>479</v>
      </c>
    </row>
    <row r="548" spans="1:15" ht="14.25">
      <c r="A548" s="883"/>
      <c r="B548" s="743"/>
      <c r="C548" s="381"/>
      <c r="D548" s="630"/>
      <c r="E548" s="382">
        <f t="shared" si="268"/>
        <v>50</v>
      </c>
      <c r="F548" s="382">
        <f t="shared" si="269"/>
        <v>0</v>
      </c>
      <c r="G548" s="382">
        <v>50</v>
      </c>
      <c r="H548" s="382">
        <v>0</v>
      </c>
      <c r="I548" s="382"/>
      <c r="J548" s="382"/>
      <c r="K548" s="382"/>
      <c r="L548" s="382"/>
      <c r="M548" s="382"/>
      <c r="N548" s="382"/>
      <c r="O548" s="381" t="s">
        <v>480</v>
      </c>
    </row>
    <row r="549" spans="1:15" ht="14.25">
      <c r="A549" s="883"/>
      <c r="B549" s="743"/>
      <c r="C549" s="381"/>
      <c r="D549" s="630"/>
      <c r="E549" s="382">
        <f t="shared" si="268"/>
        <v>15</v>
      </c>
      <c r="F549" s="382">
        <f t="shared" si="269"/>
        <v>0</v>
      </c>
      <c r="G549" s="382">
        <v>15</v>
      </c>
      <c r="H549" s="382">
        <v>0</v>
      </c>
      <c r="I549" s="382"/>
      <c r="J549" s="382"/>
      <c r="K549" s="382"/>
      <c r="L549" s="382"/>
      <c r="M549" s="382"/>
      <c r="N549" s="382"/>
      <c r="O549" s="381" t="s">
        <v>482</v>
      </c>
    </row>
    <row r="550" spans="1:15" ht="14.25">
      <c r="A550" s="883"/>
      <c r="B550" s="743"/>
      <c r="C550" s="381"/>
      <c r="D550" s="630"/>
      <c r="E550" s="382">
        <f t="shared" si="268"/>
        <v>10</v>
      </c>
      <c r="F550" s="382">
        <f t="shared" si="269"/>
        <v>0</v>
      </c>
      <c r="G550" s="382">
        <v>10</v>
      </c>
      <c r="H550" s="382">
        <v>0</v>
      </c>
      <c r="I550" s="382"/>
      <c r="J550" s="382"/>
      <c r="K550" s="382"/>
      <c r="L550" s="382"/>
      <c r="M550" s="382"/>
      <c r="N550" s="382"/>
      <c r="O550" s="381" t="s">
        <v>481</v>
      </c>
    </row>
    <row r="551" spans="1:15" ht="14.25">
      <c r="A551" s="883"/>
      <c r="B551" s="743"/>
      <c r="C551" s="381"/>
      <c r="D551" s="630"/>
      <c r="E551" s="382">
        <f t="shared" si="268"/>
        <v>50</v>
      </c>
      <c r="F551" s="382">
        <f t="shared" si="269"/>
        <v>0</v>
      </c>
      <c r="G551" s="382">
        <v>50</v>
      </c>
      <c r="H551" s="382">
        <v>0</v>
      </c>
      <c r="I551" s="382"/>
      <c r="J551" s="382"/>
      <c r="K551" s="382"/>
      <c r="L551" s="382"/>
      <c r="M551" s="382"/>
      <c r="N551" s="382"/>
      <c r="O551" s="381" t="s">
        <v>228</v>
      </c>
    </row>
    <row r="552" spans="1:15" ht="14.25">
      <c r="A552" s="884"/>
      <c r="B552" s="744"/>
      <c r="C552" s="381"/>
      <c r="D552" s="630"/>
      <c r="E552" s="382">
        <f t="shared" si="268"/>
        <v>10</v>
      </c>
      <c r="F552" s="382">
        <f t="shared" si="269"/>
        <v>0</v>
      </c>
      <c r="G552" s="382">
        <v>10</v>
      </c>
      <c r="H552" s="382">
        <v>0</v>
      </c>
      <c r="I552" s="382"/>
      <c r="J552" s="382"/>
      <c r="K552" s="382"/>
      <c r="L552" s="382"/>
      <c r="M552" s="382"/>
      <c r="N552" s="382"/>
      <c r="O552" s="381" t="s">
        <v>398</v>
      </c>
    </row>
    <row r="553" spans="1:15" ht="63" customHeight="1">
      <c r="A553" s="737" t="s">
        <v>507</v>
      </c>
      <c r="B553" s="742" t="s">
        <v>500</v>
      </c>
      <c r="C553" s="508"/>
      <c r="D553" s="379" t="s">
        <v>209</v>
      </c>
      <c r="E553" s="380">
        <f>E554+E555+E556</f>
        <v>479.9</v>
      </c>
      <c r="F553" s="380">
        <f>F554+F555+F556</f>
        <v>439.9</v>
      </c>
      <c r="G553" s="380">
        <f>G554+G555+G556</f>
        <v>479.9</v>
      </c>
      <c r="H553" s="380">
        <f aca="true" t="shared" si="270" ref="H553:N553">H554+H555+H556</f>
        <v>439.9</v>
      </c>
      <c r="I553" s="380">
        <f t="shared" si="270"/>
        <v>0</v>
      </c>
      <c r="J553" s="380">
        <f t="shared" si="270"/>
        <v>0</v>
      </c>
      <c r="K553" s="380">
        <f t="shared" si="270"/>
        <v>0</v>
      </c>
      <c r="L553" s="380">
        <f t="shared" si="270"/>
        <v>0</v>
      </c>
      <c r="M553" s="380">
        <f t="shared" si="270"/>
        <v>0</v>
      </c>
      <c r="N553" s="380">
        <f t="shared" si="270"/>
        <v>0</v>
      </c>
      <c r="O553" s="742" t="s">
        <v>485</v>
      </c>
    </row>
    <row r="554" spans="1:15" ht="63" customHeight="1">
      <c r="A554" s="738"/>
      <c r="B554" s="743"/>
      <c r="C554" s="381" t="s">
        <v>491</v>
      </c>
      <c r="D554" s="381">
        <v>2016</v>
      </c>
      <c r="E554" s="382">
        <f aca="true" t="shared" si="271" ref="E554:F556">G554+I554+K554+M554</f>
        <v>159.9</v>
      </c>
      <c r="F554" s="382">
        <f t="shared" si="271"/>
        <v>159.9</v>
      </c>
      <c r="G554" s="382">
        <v>159.9</v>
      </c>
      <c r="H554" s="382">
        <v>159.9</v>
      </c>
      <c r="I554" s="382"/>
      <c r="J554" s="382"/>
      <c r="K554" s="382"/>
      <c r="L554" s="382"/>
      <c r="M554" s="382"/>
      <c r="N554" s="382"/>
      <c r="O554" s="743"/>
    </row>
    <row r="555" spans="1:15" ht="26.25">
      <c r="A555" s="738"/>
      <c r="B555" s="743"/>
      <c r="C555" s="381" t="s">
        <v>491</v>
      </c>
      <c r="D555" s="381">
        <v>2017</v>
      </c>
      <c r="E555" s="382">
        <f t="shared" si="271"/>
        <v>160</v>
      </c>
      <c r="F555" s="382">
        <f t="shared" si="271"/>
        <v>140</v>
      </c>
      <c r="G555" s="382">
        <v>160</v>
      </c>
      <c r="H555" s="382">
        <v>140</v>
      </c>
      <c r="I555" s="382"/>
      <c r="J555" s="382"/>
      <c r="K555" s="382"/>
      <c r="L555" s="382"/>
      <c r="M555" s="382"/>
      <c r="N555" s="382"/>
      <c r="O555" s="743"/>
    </row>
    <row r="556" spans="1:15" ht="26.25">
      <c r="A556" s="746"/>
      <c r="B556" s="744"/>
      <c r="C556" s="381" t="s">
        <v>491</v>
      </c>
      <c r="D556" s="381">
        <v>2018</v>
      </c>
      <c r="E556" s="382">
        <f t="shared" si="271"/>
        <v>160</v>
      </c>
      <c r="F556" s="382">
        <f t="shared" si="271"/>
        <v>140</v>
      </c>
      <c r="G556" s="382">
        <v>160</v>
      </c>
      <c r="H556" s="382">
        <v>140</v>
      </c>
      <c r="I556" s="382"/>
      <c r="J556" s="382"/>
      <c r="K556" s="382"/>
      <c r="L556" s="382"/>
      <c r="M556" s="382"/>
      <c r="N556" s="382"/>
      <c r="O556" s="744"/>
    </row>
    <row r="557" spans="1:15" ht="14.25">
      <c r="A557" s="737" t="s">
        <v>585</v>
      </c>
      <c r="B557" s="742" t="s">
        <v>1092</v>
      </c>
      <c r="C557" s="388"/>
      <c r="D557" s="379" t="s">
        <v>209</v>
      </c>
      <c r="E557" s="380">
        <f>SUM(E558:E564)</f>
        <v>1120</v>
      </c>
      <c r="F557" s="380">
        <f aca="true" t="shared" si="272" ref="F557:N557">SUM(F558:F564)</f>
        <v>420</v>
      </c>
      <c r="G557" s="380">
        <f t="shared" si="272"/>
        <v>1120</v>
      </c>
      <c r="H557" s="380">
        <f t="shared" si="272"/>
        <v>420</v>
      </c>
      <c r="I557" s="380">
        <f t="shared" si="272"/>
        <v>0</v>
      </c>
      <c r="J557" s="380">
        <f t="shared" si="272"/>
        <v>0</v>
      </c>
      <c r="K557" s="380">
        <f t="shared" si="272"/>
        <v>0</v>
      </c>
      <c r="L557" s="380">
        <f t="shared" si="272"/>
        <v>0</v>
      </c>
      <c r="M557" s="380">
        <f t="shared" si="272"/>
        <v>0</v>
      </c>
      <c r="N557" s="380">
        <f t="shared" si="272"/>
        <v>0</v>
      </c>
      <c r="O557" s="742" t="s">
        <v>485</v>
      </c>
    </row>
    <row r="558" spans="1:15" ht="26.25">
      <c r="A558" s="738"/>
      <c r="B558" s="743"/>
      <c r="C558" s="381" t="s">
        <v>491</v>
      </c>
      <c r="D558" s="381">
        <v>2019</v>
      </c>
      <c r="E558" s="382">
        <f>G558+I558+K558+M558</f>
        <v>160</v>
      </c>
      <c r="F558" s="382">
        <f>H558+J558+L558+N558</f>
        <v>140</v>
      </c>
      <c r="G558" s="382">
        <v>160</v>
      </c>
      <c r="H558" s="382">
        <v>140</v>
      </c>
      <c r="I558" s="382"/>
      <c r="J558" s="382"/>
      <c r="K558" s="382"/>
      <c r="L558" s="382"/>
      <c r="M558" s="382"/>
      <c r="N558" s="382"/>
      <c r="O558" s="743"/>
    </row>
    <row r="559" spans="1:15" ht="26.25">
      <c r="A559" s="738"/>
      <c r="B559" s="743"/>
      <c r="C559" s="381" t="s">
        <v>491</v>
      </c>
      <c r="D559" s="381">
        <v>2020</v>
      </c>
      <c r="E559" s="382">
        <f>G559+I559+K559+M559</f>
        <v>160</v>
      </c>
      <c r="F559" s="382">
        <f>H559+J559+L559+N559</f>
        <v>140</v>
      </c>
      <c r="G559" s="382">
        <v>160</v>
      </c>
      <c r="H559" s="382">
        <v>140</v>
      </c>
      <c r="I559" s="382"/>
      <c r="J559" s="382"/>
      <c r="K559" s="382"/>
      <c r="L559" s="382"/>
      <c r="M559" s="382"/>
      <c r="N559" s="382"/>
      <c r="O559" s="743"/>
    </row>
    <row r="560" spans="1:15" ht="26.25">
      <c r="A560" s="738"/>
      <c r="B560" s="743"/>
      <c r="C560" s="381" t="s">
        <v>491</v>
      </c>
      <c r="D560" s="381">
        <v>2021</v>
      </c>
      <c r="E560" s="382">
        <f aca="true" t="shared" si="273" ref="E560:F564">G560+I560+K560+M560</f>
        <v>160</v>
      </c>
      <c r="F560" s="382">
        <f t="shared" si="273"/>
        <v>140</v>
      </c>
      <c r="G560" s="382">
        <v>160</v>
      </c>
      <c r="H560" s="382">
        <v>140</v>
      </c>
      <c r="I560" s="382"/>
      <c r="J560" s="382"/>
      <c r="K560" s="382"/>
      <c r="L560" s="382"/>
      <c r="M560" s="382"/>
      <c r="N560" s="382"/>
      <c r="O560" s="743"/>
    </row>
    <row r="561" spans="1:15" ht="14.25">
      <c r="A561" s="738"/>
      <c r="B561" s="743"/>
      <c r="C561" s="388"/>
      <c r="D561" s="381">
        <v>2022</v>
      </c>
      <c r="E561" s="382">
        <f t="shared" si="273"/>
        <v>160</v>
      </c>
      <c r="F561" s="382">
        <f t="shared" si="273"/>
        <v>0</v>
      </c>
      <c r="G561" s="382">
        <v>160</v>
      </c>
      <c r="H561" s="382">
        <v>0</v>
      </c>
      <c r="I561" s="382"/>
      <c r="J561" s="382"/>
      <c r="K561" s="382"/>
      <c r="L561" s="382"/>
      <c r="M561" s="382"/>
      <c r="N561" s="382"/>
      <c r="O561" s="743"/>
    </row>
    <row r="562" spans="1:15" ht="14.25">
      <c r="A562" s="738"/>
      <c r="B562" s="743"/>
      <c r="C562" s="388"/>
      <c r="D562" s="381">
        <v>2023</v>
      </c>
      <c r="E562" s="382">
        <f t="shared" si="273"/>
        <v>160</v>
      </c>
      <c r="F562" s="382">
        <f t="shared" si="273"/>
        <v>0</v>
      </c>
      <c r="G562" s="382">
        <v>160</v>
      </c>
      <c r="H562" s="382">
        <v>0</v>
      </c>
      <c r="I562" s="382"/>
      <c r="J562" s="382"/>
      <c r="K562" s="382"/>
      <c r="L562" s="382"/>
      <c r="M562" s="382"/>
      <c r="N562" s="382"/>
      <c r="O562" s="743"/>
    </row>
    <row r="563" spans="1:15" ht="14.25">
      <c r="A563" s="738"/>
      <c r="B563" s="743"/>
      <c r="C563" s="388"/>
      <c r="D563" s="381">
        <v>2024</v>
      </c>
      <c r="E563" s="382">
        <f t="shared" si="273"/>
        <v>160</v>
      </c>
      <c r="F563" s="382">
        <f t="shared" si="273"/>
        <v>0</v>
      </c>
      <c r="G563" s="382">
        <v>160</v>
      </c>
      <c r="H563" s="382">
        <v>0</v>
      </c>
      <c r="I563" s="382"/>
      <c r="J563" s="382"/>
      <c r="K563" s="382"/>
      <c r="L563" s="382"/>
      <c r="M563" s="382"/>
      <c r="N563" s="382"/>
      <c r="O563" s="743"/>
    </row>
    <row r="564" spans="1:15" ht="26.25" customHeight="1">
      <c r="A564" s="746"/>
      <c r="B564" s="744"/>
      <c r="C564" s="388"/>
      <c r="D564" s="381">
        <v>2025</v>
      </c>
      <c r="E564" s="382">
        <f t="shared" si="273"/>
        <v>160</v>
      </c>
      <c r="F564" s="382">
        <f t="shared" si="273"/>
        <v>0</v>
      </c>
      <c r="G564" s="382">
        <v>160</v>
      </c>
      <c r="H564" s="382">
        <v>0</v>
      </c>
      <c r="I564" s="382"/>
      <c r="J564" s="382"/>
      <c r="K564" s="382"/>
      <c r="L564" s="382"/>
      <c r="M564" s="382"/>
      <c r="N564" s="382"/>
      <c r="O564" s="744"/>
    </row>
    <row r="565" spans="1:15" ht="15.75" customHeight="1">
      <c r="A565" s="737"/>
      <c r="B565" s="875" t="s">
        <v>214</v>
      </c>
      <c r="C565" s="876"/>
      <c r="D565" s="630" t="s">
        <v>209</v>
      </c>
      <c r="E565" s="380">
        <f>SUM(E566:E573)</f>
        <v>22031.9</v>
      </c>
      <c r="F565" s="380">
        <f aca="true" t="shared" si="274" ref="F565:N565">SUM(F566:F573)</f>
        <v>1528.7335</v>
      </c>
      <c r="G565" s="380">
        <f t="shared" si="274"/>
        <v>22031.9</v>
      </c>
      <c r="H565" s="380">
        <f t="shared" si="274"/>
        <v>1528.7335</v>
      </c>
      <c r="I565" s="380">
        <f t="shared" si="274"/>
        <v>0</v>
      </c>
      <c r="J565" s="380">
        <f t="shared" si="274"/>
        <v>0</v>
      </c>
      <c r="K565" s="380">
        <f t="shared" si="274"/>
        <v>0</v>
      </c>
      <c r="L565" s="380">
        <f t="shared" si="274"/>
        <v>0</v>
      </c>
      <c r="M565" s="380">
        <f t="shared" si="274"/>
        <v>0</v>
      </c>
      <c r="N565" s="380">
        <f t="shared" si="274"/>
        <v>0</v>
      </c>
      <c r="O565" s="508"/>
    </row>
    <row r="566" spans="1:15" ht="14.25">
      <c r="A566" s="738"/>
      <c r="B566" s="877"/>
      <c r="C566" s="878"/>
      <c r="D566" s="630"/>
      <c r="E566" s="382">
        <f>G566+I566+K566+M566</f>
        <v>550</v>
      </c>
      <c r="F566" s="382">
        <f>H566+J566+L566+N566</f>
        <v>0</v>
      </c>
      <c r="G566" s="102">
        <f>G575+G584+G593+G602+G611+G620+G629+G638+G647+G656+G665</f>
        <v>550</v>
      </c>
      <c r="H566" s="102">
        <f aca="true" t="shared" si="275" ref="H566:N566">H575+H584+H593+H602+H611+H620+H629+H638+H647+H656+H665</f>
        <v>0</v>
      </c>
      <c r="I566" s="102">
        <f t="shared" si="275"/>
        <v>0</v>
      </c>
      <c r="J566" s="102">
        <f t="shared" si="275"/>
        <v>0</v>
      </c>
      <c r="K566" s="102">
        <f t="shared" si="275"/>
        <v>0</v>
      </c>
      <c r="L566" s="102">
        <f t="shared" si="275"/>
        <v>0</v>
      </c>
      <c r="M566" s="102">
        <f t="shared" si="275"/>
        <v>0</v>
      </c>
      <c r="N566" s="102">
        <f t="shared" si="275"/>
        <v>0</v>
      </c>
      <c r="O566" s="381" t="s">
        <v>478</v>
      </c>
    </row>
    <row r="567" spans="1:15" ht="14.25">
      <c r="A567" s="738"/>
      <c r="B567" s="877"/>
      <c r="C567" s="878"/>
      <c r="D567" s="630"/>
      <c r="E567" s="382">
        <f aca="true" t="shared" si="276" ref="E567:F573">G567+I567+K567+M567</f>
        <v>346</v>
      </c>
      <c r="F567" s="382">
        <f t="shared" si="276"/>
        <v>102.9475</v>
      </c>
      <c r="G567" s="102">
        <f aca="true" t="shared" si="277" ref="G567:N573">G576+G585+G594+G603+G612+G621+G630+G639+G648+G657+G666</f>
        <v>346</v>
      </c>
      <c r="H567" s="102">
        <f t="shared" si="277"/>
        <v>102.9475</v>
      </c>
      <c r="I567" s="102">
        <f t="shared" si="277"/>
        <v>0</v>
      </c>
      <c r="J567" s="102">
        <f t="shared" si="277"/>
        <v>0</v>
      </c>
      <c r="K567" s="102">
        <f t="shared" si="277"/>
        <v>0</v>
      </c>
      <c r="L567" s="102">
        <f t="shared" si="277"/>
        <v>0</v>
      </c>
      <c r="M567" s="102">
        <f t="shared" si="277"/>
        <v>0</v>
      </c>
      <c r="N567" s="102">
        <f t="shared" si="277"/>
        <v>0</v>
      </c>
      <c r="O567" s="381" t="s">
        <v>479</v>
      </c>
    </row>
    <row r="568" spans="1:15" ht="14.25">
      <c r="A568" s="738"/>
      <c r="B568" s="877"/>
      <c r="C568" s="878"/>
      <c r="D568" s="630"/>
      <c r="E568" s="382">
        <f t="shared" si="276"/>
        <v>550</v>
      </c>
      <c r="F568" s="382">
        <f t="shared" si="276"/>
        <v>108.28599999999999</v>
      </c>
      <c r="G568" s="102">
        <f t="shared" si="277"/>
        <v>550</v>
      </c>
      <c r="H568" s="102">
        <f t="shared" si="277"/>
        <v>108.28599999999999</v>
      </c>
      <c r="I568" s="102">
        <f t="shared" si="277"/>
        <v>0</v>
      </c>
      <c r="J568" s="102">
        <f t="shared" si="277"/>
        <v>0</v>
      </c>
      <c r="K568" s="102">
        <f t="shared" si="277"/>
        <v>0</v>
      </c>
      <c r="L568" s="102">
        <f t="shared" si="277"/>
        <v>0</v>
      </c>
      <c r="M568" s="102">
        <f t="shared" si="277"/>
        <v>0</v>
      </c>
      <c r="N568" s="102">
        <f t="shared" si="277"/>
        <v>0</v>
      </c>
      <c r="O568" s="381" t="s">
        <v>480</v>
      </c>
    </row>
    <row r="569" spans="1:15" ht="14.25">
      <c r="A569" s="738"/>
      <c r="B569" s="877"/>
      <c r="C569" s="878"/>
      <c r="D569" s="630"/>
      <c r="E569" s="382">
        <f t="shared" si="276"/>
        <v>340</v>
      </c>
      <c r="F569" s="382">
        <f t="shared" si="276"/>
        <v>105</v>
      </c>
      <c r="G569" s="102">
        <f t="shared" si="277"/>
        <v>340</v>
      </c>
      <c r="H569" s="102">
        <f t="shared" si="277"/>
        <v>105</v>
      </c>
      <c r="I569" s="102">
        <f t="shared" si="277"/>
        <v>0</v>
      </c>
      <c r="J569" s="102">
        <f t="shared" si="277"/>
        <v>0</v>
      </c>
      <c r="K569" s="102">
        <f t="shared" si="277"/>
        <v>0</v>
      </c>
      <c r="L569" s="102">
        <f t="shared" si="277"/>
        <v>0</v>
      </c>
      <c r="M569" s="102">
        <f t="shared" si="277"/>
        <v>0</v>
      </c>
      <c r="N569" s="102">
        <f t="shared" si="277"/>
        <v>0</v>
      </c>
      <c r="O569" s="381" t="s">
        <v>482</v>
      </c>
    </row>
    <row r="570" spans="1:15" ht="14.25">
      <c r="A570" s="738"/>
      <c r="B570" s="877"/>
      <c r="C570" s="878"/>
      <c r="D570" s="630"/>
      <c r="E570" s="382">
        <f t="shared" si="276"/>
        <v>334.20000000000005</v>
      </c>
      <c r="F570" s="382">
        <f t="shared" si="276"/>
        <v>122.79999999999998</v>
      </c>
      <c r="G570" s="102">
        <f t="shared" si="277"/>
        <v>334.20000000000005</v>
      </c>
      <c r="H570" s="102">
        <f t="shared" si="277"/>
        <v>122.79999999999998</v>
      </c>
      <c r="I570" s="102">
        <f t="shared" si="277"/>
        <v>0</v>
      </c>
      <c r="J570" s="102">
        <f t="shared" si="277"/>
        <v>0</v>
      </c>
      <c r="K570" s="102">
        <f t="shared" si="277"/>
        <v>0</v>
      </c>
      <c r="L570" s="102">
        <f t="shared" si="277"/>
        <v>0</v>
      </c>
      <c r="M570" s="102">
        <f t="shared" si="277"/>
        <v>0</v>
      </c>
      <c r="N570" s="102">
        <f t="shared" si="277"/>
        <v>0</v>
      </c>
      <c r="O570" s="381" t="s">
        <v>481</v>
      </c>
    </row>
    <row r="571" spans="1:15" ht="14.25">
      <c r="A571" s="738"/>
      <c r="B571" s="877"/>
      <c r="C571" s="878"/>
      <c r="D571" s="630"/>
      <c r="E571" s="382">
        <f t="shared" si="276"/>
        <v>946</v>
      </c>
      <c r="F571" s="382">
        <f t="shared" si="276"/>
        <v>0</v>
      </c>
      <c r="G571" s="102">
        <f t="shared" si="277"/>
        <v>946</v>
      </c>
      <c r="H571" s="102">
        <f t="shared" si="277"/>
        <v>0</v>
      </c>
      <c r="I571" s="102">
        <f t="shared" si="277"/>
        <v>0</v>
      </c>
      <c r="J571" s="102">
        <f t="shared" si="277"/>
        <v>0</v>
      </c>
      <c r="K571" s="102">
        <f t="shared" si="277"/>
        <v>0</v>
      </c>
      <c r="L571" s="102">
        <f t="shared" si="277"/>
        <v>0</v>
      </c>
      <c r="M571" s="102">
        <f t="shared" si="277"/>
        <v>0</v>
      </c>
      <c r="N571" s="102">
        <f t="shared" si="277"/>
        <v>0</v>
      </c>
      <c r="O571" s="381" t="s">
        <v>228</v>
      </c>
    </row>
    <row r="572" spans="1:15" ht="14.25">
      <c r="A572" s="738"/>
      <c r="B572" s="877"/>
      <c r="C572" s="878"/>
      <c r="D572" s="630"/>
      <c r="E572" s="382">
        <f t="shared" si="276"/>
        <v>706</v>
      </c>
      <c r="F572" s="382">
        <f t="shared" si="276"/>
        <v>70</v>
      </c>
      <c r="G572" s="102">
        <f t="shared" si="277"/>
        <v>706</v>
      </c>
      <c r="H572" s="102">
        <f t="shared" si="277"/>
        <v>70</v>
      </c>
      <c r="I572" s="102">
        <f t="shared" si="277"/>
        <v>0</v>
      </c>
      <c r="J572" s="102">
        <f t="shared" si="277"/>
        <v>0</v>
      </c>
      <c r="K572" s="102">
        <f t="shared" si="277"/>
        <v>0</v>
      </c>
      <c r="L572" s="102">
        <f t="shared" si="277"/>
        <v>0</v>
      </c>
      <c r="M572" s="102">
        <f t="shared" si="277"/>
        <v>0</v>
      </c>
      <c r="N572" s="102">
        <f t="shared" si="277"/>
        <v>0</v>
      </c>
      <c r="O572" s="381" t="s">
        <v>398</v>
      </c>
    </row>
    <row r="573" spans="1:15" ht="14.25">
      <c r="A573" s="738"/>
      <c r="B573" s="877"/>
      <c r="C573" s="878"/>
      <c r="D573" s="630"/>
      <c r="E573" s="382">
        <f t="shared" si="276"/>
        <v>18259.7</v>
      </c>
      <c r="F573" s="382">
        <f t="shared" si="276"/>
        <v>1019.7</v>
      </c>
      <c r="G573" s="102">
        <f t="shared" si="277"/>
        <v>18259.7</v>
      </c>
      <c r="H573" s="102">
        <f t="shared" si="277"/>
        <v>1019.7</v>
      </c>
      <c r="I573" s="102">
        <f t="shared" si="277"/>
        <v>0</v>
      </c>
      <c r="J573" s="102">
        <f t="shared" si="277"/>
        <v>0</v>
      </c>
      <c r="K573" s="102">
        <f t="shared" si="277"/>
        <v>0</v>
      </c>
      <c r="L573" s="102">
        <f t="shared" si="277"/>
        <v>0</v>
      </c>
      <c r="M573" s="102">
        <f t="shared" si="277"/>
        <v>0</v>
      </c>
      <c r="N573" s="102">
        <f t="shared" si="277"/>
        <v>0</v>
      </c>
      <c r="O573" s="381" t="s">
        <v>485</v>
      </c>
    </row>
    <row r="574" spans="1:15" ht="14.25">
      <c r="A574" s="738"/>
      <c r="B574" s="877"/>
      <c r="C574" s="878"/>
      <c r="D574" s="630">
        <v>2015</v>
      </c>
      <c r="E574" s="382">
        <f>SUM(E575:E582)</f>
        <v>2081.8</v>
      </c>
      <c r="F574" s="382">
        <f aca="true" t="shared" si="278" ref="F574:N574">SUM(F575:F582)</f>
        <v>213.88500000000002</v>
      </c>
      <c r="G574" s="382">
        <f t="shared" si="278"/>
        <v>2081.8</v>
      </c>
      <c r="H574" s="382">
        <f t="shared" si="278"/>
        <v>213.88500000000002</v>
      </c>
      <c r="I574" s="382">
        <f t="shared" si="278"/>
        <v>0</v>
      </c>
      <c r="J574" s="382">
        <f t="shared" si="278"/>
        <v>0</v>
      </c>
      <c r="K574" s="382">
        <f t="shared" si="278"/>
        <v>0</v>
      </c>
      <c r="L574" s="382">
        <f t="shared" si="278"/>
        <v>0</v>
      </c>
      <c r="M574" s="382">
        <f t="shared" si="278"/>
        <v>0</v>
      </c>
      <c r="N574" s="382">
        <f t="shared" si="278"/>
        <v>0</v>
      </c>
      <c r="O574" s="388"/>
    </row>
    <row r="575" spans="1:15" ht="14.25">
      <c r="A575" s="738"/>
      <c r="B575" s="877"/>
      <c r="C575" s="878"/>
      <c r="D575" s="630"/>
      <c r="E575" s="382">
        <f>G575+I575+K575+M575</f>
        <v>50</v>
      </c>
      <c r="F575" s="382">
        <f>H575+J575+L575+N575</f>
        <v>0</v>
      </c>
      <c r="G575" s="102">
        <f aca="true" t="shared" si="279" ref="G575:H579">G466</f>
        <v>50</v>
      </c>
      <c r="H575" s="102">
        <f t="shared" si="279"/>
        <v>0</v>
      </c>
      <c r="I575" s="382"/>
      <c r="J575" s="382"/>
      <c r="K575" s="382"/>
      <c r="L575" s="382"/>
      <c r="M575" s="382"/>
      <c r="N575" s="382"/>
      <c r="O575" s="381" t="s">
        <v>478</v>
      </c>
    </row>
    <row r="576" spans="1:15" ht="14.25">
      <c r="A576" s="738"/>
      <c r="B576" s="877"/>
      <c r="C576" s="878"/>
      <c r="D576" s="630"/>
      <c r="E576" s="382">
        <f aca="true" t="shared" si="280" ref="E576:F582">G576+I576+K576+M576</f>
        <v>50</v>
      </c>
      <c r="F576" s="382">
        <f t="shared" si="280"/>
        <v>17.949</v>
      </c>
      <c r="G576" s="102">
        <f t="shared" si="279"/>
        <v>50</v>
      </c>
      <c r="H576" s="102">
        <f t="shared" si="279"/>
        <v>17.949</v>
      </c>
      <c r="I576" s="382"/>
      <c r="J576" s="382"/>
      <c r="K576" s="382"/>
      <c r="L576" s="382"/>
      <c r="M576" s="382"/>
      <c r="N576" s="382"/>
      <c r="O576" s="381" t="s">
        <v>479</v>
      </c>
    </row>
    <row r="577" spans="1:15" ht="14.25">
      <c r="A577" s="738"/>
      <c r="B577" s="877"/>
      <c r="C577" s="878"/>
      <c r="D577" s="630"/>
      <c r="E577" s="382">
        <f t="shared" si="280"/>
        <v>50</v>
      </c>
      <c r="F577" s="382">
        <f t="shared" si="280"/>
        <v>11.136</v>
      </c>
      <c r="G577" s="102">
        <f t="shared" si="279"/>
        <v>50</v>
      </c>
      <c r="H577" s="102">
        <f t="shared" si="279"/>
        <v>11.136</v>
      </c>
      <c r="I577" s="382"/>
      <c r="J577" s="382"/>
      <c r="K577" s="382"/>
      <c r="L577" s="382"/>
      <c r="M577" s="382"/>
      <c r="N577" s="382"/>
      <c r="O577" s="381" t="s">
        <v>480</v>
      </c>
    </row>
    <row r="578" spans="1:15" ht="14.25">
      <c r="A578" s="738"/>
      <c r="B578" s="877"/>
      <c r="C578" s="878"/>
      <c r="D578" s="630"/>
      <c r="E578" s="382">
        <f t="shared" si="280"/>
        <v>50</v>
      </c>
      <c r="F578" s="382">
        <f t="shared" si="280"/>
        <v>15</v>
      </c>
      <c r="G578" s="102">
        <f t="shared" si="279"/>
        <v>50</v>
      </c>
      <c r="H578" s="102">
        <f t="shared" si="279"/>
        <v>15</v>
      </c>
      <c r="I578" s="382"/>
      <c r="J578" s="382"/>
      <c r="K578" s="382"/>
      <c r="L578" s="382"/>
      <c r="M578" s="382"/>
      <c r="N578" s="382"/>
      <c r="O578" s="381" t="s">
        <v>482</v>
      </c>
    </row>
    <row r="579" spans="1:15" ht="14.25">
      <c r="A579" s="738"/>
      <c r="B579" s="877"/>
      <c r="C579" s="878"/>
      <c r="D579" s="630"/>
      <c r="E579" s="382">
        <f t="shared" si="280"/>
        <v>50</v>
      </c>
      <c r="F579" s="382">
        <f t="shared" si="280"/>
        <v>0</v>
      </c>
      <c r="G579" s="102">
        <f t="shared" si="279"/>
        <v>50</v>
      </c>
      <c r="H579" s="102">
        <f t="shared" si="279"/>
        <v>0</v>
      </c>
      <c r="I579" s="382"/>
      <c r="J579" s="382"/>
      <c r="K579" s="382"/>
      <c r="L579" s="382"/>
      <c r="M579" s="382"/>
      <c r="N579" s="382"/>
      <c r="O579" s="381" t="s">
        <v>481</v>
      </c>
    </row>
    <row r="580" spans="1:15" ht="14.25">
      <c r="A580" s="738"/>
      <c r="B580" s="877"/>
      <c r="C580" s="878"/>
      <c r="D580" s="630"/>
      <c r="E580" s="382">
        <f t="shared" si="280"/>
        <v>86</v>
      </c>
      <c r="F580" s="382">
        <f t="shared" si="280"/>
        <v>0</v>
      </c>
      <c r="G580" s="102">
        <f>G471+G421</f>
        <v>86</v>
      </c>
      <c r="H580" s="102">
        <f>H471+H421</f>
        <v>0</v>
      </c>
      <c r="I580" s="382"/>
      <c r="J580" s="382"/>
      <c r="K580" s="382"/>
      <c r="L580" s="382"/>
      <c r="M580" s="382"/>
      <c r="N580" s="382"/>
      <c r="O580" s="381" t="s">
        <v>228</v>
      </c>
    </row>
    <row r="581" spans="1:15" ht="14.25">
      <c r="A581" s="738"/>
      <c r="B581" s="877"/>
      <c r="C581" s="878"/>
      <c r="D581" s="630"/>
      <c r="E581" s="382">
        <f t="shared" si="280"/>
        <v>86</v>
      </c>
      <c r="F581" s="382">
        <f t="shared" si="280"/>
        <v>10</v>
      </c>
      <c r="G581" s="102">
        <f>G472+G422</f>
        <v>86</v>
      </c>
      <c r="H581" s="102">
        <f>H472+H422</f>
        <v>10</v>
      </c>
      <c r="I581" s="382"/>
      <c r="J581" s="382"/>
      <c r="K581" s="382"/>
      <c r="L581" s="382"/>
      <c r="M581" s="382"/>
      <c r="N581" s="382"/>
      <c r="O581" s="381" t="s">
        <v>229</v>
      </c>
    </row>
    <row r="582" spans="1:15" ht="14.25">
      <c r="A582" s="738"/>
      <c r="B582" s="877"/>
      <c r="C582" s="878"/>
      <c r="D582" s="630"/>
      <c r="E582" s="382">
        <f t="shared" si="280"/>
        <v>1659.8</v>
      </c>
      <c r="F582" s="382">
        <f t="shared" si="280"/>
        <v>159.8</v>
      </c>
      <c r="G582" s="102">
        <f>G456+G444</f>
        <v>1659.8</v>
      </c>
      <c r="H582" s="102">
        <f>H456+H444</f>
        <v>159.8</v>
      </c>
      <c r="I582" s="382"/>
      <c r="J582" s="382"/>
      <c r="K582" s="382"/>
      <c r="L582" s="382"/>
      <c r="M582" s="382"/>
      <c r="N582" s="382"/>
      <c r="O582" s="381" t="s">
        <v>485</v>
      </c>
    </row>
    <row r="583" spans="1:15" ht="14.25">
      <c r="A583" s="738"/>
      <c r="B583" s="877"/>
      <c r="C583" s="878"/>
      <c r="D583" s="630">
        <v>2016</v>
      </c>
      <c r="E583" s="382">
        <f>SUM(E584:E591)</f>
        <v>2081.9</v>
      </c>
      <c r="F583" s="382">
        <f aca="true" t="shared" si="281" ref="F583:N583">SUM(F584:F591)</f>
        <v>244.9</v>
      </c>
      <c r="G583" s="382">
        <f t="shared" si="281"/>
        <v>2081.9</v>
      </c>
      <c r="H583" s="382">
        <f t="shared" si="281"/>
        <v>244.9</v>
      </c>
      <c r="I583" s="382">
        <f t="shared" si="281"/>
        <v>0</v>
      </c>
      <c r="J583" s="382">
        <f t="shared" si="281"/>
        <v>0</v>
      </c>
      <c r="K583" s="382">
        <f t="shared" si="281"/>
        <v>0</v>
      </c>
      <c r="L583" s="382">
        <f t="shared" si="281"/>
        <v>0</v>
      </c>
      <c r="M583" s="382">
        <f t="shared" si="281"/>
        <v>0</v>
      </c>
      <c r="N583" s="382">
        <f t="shared" si="281"/>
        <v>0</v>
      </c>
      <c r="O583" s="388"/>
    </row>
    <row r="584" spans="1:15" ht="14.25">
      <c r="A584" s="738"/>
      <c r="B584" s="877"/>
      <c r="C584" s="878"/>
      <c r="D584" s="630"/>
      <c r="E584" s="382">
        <f>G584+I584+K584+M584</f>
        <v>50</v>
      </c>
      <c r="F584" s="382">
        <f>H584+J584+L584+N584</f>
        <v>0</v>
      </c>
      <c r="G584" s="102">
        <f>G474</f>
        <v>50</v>
      </c>
      <c r="H584" s="102">
        <v>0</v>
      </c>
      <c r="I584" s="382"/>
      <c r="J584" s="382"/>
      <c r="K584" s="382"/>
      <c r="L584" s="382"/>
      <c r="M584" s="382"/>
      <c r="N584" s="382"/>
      <c r="O584" s="381" t="s">
        <v>478</v>
      </c>
    </row>
    <row r="585" spans="1:15" ht="14.25">
      <c r="A585" s="738"/>
      <c r="B585" s="877"/>
      <c r="C585" s="878"/>
      <c r="D585" s="630"/>
      <c r="E585" s="382">
        <f aca="true" t="shared" si="282" ref="E585:F591">G585+I585+K585+M585</f>
        <v>50</v>
      </c>
      <c r="F585" s="382">
        <f t="shared" si="282"/>
        <v>15.1</v>
      </c>
      <c r="G585" s="102">
        <f>G475</f>
        <v>50</v>
      </c>
      <c r="H585" s="102">
        <f>H475</f>
        <v>15.1</v>
      </c>
      <c r="I585" s="382"/>
      <c r="J585" s="382"/>
      <c r="K585" s="382"/>
      <c r="L585" s="382"/>
      <c r="M585" s="382"/>
      <c r="N585" s="382"/>
      <c r="O585" s="381" t="s">
        <v>479</v>
      </c>
    </row>
    <row r="586" spans="1:15" ht="14.25">
      <c r="A586" s="738"/>
      <c r="B586" s="877"/>
      <c r="C586" s="878"/>
      <c r="D586" s="630"/>
      <c r="E586" s="382">
        <f t="shared" si="282"/>
        <v>50</v>
      </c>
      <c r="F586" s="382">
        <f t="shared" si="282"/>
        <v>30</v>
      </c>
      <c r="G586" s="102">
        <f aca="true" t="shared" si="283" ref="G586:H588">G476</f>
        <v>50</v>
      </c>
      <c r="H586" s="102">
        <f t="shared" si="283"/>
        <v>30</v>
      </c>
      <c r="I586" s="382"/>
      <c r="J586" s="382"/>
      <c r="K586" s="382"/>
      <c r="L586" s="382"/>
      <c r="M586" s="382"/>
      <c r="N586" s="382"/>
      <c r="O586" s="381" t="s">
        <v>480</v>
      </c>
    </row>
    <row r="587" spans="1:15" ht="14.25">
      <c r="A587" s="738"/>
      <c r="B587" s="877"/>
      <c r="C587" s="878"/>
      <c r="D587" s="630"/>
      <c r="E587" s="382">
        <f t="shared" si="282"/>
        <v>50</v>
      </c>
      <c r="F587" s="382">
        <f t="shared" si="282"/>
        <v>15</v>
      </c>
      <c r="G587" s="102">
        <f t="shared" si="283"/>
        <v>50</v>
      </c>
      <c r="H587" s="102">
        <f t="shared" si="283"/>
        <v>15</v>
      </c>
      <c r="I587" s="382"/>
      <c r="J587" s="382"/>
      <c r="K587" s="382"/>
      <c r="L587" s="382"/>
      <c r="M587" s="382"/>
      <c r="N587" s="382"/>
      <c r="O587" s="381" t="s">
        <v>482</v>
      </c>
    </row>
    <row r="588" spans="1:15" ht="14.25">
      <c r="A588" s="738"/>
      <c r="B588" s="877"/>
      <c r="C588" s="878"/>
      <c r="D588" s="630"/>
      <c r="E588" s="382">
        <f t="shared" si="282"/>
        <v>50</v>
      </c>
      <c r="F588" s="382">
        <f t="shared" si="282"/>
        <v>14.9</v>
      </c>
      <c r="G588" s="102">
        <f t="shared" si="283"/>
        <v>50</v>
      </c>
      <c r="H588" s="102">
        <f t="shared" si="283"/>
        <v>14.9</v>
      </c>
      <c r="I588" s="382"/>
      <c r="J588" s="382"/>
      <c r="K588" s="382"/>
      <c r="L588" s="382"/>
      <c r="M588" s="382"/>
      <c r="N588" s="382"/>
      <c r="O588" s="381" t="s">
        <v>481</v>
      </c>
    </row>
    <row r="589" spans="1:15" ht="14.25">
      <c r="A589" s="738"/>
      <c r="B589" s="877"/>
      <c r="C589" s="878"/>
      <c r="D589" s="630"/>
      <c r="E589" s="382">
        <f t="shared" si="282"/>
        <v>86</v>
      </c>
      <c r="F589" s="382">
        <f t="shared" si="282"/>
        <v>0</v>
      </c>
      <c r="G589" s="102">
        <f>G479+G423</f>
        <v>86</v>
      </c>
      <c r="H589" s="102">
        <f>H479+H423</f>
        <v>0</v>
      </c>
      <c r="I589" s="382"/>
      <c r="J589" s="382"/>
      <c r="K589" s="382"/>
      <c r="L589" s="382"/>
      <c r="M589" s="382"/>
      <c r="N589" s="382"/>
      <c r="O589" s="381" t="s">
        <v>228</v>
      </c>
    </row>
    <row r="590" spans="1:15" ht="14.25">
      <c r="A590" s="738"/>
      <c r="B590" s="877"/>
      <c r="C590" s="878"/>
      <c r="D590" s="630"/>
      <c r="E590" s="382">
        <f t="shared" si="282"/>
        <v>86</v>
      </c>
      <c r="F590" s="382">
        <f t="shared" si="282"/>
        <v>10</v>
      </c>
      <c r="G590" s="102">
        <f>G480+G424</f>
        <v>86</v>
      </c>
      <c r="H590" s="102">
        <f>H480+H424</f>
        <v>10</v>
      </c>
      <c r="I590" s="382"/>
      <c r="J590" s="382"/>
      <c r="K590" s="382"/>
      <c r="L590" s="382"/>
      <c r="M590" s="382"/>
      <c r="N590" s="382"/>
      <c r="O590" s="381" t="s">
        <v>229</v>
      </c>
    </row>
    <row r="591" spans="1:15" ht="14.25">
      <c r="A591" s="738"/>
      <c r="B591" s="877"/>
      <c r="C591" s="878"/>
      <c r="D591" s="630"/>
      <c r="E591" s="382">
        <f t="shared" si="282"/>
        <v>1659.9</v>
      </c>
      <c r="F591" s="382">
        <f t="shared" si="282"/>
        <v>159.9</v>
      </c>
      <c r="G591" s="102">
        <f>G554+G445</f>
        <v>1659.9</v>
      </c>
      <c r="H591" s="102">
        <f>H554+H445</f>
        <v>159.9</v>
      </c>
      <c r="I591" s="382"/>
      <c r="J591" s="382"/>
      <c r="K591" s="382"/>
      <c r="L591" s="382"/>
      <c r="M591" s="382"/>
      <c r="N591" s="382"/>
      <c r="O591" s="381" t="s">
        <v>485</v>
      </c>
    </row>
    <row r="592" spans="1:15" ht="14.25">
      <c r="A592" s="738"/>
      <c r="B592" s="877"/>
      <c r="C592" s="878"/>
      <c r="D592" s="630">
        <v>2017</v>
      </c>
      <c r="E592" s="382">
        <f>SUM(E593:E600)</f>
        <v>2082</v>
      </c>
      <c r="F592" s="382">
        <f aca="true" t="shared" si="284" ref="F592:N592">SUM(F593:F600)</f>
        <v>221.7985</v>
      </c>
      <c r="G592" s="382">
        <f t="shared" si="284"/>
        <v>2082</v>
      </c>
      <c r="H592" s="382">
        <f t="shared" si="284"/>
        <v>221.7985</v>
      </c>
      <c r="I592" s="382">
        <f t="shared" si="284"/>
        <v>0</v>
      </c>
      <c r="J592" s="382">
        <f t="shared" si="284"/>
        <v>0</v>
      </c>
      <c r="K592" s="382">
        <f t="shared" si="284"/>
        <v>0</v>
      </c>
      <c r="L592" s="382">
        <f t="shared" si="284"/>
        <v>0</v>
      </c>
      <c r="M592" s="382">
        <f t="shared" si="284"/>
        <v>0</v>
      </c>
      <c r="N592" s="382">
        <f t="shared" si="284"/>
        <v>0</v>
      </c>
      <c r="O592" s="388"/>
    </row>
    <row r="593" spans="1:15" ht="14.25">
      <c r="A593" s="738"/>
      <c r="B593" s="877"/>
      <c r="C593" s="878"/>
      <c r="D593" s="630"/>
      <c r="E593" s="382">
        <f>G593+I593+K593+M593</f>
        <v>50</v>
      </c>
      <c r="F593" s="382">
        <f>H593+J593+L593+N593</f>
        <v>0</v>
      </c>
      <c r="G593" s="102">
        <f>G482</f>
        <v>50</v>
      </c>
      <c r="H593" s="102">
        <f>H482</f>
        <v>0</v>
      </c>
      <c r="I593" s="382"/>
      <c r="J593" s="382"/>
      <c r="K593" s="382"/>
      <c r="L593" s="382"/>
      <c r="M593" s="382"/>
      <c r="N593" s="382"/>
      <c r="O593" s="381" t="s">
        <v>478</v>
      </c>
    </row>
    <row r="594" spans="1:15" ht="14.25">
      <c r="A594" s="738"/>
      <c r="B594" s="877"/>
      <c r="C594" s="878"/>
      <c r="D594" s="630"/>
      <c r="E594" s="382">
        <f aca="true" t="shared" si="285" ref="E594:F600">G594+I594+K594+M594</f>
        <v>50</v>
      </c>
      <c r="F594" s="382">
        <f t="shared" si="285"/>
        <v>12.1985</v>
      </c>
      <c r="G594" s="102">
        <f aca="true" t="shared" si="286" ref="G594:H597">G483</f>
        <v>50</v>
      </c>
      <c r="H594" s="102">
        <f t="shared" si="286"/>
        <v>12.1985</v>
      </c>
      <c r="I594" s="382"/>
      <c r="J594" s="382"/>
      <c r="K594" s="382"/>
      <c r="L594" s="382"/>
      <c r="M594" s="382"/>
      <c r="N594" s="382"/>
      <c r="O594" s="381" t="s">
        <v>479</v>
      </c>
    </row>
    <row r="595" spans="1:15" ht="14.25">
      <c r="A595" s="738"/>
      <c r="B595" s="877"/>
      <c r="C595" s="878"/>
      <c r="D595" s="630"/>
      <c r="E595" s="382">
        <f t="shared" si="285"/>
        <v>50</v>
      </c>
      <c r="F595" s="382">
        <f t="shared" si="285"/>
        <v>24</v>
      </c>
      <c r="G595" s="102">
        <f t="shared" si="286"/>
        <v>50</v>
      </c>
      <c r="H595" s="102">
        <f t="shared" si="286"/>
        <v>24</v>
      </c>
      <c r="I595" s="382"/>
      <c r="J595" s="382"/>
      <c r="K595" s="382"/>
      <c r="L595" s="382"/>
      <c r="M595" s="382"/>
      <c r="N595" s="382"/>
      <c r="O595" s="381" t="s">
        <v>480</v>
      </c>
    </row>
    <row r="596" spans="1:15" ht="14.25">
      <c r="A596" s="738"/>
      <c r="B596" s="877"/>
      <c r="C596" s="878"/>
      <c r="D596" s="630"/>
      <c r="E596" s="382">
        <f t="shared" si="285"/>
        <v>50</v>
      </c>
      <c r="F596" s="382">
        <f t="shared" si="285"/>
        <v>15</v>
      </c>
      <c r="G596" s="102">
        <f t="shared" si="286"/>
        <v>50</v>
      </c>
      <c r="H596" s="102">
        <f t="shared" si="286"/>
        <v>15</v>
      </c>
      <c r="I596" s="382"/>
      <c r="J596" s="382"/>
      <c r="K596" s="382"/>
      <c r="L596" s="382"/>
      <c r="M596" s="382"/>
      <c r="N596" s="382"/>
      <c r="O596" s="381" t="s">
        <v>482</v>
      </c>
    </row>
    <row r="597" spans="1:15" ht="14.25">
      <c r="A597" s="738"/>
      <c r="B597" s="877"/>
      <c r="C597" s="878"/>
      <c r="D597" s="630"/>
      <c r="E597" s="382">
        <f t="shared" si="285"/>
        <v>50</v>
      </c>
      <c r="F597" s="382">
        <f t="shared" si="285"/>
        <v>20.6</v>
      </c>
      <c r="G597" s="102">
        <f t="shared" si="286"/>
        <v>50</v>
      </c>
      <c r="H597" s="102">
        <f t="shared" si="286"/>
        <v>20.6</v>
      </c>
      <c r="I597" s="382"/>
      <c r="J597" s="382"/>
      <c r="K597" s="382"/>
      <c r="L597" s="382"/>
      <c r="M597" s="382"/>
      <c r="N597" s="382"/>
      <c r="O597" s="381" t="s">
        <v>481</v>
      </c>
    </row>
    <row r="598" spans="1:15" ht="14.25">
      <c r="A598" s="738"/>
      <c r="B598" s="877"/>
      <c r="C598" s="878"/>
      <c r="D598" s="630"/>
      <c r="E598" s="382">
        <f t="shared" si="285"/>
        <v>86</v>
      </c>
      <c r="F598" s="382">
        <f t="shared" si="285"/>
        <v>0</v>
      </c>
      <c r="G598" s="102">
        <f>G487+G425</f>
        <v>86</v>
      </c>
      <c r="H598" s="102">
        <f>H487+H425</f>
        <v>0</v>
      </c>
      <c r="I598" s="382"/>
      <c r="J598" s="382"/>
      <c r="K598" s="382"/>
      <c r="L598" s="382"/>
      <c r="M598" s="382"/>
      <c r="N598" s="382"/>
      <c r="O598" s="381" t="s">
        <v>228</v>
      </c>
    </row>
    <row r="599" spans="1:15" ht="14.25">
      <c r="A599" s="738"/>
      <c r="B599" s="877"/>
      <c r="C599" s="878"/>
      <c r="D599" s="630"/>
      <c r="E599" s="382">
        <f t="shared" si="285"/>
        <v>86</v>
      </c>
      <c r="F599" s="382">
        <f t="shared" si="285"/>
        <v>10</v>
      </c>
      <c r="G599" s="102">
        <f>G488+G426</f>
        <v>86</v>
      </c>
      <c r="H599" s="102">
        <f>H488+H426</f>
        <v>10</v>
      </c>
      <c r="I599" s="382"/>
      <c r="J599" s="382"/>
      <c r="K599" s="382"/>
      <c r="L599" s="382"/>
      <c r="M599" s="382"/>
      <c r="N599" s="382"/>
      <c r="O599" s="381" t="s">
        <v>398</v>
      </c>
    </row>
    <row r="600" spans="1:15" ht="14.25">
      <c r="A600" s="738"/>
      <c r="B600" s="877"/>
      <c r="C600" s="878"/>
      <c r="D600" s="630"/>
      <c r="E600" s="382">
        <f t="shared" si="285"/>
        <v>1660</v>
      </c>
      <c r="F600" s="382">
        <f t="shared" si="285"/>
        <v>140</v>
      </c>
      <c r="G600" s="102">
        <f>G555+G446</f>
        <v>1660</v>
      </c>
      <c r="H600" s="102">
        <f>H555+H446</f>
        <v>140</v>
      </c>
      <c r="I600" s="382"/>
      <c r="J600" s="382"/>
      <c r="K600" s="382"/>
      <c r="L600" s="382"/>
      <c r="M600" s="382"/>
      <c r="N600" s="382"/>
      <c r="O600" s="381" t="s">
        <v>485</v>
      </c>
    </row>
    <row r="601" spans="1:15" ht="14.25">
      <c r="A601" s="738"/>
      <c r="B601" s="877"/>
      <c r="C601" s="878"/>
      <c r="D601" s="630">
        <v>2018</v>
      </c>
      <c r="E601" s="382">
        <f>SUM(E602:E609)</f>
        <v>2082</v>
      </c>
      <c r="F601" s="382">
        <f aca="true" t="shared" si="287" ref="F601:N601">SUM(F602:F609)</f>
        <v>211.1</v>
      </c>
      <c r="G601" s="382">
        <f t="shared" si="287"/>
        <v>2082</v>
      </c>
      <c r="H601" s="382">
        <f t="shared" si="287"/>
        <v>211.1</v>
      </c>
      <c r="I601" s="382">
        <f t="shared" si="287"/>
        <v>0</v>
      </c>
      <c r="J601" s="382">
        <f t="shared" si="287"/>
        <v>0</v>
      </c>
      <c r="K601" s="382">
        <f t="shared" si="287"/>
        <v>0</v>
      </c>
      <c r="L601" s="382">
        <f t="shared" si="287"/>
        <v>0</v>
      </c>
      <c r="M601" s="382">
        <f t="shared" si="287"/>
        <v>0</v>
      </c>
      <c r="N601" s="382">
        <f t="shared" si="287"/>
        <v>0</v>
      </c>
      <c r="O601" s="388"/>
    </row>
    <row r="602" spans="1:15" ht="14.25">
      <c r="A602" s="738"/>
      <c r="B602" s="877"/>
      <c r="C602" s="878"/>
      <c r="D602" s="630"/>
      <c r="E602" s="382">
        <f>G602+I602+K602+M602</f>
        <v>50</v>
      </c>
      <c r="F602" s="382">
        <f>H602+J602+L602+N602</f>
        <v>0</v>
      </c>
      <c r="G602" s="102">
        <f>G490</f>
        <v>50</v>
      </c>
      <c r="H602" s="102">
        <f>H490</f>
        <v>0</v>
      </c>
      <c r="I602" s="382"/>
      <c r="J602" s="382"/>
      <c r="K602" s="382"/>
      <c r="L602" s="382"/>
      <c r="M602" s="382"/>
      <c r="N602" s="382"/>
      <c r="O602" s="381" t="s">
        <v>478</v>
      </c>
    </row>
    <row r="603" spans="1:15" ht="14.25">
      <c r="A603" s="738"/>
      <c r="B603" s="877"/>
      <c r="C603" s="878"/>
      <c r="D603" s="630"/>
      <c r="E603" s="382">
        <f aca="true" t="shared" si="288" ref="E603:F609">G603+I603+K603+M603</f>
        <v>50</v>
      </c>
      <c r="F603" s="382">
        <f t="shared" si="288"/>
        <v>14.8</v>
      </c>
      <c r="G603" s="102">
        <f aca="true" t="shared" si="289" ref="G603:H606">G491</f>
        <v>50</v>
      </c>
      <c r="H603" s="102">
        <f t="shared" si="289"/>
        <v>14.8</v>
      </c>
      <c r="I603" s="382"/>
      <c r="J603" s="382"/>
      <c r="K603" s="382"/>
      <c r="L603" s="382"/>
      <c r="M603" s="382"/>
      <c r="N603" s="382"/>
      <c r="O603" s="381" t="s">
        <v>479</v>
      </c>
    </row>
    <row r="604" spans="1:15" ht="14.25">
      <c r="A604" s="738"/>
      <c r="B604" s="877"/>
      <c r="C604" s="878"/>
      <c r="D604" s="630"/>
      <c r="E604" s="382">
        <f t="shared" si="288"/>
        <v>50</v>
      </c>
      <c r="F604" s="382">
        <f t="shared" si="288"/>
        <v>9.3</v>
      </c>
      <c r="G604" s="102">
        <f t="shared" si="289"/>
        <v>50</v>
      </c>
      <c r="H604" s="102">
        <f t="shared" si="289"/>
        <v>9.3</v>
      </c>
      <c r="I604" s="382"/>
      <c r="J604" s="382"/>
      <c r="K604" s="382"/>
      <c r="L604" s="382"/>
      <c r="M604" s="382"/>
      <c r="N604" s="382"/>
      <c r="O604" s="381" t="s">
        <v>480</v>
      </c>
    </row>
    <row r="605" spans="1:15" ht="14.25">
      <c r="A605" s="738"/>
      <c r="B605" s="877"/>
      <c r="C605" s="878"/>
      <c r="D605" s="630"/>
      <c r="E605" s="382">
        <f t="shared" si="288"/>
        <v>50</v>
      </c>
      <c r="F605" s="382">
        <f t="shared" si="288"/>
        <v>15</v>
      </c>
      <c r="G605" s="102">
        <f t="shared" si="289"/>
        <v>50</v>
      </c>
      <c r="H605" s="102">
        <f t="shared" si="289"/>
        <v>15</v>
      </c>
      <c r="I605" s="382"/>
      <c r="J605" s="382"/>
      <c r="K605" s="382"/>
      <c r="L605" s="382"/>
      <c r="M605" s="382"/>
      <c r="N605" s="382"/>
      <c r="O605" s="381" t="s">
        <v>482</v>
      </c>
    </row>
    <row r="606" spans="1:15" ht="14.25">
      <c r="A606" s="738"/>
      <c r="B606" s="877"/>
      <c r="C606" s="878"/>
      <c r="D606" s="630"/>
      <c r="E606" s="382">
        <f t="shared" si="288"/>
        <v>50</v>
      </c>
      <c r="F606" s="382">
        <f t="shared" si="288"/>
        <v>22</v>
      </c>
      <c r="G606" s="102">
        <f t="shared" si="289"/>
        <v>50</v>
      </c>
      <c r="H606" s="102">
        <f t="shared" si="289"/>
        <v>22</v>
      </c>
      <c r="I606" s="382"/>
      <c r="J606" s="382"/>
      <c r="K606" s="382"/>
      <c r="L606" s="382"/>
      <c r="M606" s="382"/>
      <c r="N606" s="382"/>
      <c r="O606" s="381" t="s">
        <v>481</v>
      </c>
    </row>
    <row r="607" spans="1:15" ht="14.25">
      <c r="A607" s="738"/>
      <c r="B607" s="877"/>
      <c r="C607" s="878"/>
      <c r="D607" s="630"/>
      <c r="E607" s="382">
        <f t="shared" si="288"/>
        <v>86</v>
      </c>
      <c r="F607" s="382">
        <f t="shared" si="288"/>
        <v>0</v>
      </c>
      <c r="G607" s="102">
        <f>G495+G427</f>
        <v>86</v>
      </c>
      <c r="H607" s="102">
        <f>H495+H427</f>
        <v>0</v>
      </c>
      <c r="I607" s="382"/>
      <c r="J607" s="382"/>
      <c r="K607" s="382"/>
      <c r="L607" s="382"/>
      <c r="M607" s="382"/>
      <c r="N607" s="382"/>
      <c r="O607" s="381" t="s">
        <v>228</v>
      </c>
    </row>
    <row r="608" spans="1:15" ht="14.25">
      <c r="A608" s="738"/>
      <c r="B608" s="877"/>
      <c r="C608" s="878"/>
      <c r="D608" s="630"/>
      <c r="E608" s="382">
        <f t="shared" si="288"/>
        <v>86</v>
      </c>
      <c r="F608" s="382">
        <f t="shared" si="288"/>
        <v>10</v>
      </c>
      <c r="G608" s="102">
        <f>G496+G428</f>
        <v>86</v>
      </c>
      <c r="H608" s="102">
        <f>H496+H428</f>
        <v>10</v>
      </c>
      <c r="I608" s="382"/>
      <c r="J608" s="382"/>
      <c r="K608" s="382"/>
      <c r="L608" s="382"/>
      <c r="M608" s="382"/>
      <c r="N608" s="382"/>
      <c r="O608" s="381" t="s">
        <v>398</v>
      </c>
    </row>
    <row r="609" spans="1:15" ht="14.25">
      <c r="A609" s="738"/>
      <c r="B609" s="877"/>
      <c r="C609" s="878"/>
      <c r="D609" s="630"/>
      <c r="E609" s="382">
        <f t="shared" si="288"/>
        <v>1660</v>
      </c>
      <c r="F609" s="382">
        <f t="shared" si="288"/>
        <v>140</v>
      </c>
      <c r="G609" s="102">
        <f>G556+G447</f>
        <v>1660</v>
      </c>
      <c r="H609" s="102">
        <f>H556+H447</f>
        <v>140</v>
      </c>
      <c r="I609" s="382"/>
      <c r="J609" s="382"/>
      <c r="K609" s="382"/>
      <c r="L609" s="382"/>
      <c r="M609" s="382"/>
      <c r="N609" s="382"/>
      <c r="O609" s="381" t="s">
        <v>485</v>
      </c>
    </row>
    <row r="610" spans="1:15" ht="14.25">
      <c r="A610" s="738"/>
      <c r="B610" s="877"/>
      <c r="C610" s="878"/>
      <c r="D610" s="630">
        <v>2019</v>
      </c>
      <c r="E610" s="382">
        <f>SUM(E611:E618)</f>
        <v>2082</v>
      </c>
      <c r="F610" s="382">
        <f aca="true" t="shared" si="290" ref="F610:N610">SUM(F611:F618)</f>
        <v>206.9</v>
      </c>
      <c r="G610" s="382">
        <f t="shared" si="290"/>
        <v>2082</v>
      </c>
      <c r="H610" s="382">
        <f t="shared" si="290"/>
        <v>206.9</v>
      </c>
      <c r="I610" s="382">
        <f t="shared" si="290"/>
        <v>0</v>
      </c>
      <c r="J610" s="382">
        <f t="shared" si="290"/>
        <v>0</v>
      </c>
      <c r="K610" s="382">
        <f t="shared" si="290"/>
        <v>0</v>
      </c>
      <c r="L610" s="382">
        <f t="shared" si="290"/>
        <v>0</v>
      </c>
      <c r="M610" s="382">
        <f t="shared" si="290"/>
        <v>0</v>
      </c>
      <c r="N610" s="382">
        <f t="shared" si="290"/>
        <v>0</v>
      </c>
      <c r="O610" s="388"/>
    </row>
    <row r="611" spans="1:15" ht="14.25">
      <c r="A611" s="738"/>
      <c r="B611" s="877"/>
      <c r="C611" s="878"/>
      <c r="D611" s="630"/>
      <c r="E611" s="382">
        <f>G611+I611+K611+M611</f>
        <v>50</v>
      </c>
      <c r="F611" s="382">
        <f>H611+J611+L611+N611</f>
        <v>0</v>
      </c>
      <c r="G611" s="102">
        <f>G498</f>
        <v>50</v>
      </c>
      <c r="H611" s="102">
        <f>H498</f>
        <v>0</v>
      </c>
      <c r="I611" s="382"/>
      <c r="J611" s="382"/>
      <c r="K611" s="382"/>
      <c r="L611" s="382"/>
      <c r="M611" s="382"/>
      <c r="N611" s="382"/>
      <c r="O611" s="381" t="s">
        <v>478</v>
      </c>
    </row>
    <row r="612" spans="1:15" ht="14.25">
      <c r="A612" s="738"/>
      <c r="B612" s="877"/>
      <c r="C612" s="878"/>
      <c r="D612" s="630"/>
      <c r="E612" s="382">
        <f aca="true" t="shared" si="291" ref="E612:F618">G612+I612+K612+M612</f>
        <v>50</v>
      </c>
      <c r="F612" s="382">
        <f t="shared" si="291"/>
        <v>12.9</v>
      </c>
      <c r="G612" s="102">
        <f aca="true" t="shared" si="292" ref="G612:H615">G499</f>
        <v>50</v>
      </c>
      <c r="H612" s="102">
        <f t="shared" si="292"/>
        <v>12.9</v>
      </c>
      <c r="I612" s="382"/>
      <c r="J612" s="382"/>
      <c r="K612" s="382"/>
      <c r="L612" s="382"/>
      <c r="M612" s="382"/>
      <c r="N612" s="382"/>
      <c r="O612" s="381" t="s">
        <v>479</v>
      </c>
    </row>
    <row r="613" spans="1:15" ht="14.25">
      <c r="A613" s="738"/>
      <c r="B613" s="877"/>
      <c r="C613" s="878"/>
      <c r="D613" s="630"/>
      <c r="E613" s="382">
        <f t="shared" si="291"/>
        <v>50</v>
      </c>
      <c r="F613" s="382">
        <f t="shared" si="291"/>
        <v>7.9</v>
      </c>
      <c r="G613" s="102">
        <f t="shared" si="292"/>
        <v>50</v>
      </c>
      <c r="H613" s="102">
        <f t="shared" si="292"/>
        <v>7.9</v>
      </c>
      <c r="I613" s="382"/>
      <c r="J613" s="382"/>
      <c r="K613" s="382"/>
      <c r="L613" s="382"/>
      <c r="M613" s="382"/>
      <c r="N613" s="382"/>
      <c r="O613" s="381" t="s">
        <v>480</v>
      </c>
    </row>
    <row r="614" spans="1:15" ht="14.25">
      <c r="A614" s="738"/>
      <c r="B614" s="877"/>
      <c r="C614" s="878"/>
      <c r="D614" s="630"/>
      <c r="E614" s="382">
        <f t="shared" si="291"/>
        <v>50</v>
      </c>
      <c r="F614" s="382">
        <f t="shared" si="291"/>
        <v>15</v>
      </c>
      <c r="G614" s="102">
        <f t="shared" si="292"/>
        <v>50</v>
      </c>
      <c r="H614" s="102">
        <f t="shared" si="292"/>
        <v>15</v>
      </c>
      <c r="I614" s="382"/>
      <c r="J614" s="382"/>
      <c r="K614" s="382"/>
      <c r="L614" s="382"/>
      <c r="M614" s="382"/>
      <c r="N614" s="382"/>
      <c r="O614" s="381" t="s">
        <v>482</v>
      </c>
    </row>
    <row r="615" spans="1:15" ht="14.25">
      <c r="A615" s="738"/>
      <c r="B615" s="877"/>
      <c r="C615" s="878"/>
      <c r="D615" s="630"/>
      <c r="E615" s="382">
        <f t="shared" si="291"/>
        <v>50</v>
      </c>
      <c r="F615" s="382">
        <f t="shared" si="291"/>
        <v>21.1</v>
      </c>
      <c r="G615" s="102">
        <f t="shared" si="292"/>
        <v>50</v>
      </c>
      <c r="H615" s="102">
        <f t="shared" si="292"/>
        <v>21.1</v>
      </c>
      <c r="I615" s="382"/>
      <c r="J615" s="382"/>
      <c r="K615" s="382"/>
      <c r="L615" s="382"/>
      <c r="M615" s="382"/>
      <c r="N615" s="382"/>
      <c r="O615" s="381" t="s">
        <v>481</v>
      </c>
    </row>
    <row r="616" spans="1:15" ht="14.25">
      <c r="A616" s="738"/>
      <c r="B616" s="877"/>
      <c r="C616" s="878"/>
      <c r="D616" s="630"/>
      <c r="E616" s="382">
        <f t="shared" si="291"/>
        <v>86</v>
      </c>
      <c r="F616" s="382">
        <f t="shared" si="291"/>
        <v>0</v>
      </c>
      <c r="G616" s="102">
        <f>G503+G429</f>
        <v>86</v>
      </c>
      <c r="H616" s="102">
        <f>H503+H429</f>
        <v>0</v>
      </c>
      <c r="I616" s="382"/>
      <c r="J616" s="382"/>
      <c r="K616" s="382"/>
      <c r="L616" s="382"/>
      <c r="M616" s="382"/>
      <c r="N616" s="382"/>
      <c r="O616" s="381" t="s">
        <v>228</v>
      </c>
    </row>
    <row r="617" spans="1:15" ht="14.25">
      <c r="A617" s="738"/>
      <c r="B617" s="877"/>
      <c r="C617" s="878"/>
      <c r="D617" s="630"/>
      <c r="E617" s="382">
        <f t="shared" si="291"/>
        <v>86</v>
      </c>
      <c r="F617" s="382">
        <f t="shared" si="291"/>
        <v>10</v>
      </c>
      <c r="G617" s="102">
        <f>G504+G430</f>
        <v>86</v>
      </c>
      <c r="H617" s="102">
        <f>H504+H430</f>
        <v>10</v>
      </c>
      <c r="I617" s="382"/>
      <c r="J617" s="382"/>
      <c r="K617" s="382"/>
      <c r="L617" s="382"/>
      <c r="M617" s="382"/>
      <c r="N617" s="382"/>
      <c r="O617" s="381" t="s">
        <v>398</v>
      </c>
    </row>
    <row r="618" spans="1:15" ht="14.25">
      <c r="A618" s="738"/>
      <c r="B618" s="877"/>
      <c r="C618" s="878"/>
      <c r="D618" s="630"/>
      <c r="E618" s="382">
        <f t="shared" si="291"/>
        <v>1660</v>
      </c>
      <c r="F618" s="382">
        <f t="shared" si="291"/>
        <v>140</v>
      </c>
      <c r="G618" s="102">
        <f>G558+G448</f>
        <v>1660</v>
      </c>
      <c r="H618" s="102">
        <f>H558+H448</f>
        <v>140</v>
      </c>
      <c r="I618" s="382"/>
      <c r="J618" s="382"/>
      <c r="K618" s="382"/>
      <c r="L618" s="382"/>
      <c r="M618" s="382"/>
      <c r="N618" s="382"/>
      <c r="O618" s="381" t="s">
        <v>485</v>
      </c>
    </row>
    <row r="619" spans="1:15" ht="14.25">
      <c r="A619" s="738"/>
      <c r="B619" s="877"/>
      <c r="C619" s="878"/>
      <c r="D619" s="630">
        <v>2020</v>
      </c>
      <c r="E619" s="382">
        <f>SUM(E620:E627)</f>
        <v>1945.1</v>
      </c>
      <c r="F619" s="382">
        <f aca="true" t="shared" si="293" ref="F619:N619">SUM(F620:F627)</f>
        <v>215.075</v>
      </c>
      <c r="G619" s="382">
        <f t="shared" si="293"/>
        <v>1945.1</v>
      </c>
      <c r="H619" s="382">
        <f t="shared" si="293"/>
        <v>215.075</v>
      </c>
      <c r="I619" s="382">
        <f t="shared" si="293"/>
        <v>0</v>
      </c>
      <c r="J619" s="382">
        <f t="shared" si="293"/>
        <v>0</v>
      </c>
      <c r="K619" s="382">
        <f t="shared" si="293"/>
        <v>0</v>
      </c>
      <c r="L619" s="382">
        <f t="shared" si="293"/>
        <v>0</v>
      </c>
      <c r="M619" s="382">
        <f t="shared" si="293"/>
        <v>0</v>
      </c>
      <c r="N619" s="382">
        <f t="shared" si="293"/>
        <v>0</v>
      </c>
      <c r="O619" s="388"/>
    </row>
    <row r="620" spans="1:15" ht="14.25">
      <c r="A620" s="738"/>
      <c r="B620" s="877"/>
      <c r="C620" s="878"/>
      <c r="D620" s="630"/>
      <c r="E620" s="382">
        <f>G620+I620+K620+M620</f>
        <v>50</v>
      </c>
      <c r="F620" s="382">
        <f>H620+J620+L620+N620</f>
        <v>0</v>
      </c>
      <c r="G620" s="102">
        <f aca="true" t="shared" si="294" ref="G620:H624">G506</f>
        <v>50</v>
      </c>
      <c r="H620" s="102">
        <f t="shared" si="294"/>
        <v>0</v>
      </c>
      <c r="I620" s="382"/>
      <c r="J620" s="382"/>
      <c r="K620" s="382"/>
      <c r="L620" s="382"/>
      <c r="M620" s="382"/>
      <c r="N620" s="382"/>
      <c r="O620" s="381" t="s">
        <v>478</v>
      </c>
    </row>
    <row r="621" spans="1:15" ht="14.25">
      <c r="A621" s="738"/>
      <c r="B621" s="877"/>
      <c r="C621" s="878"/>
      <c r="D621" s="630"/>
      <c r="E621" s="382">
        <f aca="true" t="shared" si="295" ref="E621:F627">G621+I621+K621+M621</f>
        <v>16</v>
      </c>
      <c r="F621" s="382">
        <f t="shared" si="295"/>
        <v>15</v>
      </c>
      <c r="G621" s="102">
        <f t="shared" si="294"/>
        <v>16</v>
      </c>
      <c r="H621" s="102">
        <f t="shared" si="294"/>
        <v>15</v>
      </c>
      <c r="I621" s="382"/>
      <c r="J621" s="382"/>
      <c r="K621" s="382"/>
      <c r="L621" s="382"/>
      <c r="M621" s="382"/>
      <c r="N621" s="382"/>
      <c r="O621" s="381" t="s">
        <v>479</v>
      </c>
    </row>
    <row r="622" spans="1:15" ht="14.25">
      <c r="A622" s="738"/>
      <c r="B622" s="877"/>
      <c r="C622" s="878"/>
      <c r="D622" s="630"/>
      <c r="E622" s="382">
        <f t="shared" si="295"/>
        <v>50</v>
      </c>
      <c r="F622" s="382">
        <f t="shared" si="295"/>
        <v>12.975</v>
      </c>
      <c r="G622" s="102">
        <f t="shared" si="294"/>
        <v>50</v>
      </c>
      <c r="H622" s="102">
        <f t="shared" si="294"/>
        <v>12.975</v>
      </c>
      <c r="I622" s="382"/>
      <c r="J622" s="382"/>
      <c r="K622" s="382"/>
      <c r="L622" s="382"/>
      <c r="M622" s="382"/>
      <c r="N622" s="382"/>
      <c r="O622" s="381" t="s">
        <v>480</v>
      </c>
    </row>
    <row r="623" spans="1:15" ht="14.25">
      <c r="A623" s="738"/>
      <c r="B623" s="877"/>
      <c r="C623" s="878"/>
      <c r="D623" s="630"/>
      <c r="E623" s="382">
        <f t="shared" si="295"/>
        <v>15</v>
      </c>
      <c r="F623" s="382">
        <f t="shared" si="295"/>
        <v>15</v>
      </c>
      <c r="G623" s="102">
        <f t="shared" si="294"/>
        <v>15</v>
      </c>
      <c r="H623" s="102">
        <f t="shared" si="294"/>
        <v>15</v>
      </c>
      <c r="I623" s="382"/>
      <c r="J623" s="382"/>
      <c r="K623" s="382"/>
      <c r="L623" s="382"/>
      <c r="M623" s="382"/>
      <c r="N623" s="382"/>
      <c r="O623" s="381" t="s">
        <v>482</v>
      </c>
    </row>
    <row r="624" spans="1:15" ht="14.25">
      <c r="A624" s="738"/>
      <c r="B624" s="877"/>
      <c r="C624" s="878"/>
      <c r="D624" s="630"/>
      <c r="E624" s="382">
        <f t="shared" si="295"/>
        <v>22.1</v>
      </c>
      <c r="F624" s="382">
        <f t="shared" si="295"/>
        <v>22.1</v>
      </c>
      <c r="G624" s="102">
        <f t="shared" si="294"/>
        <v>22.1</v>
      </c>
      <c r="H624" s="102">
        <f t="shared" si="294"/>
        <v>22.1</v>
      </c>
      <c r="I624" s="382"/>
      <c r="J624" s="382"/>
      <c r="K624" s="382"/>
      <c r="L624" s="382"/>
      <c r="M624" s="382"/>
      <c r="N624" s="382"/>
      <c r="O624" s="381" t="s">
        <v>481</v>
      </c>
    </row>
    <row r="625" spans="1:15" ht="14.25">
      <c r="A625" s="738"/>
      <c r="B625" s="877"/>
      <c r="C625" s="878"/>
      <c r="D625" s="630"/>
      <c r="E625" s="382">
        <f t="shared" si="295"/>
        <v>86</v>
      </c>
      <c r="F625" s="382">
        <f t="shared" si="295"/>
        <v>0</v>
      </c>
      <c r="G625" s="102">
        <f>G511+G431</f>
        <v>86</v>
      </c>
      <c r="H625" s="102">
        <f>H511+H431</f>
        <v>0</v>
      </c>
      <c r="I625" s="382"/>
      <c r="J625" s="382"/>
      <c r="K625" s="382"/>
      <c r="L625" s="382"/>
      <c r="M625" s="382"/>
      <c r="N625" s="382"/>
      <c r="O625" s="381" t="s">
        <v>228</v>
      </c>
    </row>
    <row r="626" spans="1:15" ht="14.25">
      <c r="A626" s="738"/>
      <c r="B626" s="877"/>
      <c r="C626" s="878"/>
      <c r="D626" s="630"/>
      <c r="E626" s="382">
        <f t="shared" si="295"/>
        <v>46</v>
      </c>
      <c r="F626" s="382">
        <f t="shared" si="295"/>
        <v>10</v>
      </c>
      <c r="G626" s="102">
        <f>G512+G432</f>
        <v>46</v>
      </c>
      <c r="H626" s="102">
        <f>H512+H432</f>
        <v>10</v>
      </c>
      <c r="I626" s="382"/>
      <c r="J626" s="382"/>
      <c r="K626" s="382"/>
      <c r="L626" s="382"/>
      <c r="M626" s="382"/>
      <c r="N626" s="382"/>
      <c r="O626" s="381" t="s">
        <v>229</v>
      </c>
    </row>
    <row r="627" spans="1:15" ht="14.25">
      <c r="A627" s="738"/>
      <c r="B627" s="877"/>
      <c r="C627" s="878"/>
      <c r="D627" s="630"/>
      <c r="E627" s="382">
        <f t="shared" si="295"/>
        <v>1660</v>
      </c>
      <c r="F627" s="382">
        <f t="shared" si="295"/>
        <v>140</v>
      </c>
      <c r="G627" s="102">
        <f>G559+G449</f>
        <v>1660</v>
      </c>
      <c r="H627" s="102">
        <f>H559+H449</f>
        <v>140</v>
      </c>
      <c r="I627" s="382"/>
      <c r="J627" s="382"/>
      <c r="K627" s="382"/>
      <c r="L627" s="382"/>
      <c r="M627" s="382"/>
      <c r="N627" s="382"/>
      <c r="O627" s="381" t="s">
        <v>485</v>
      </c>
    </row>
    <row r="628" spans="1:15" ht="14.25">
      <c r="A628" s="738"/>
      <c r="B628" s="877"/>
      <c r="C628" s="878"/>
      <c r="D628" s="630">
        <v>2021</v>
      </c>
      <c r="E628" s="382">
        <f>SUM(E629:E636)</f>
        <v>1945.1</v>
      </c>
      <c r="F628" s="382">
        <f aca="true" t="shared" si="296" ref="F628:N628">SUM(F629:F636)</f>
        <v>215.075</v>
      </c>
      <c r="G628" s="382">
        <f t="shared" si="296"/>
        <v>1945.1</v>
      </c>
      <c r="H628" s="382">
        <f t="shared" si="296"/>
        <v>215.075</v>
      </c>
      <c r="I628" s="382">
        <f t="shared" si="296"/>
        <v>0</v>
      </c>
      <c r="J628" s="382">
        <f t="shared" si="296"/>
        <v>0</v>
      </c>
      <c r="K628" s="382">
        <f t="shared" si="296"/>
        <v>0</v>
      </c>
      <c r="L628" s="382">
        <f t="shared" si="296"/>
        <v>0</v>
      </c>
      <c r="M628" s="382">
        <f t="shared" si="296"/>
        <v>0</v>
      </c>
      <c r="N628" s="382">
        <f t="shared" si="296"/>
        <v>0</v>
      </c>
      <c r="O628" s="388"/>
    </row>
    <row r="629" spans="1:15" ht="14.25">
      <c r="A629" s="738"/>
      <c r="B629" s="877"/>
      <c r="C629" s="878"/>
      <c r="D629" s="630"/>
      <c r="E629" s="382">
        <f>G629+I629+K629+M629</f>
        <v>50</v>
      </c>
      <c r="F629" s="382">
        <f>H629+J629+L629+N629</f>
        <v>0</v>
      </c>
      <c r="G629" s="102">
        <f>G514</f>
        <v>50</v>
      </c>
      <c r="H629" s="102">
        <f>H514</f>
        <v>0</v>
      </c>
      <c r="I629" s="382"/>
      <c r="J629" s="382"/>
      <c r="K629" s="382"/>
      <c r="L629" s="382"/>
      <c r="M629" s="382"/>
      <c r="N629" s="382"/>
      <c r="O629" s="381" t="s">
        <v>478</v>
      </c>
    </row>
    <row r="630" spans="1:15" ht="14.25">
      <c r="A630" s="738"/>
      <c r="B630" s="877"/>
      <c r="C630" s="878"/>
      <c r="D630" s="630"/>
      <c r="E630" s="382">
        <f aca="true" t="shared" si="297" ref="E630:E636">G630+I630+K630+M630</f>
        <v>16</v>
      </c>
      <c r="F630" s="382">
        <f aca="true" t="shared" si="298" ref="F630:F636">H630+J630+L630+N630</f>
        <v>15</v>
      </c>
      <c r="G630" s="102">
        <f>G515</f>
        <v>16</v>
      </c>
      <c r="H630" s="102">
        <f>H515</f>
        <v>15</v>
      </c>
      <c r="I630" s="382"/>
      <c r="J630" s="382"/>
      <c r="K630" s="382"/>
      <c r="L630" s="382"/>
      <c r="M630" s="382"/>
      <c r="N630" s="382"/>
      <c r="O630" s="381" t="s">
        <v>479</v>
      </c>
    </row>
    <row r="631" spans="1:15" ht="14.25">
      <c r="A631" s="738"/>
      <c r="B631" s="877"/>
      <c r="C631" s="878"/>
      <c r="D631" s="630"/>
      <c r="E631" s="382">
        <f t="shared" si="297"/>
        <v>50</v>
      </c>
      <c r="F631" s="382">
        <f t="shared" si="298"/>
        <v>12.975</v>
      </c>
      <c r="G631" s="102">
        <f aca="true" t="shared" si="299" ref="G631:H633">G516</f>
        <v>50</v>
      </c>
      <c r="H631" s="102">
        <f t="shared" si="299"/>
        <v>12.975</v>
      </c>
      <c r="I631" s="382"/>
      <c r="J631" s="382"/>
      <c r="K631" s="382"/>
      <c r="L631" s="382"/>
      <c r="M631" s="382"/>
      <c r="N631" s="382"/>
      <c r="O631" s="381" t="s">
        <v>480</v>
      </c>
    </row>
    <row r="632" spans="1:15" ht="14.25">
      <c r="A632" s="738"/>
      <c r="B632" s="877"/>
      <c r="C632" s="878"/>
      <c r="D632" s="630"/>
      <c r="E632" s="382">
        <f t="shared" si="297"/>
        <v>15</v>
      </c>
      <c r="F632" s="382">
        <f t="shared" si="298"/>
        <v>15</v>
      </c>
      <c r="G632" s="102">
        <f t="shared" si="299"/>
        <v>15</v>
      </c>
      <c r="H632" s="102">
        <f t="shared" si="299"/>
        <v>15</v>
      </c>
      <c r="I632" s="382"/>
      <c r="J632" s="382"/>
      <c r="K632" s="382"/>
      <c r="L632" s="382"/>
      <c r="M632" s="382"/>
      <c r="N632" s="382"/>
      <c r="O632" s="381" t="s">
        <v>482</v>
      </c>
    </row>
    <row r="633" spans="1:15" ht="14.25">
      <c r="A633" s="738"/>
      <c r="B633" s="877"/>
      <c r="C633" s="878"/>
      <c r="D633" s="630"/>
      <c r="E633" s="382">
        <f t="shared" si="297"/>
        <v>22.1</v>
      </c>
      <c r="F633" s="382">
        <f t="shared" si="298"/>
        <v>22.1</v>
      </c>
      <c r="G633" s="102">
        <f t="shared" si="299"/>
        <v>22.1</v>
      </c>
      <c r="H633" s="102">
        <f t="shared" si="299"/>
        <v>22.1</v>
      </c>
      <c r="I633" s="382"/>
      <c r="J633" s="382"/>
      <c r="K633" s="382"/>
      <c r="L633" s="382"/>
      <c r="M633" s="382"/>
      <c r="N633" s="382"/>
      <c r="O633" s="381" t="s">
        <v>481</v>
      </c>
    </row>
    <row r="634" spans="1:15" ht="14.25">
      <c r="A634" s="738"/>
      <c r="B634" s="877"/>
      <c r="C634" s="878"/>
      <c r="D634" s="630"/>
      <c r="E634" s="382">
        <f t="shared" si="297"/>
        <v>86</v>
      </c>
      <c r="F634" s="382">
        <f t="shared" si="298"/>
        <v>0</v>
      </c>
      <c r="G634" s="102">
        <f>G433+G519</f>
        <v>86</v>
      </c>
      <c r="H634" s="102">
        <f>H433+H519</f>
        <v>0</v>
      </c>
      <c r="I634" s="382"/>
      <c r="J634" s="382"/>
      <c r="K634" s="382"/>
      <c r="L634" s="382"/>
      <c r="M634" s="382"/>
      <c r="N634" s="382"/>
      <c r="O634" s="381" t="s">
        <v>228</v>
      </c>
    </row>
    <row r="635" spans="1:15" ht="14.25">
      <c r="A635" s="738"/>
      <c r="B635" s="877"/>
      <c r="C635" s="878"/>
      <c r="D635" s="630"/>
      <c r="E635" s="382">
        <f t="shared" si="297"/>
        <v>46</v>
      </c>
      <c r="F635" s="382">
        <f t="shared" si="298"/>
        <v>10</v>
      </c>
      <c r="G635" s="102">
        <f>G434+G520</f>
        <v>46</v>
      </c>
      <c r="H635" s="102">
        <f>H434+H520</f>
        <v>10</v>
      </c>
      <c r="I635" s="382"/>
      <c r="J635" s="382"/>
      <c r="K635" s="382"/>
      <c r="L635" s="382"/>
      <c r="M635" s="382"/>
      <c r="N635" s="382"/>
      <c r="O635" s="381" t="s">
        <v>229</v>
      </c>
    </row>
    <row r="636" spans="1:15" ht="14.25">
      <c r="A636" s="738"/>
      <c r="B636" s="877"/>
      <c r="C636" s="878"/>
      <c r="D636" s="630"/>
      <c r="E636" s="382">
        <f t="shared" si="297"/>
        <v>1660</v>
      </c>
      <c r="F636" s="382">
        <f t="shared" si="298"/>
        <v>140</v>
      </c>
      <c r="G636" s="102">
        <f>G450+G560</f>
        <v>1660</v>
      </c>
      <c r="H636" s="102">
        <f>H450+H560</f>
        <v>140</v>
      </c>
      <c r="I636" s="382"/>
      <c r="J636" s="382"/>
      <c r="K636" s="382"/>
      <c r="L636" s="382"/>
      <c r="M636" s="382"/>
      <c r="N636" s="382"/>
      <c r="O636" s="381" t="s">
        <v>485</v>
      </c>
    </row>
    <row r="637" spans="1:15" ht="14.25">
      <c r="A637" s="738"/>
      <c r="B637" s="877"/>
      <c r="C637" s="878"/>
      <c r="D637" s="630">
        <v>2022</v>
      </c>
      <c r="E637" s="382">
        <f>SUM(E638:E645)</f>
        <v>1933</v>
      </c>
      <c r="F637" s="382">
        <f aca="true" t="shared" si="300" ref="F637:N637">SUM(F638:F645)</f>
        <v>0</v>
      </c>
      <c r="G637" s="382">
        <f t="shared" si="300"/>
        <v>1933</v>
      </c>
      <c r="H637" s="382">
        <f t="shared" si="300"/>
        <v>0</v>
      </c>
      <c r="I637" s="382">
        <f t="shared" si="300"/>
        <v>0</v>
      </c>
      <c r="J637" s="382">
        <f t="shared" si="300"/>
        <v>0</v>
      </c>
      <c r="K637" s="382">
        <f t="shared" si="300"/>
        <v>0</v>
      </c>
      <c r="L637" s="382">
        <f t="shared" si="300"/>
        <v>0</v>
      </c>
      <c r="M637" s="382">
        <f t="shared" si="300"/>
        <v>0</v>
      </c>
      <c r="N637" s="382">
        <f t="shared" si="300"/>
        <v>0</v>
      </c>
      <c r="O637" s="388"/>
    </row>
    <row r="638" spans="1:15" ht="14.25">
      <c r="A638" s="738"/>
      <c r="B638" s="877"/>
      <c r="C638" s="878"/>
      <c r="D638" s="630"/>
      <c r="E638" s="382">
        <f>G638+I638+K638+M638</f>
        <v>50</v>
      </c>
      <c r="F638" s="382">
        <f>H638+J638+L638+N638</f>
        <v>0</v>
      </c>
      <c r="G638" s="102">
        <f>G522</f>
        <v>50</v>
      </c>
      <c r="H638" s="102">
        <f>H522</f>
        <v>0</v>
      </c>
      <c r="I638" s="382"/>
      <c r="J638" s="382"/>
      <c r="K638" s="382"/>
      <c r="L638" s="382"/>
      <c r="M638" s="382"/>
      <c r="N638" s="382"/>
      <c r="O638" s="381" t="s">
        <v>478</v>
      </c>
    </row>
    <row r="639" spans="1:15" ht="14.25">
      <c r="A639" s="738"/>
      <c r="B639" s="877"/>
      <c r="C639" s="878"/>
      <c r="D639" s="630"/>
      <c r="E639" s="382">
        <f aca="true" t="shared" si="301" ref="E639:E645">G639+I639+K639+M639</f>
        <v>16</v>
      </c>
      <c r="F639" s="382">
        <f aca="true" t="shared" si="302" ref="F639:F645">H639+J639+L639+N639</f>
        <v>0</v>
      </c>
      <c r="G639" s="102">
        <f>G523</f>
        <v>16</v>
      </c>
      <c r="H639" s="102">
        <f>H523</f>
        <v>0</v>
      </c>
      <c r="I639" s="382"/>
      <c r="J639" s="382"/>
      <c r="K639" s="382"/>
      <c r="L639" s="382"/>
      <c r="M639" s="382"/>
      <c r="N639" s="382"/>
      <c r="O639" s="381" t="s">
        <v>479</v>
      </c>
    </row>
    <row r="640" spans="1:15" ht="14.25">
      <c r="A640" s="738"/>
      <c r="B640" s="877"/>
      <c r="C640" s="878"/>
      <c r="D640" s="630"/>
      <c r="E640" s="382">
        <f t="shared" si="301"/>
        <v>50</v>
      </c>
      <c r="F640" s="382">
        <f t="shared" si="302"/>
        <v>0</v>
      </c>
      <c r="G640" s="102">
        <f aca="true" t="shared" si="303" ref="G640:H642">G524</f>
        <v>50</v>
      </c>
      <c r="H640" s="102">
        <f t="shared" si="303"/>
        <v>0</v>
      </c>
      <c r="I640" s="382"/>
      <c r="J640" s="382"/>
      <c r="K640" s="382"/>
      <c r="L640" s="382"/>
      <c r="M640" s="382"/>
      <c r="N640" s="382"/>
      <c r="O640" s="381" t="s">
        <v>480</v>
      </c>
    </row>
    <row r="641" spans="1:15" ht="14.25">
      <c r="A641" s="738"/>
      <c r="B641" s="877"/>
      <c r="C641" s="878"/>
      <c r="D641" s="630"/>
      <c r="E641" s="382">
        <f t="shared" si="301"/>
        <v>15</v>
      </c>
      <c r="F641" s="382">
        <f t="shared" si="302"/>
        <v>0</v>
      </c>
      <c r="G641" s="102">
        <f t="shared" si="303"/>
        <v>15</v>
      </c>
      <c r="H641" s="102">
        <f t="shared" si="303"/>
        <v>0</v>
      </c>
      <c r="I641" s="382"/>
      <c r="J641" s="382"/>
      <c r="K641" s="382"/>
      <c r="L641" s="382"/>
      <c r="M641" s="382"/>
      <c r="N641" s="382"/>
      <c r="O641" s="381" t="s">
        <v>482</v>
      </c>
    </row>
    <row r="642" spans="1:15" ht="14.25">
      <c r="A642" s="738"/>
      <c r="B642" s="877"/>
      <c r="C642" s="878"/>
      <c r="D642" s="630"/>
      <c r="E642" s="382">
        <f t="shared" si="301"/>
        <v>10</v>
      </c>
      <c r="F642" s="382">
        <f t="shared" si="302"/>
        <v>0</v>
      </c>
      <c r="G642" s="102">
        <f t="shared" si="303"/>
        <v>10</v>
      </c>
      <c r="H642" s="102">
        <f t="shared" si="303"/>
        <v>0</v>
      </c>
      <c r="I642" s="382"/>
      <c r="J642" s="382"/>
      <c r="K642" s="382"/>
      <c r="L642" s="382"/>
      <c r="M642" s="382"/>
      <c r="N642" s="382"/>
      <c r="O642" s="381" t="s">
        <v>481</v>
      </c>
    </row>
    <row r="643" spans="1:15" ht="14.25">
      <c r="A643" s="738"/>
      <c r="B643" s="877"/>
      <c r="C643" s="878"/>
      <c r="D643" s="630"/>
      <c r="E643" s="382">
        <f t="shared" si="301"/>
        <v>86</v>
      </c>
      <c r="F643" s="382">
        <f t="shared" si="302"/>
        <v>0</v>
      </c>
      <c r="G643" s="102">
        <f>G435+G527</f>
        <v>86</v>
      </c>
      <c r="H643" s="102">
        <f>H435+H531</f>
        <v>0</v>
      </c>
      <c r="I643" s="382"/>
      <c r="J643" s="382"/>
      <c r="K643" s="382"/>
      <c r="L643" s="382"/>
      <c r="M643" s="382"/>
      <c r="N643" s="382"/>
      <c r="O643" s="381" t="s">
        <v>228</v>
      </c>
    </row>
    <row r="644" spans="1:15" ht="14.25">
      <c r="A644" s="738"/>
      <c r="B644" s="877"/>
      <c r="C644" s="878"/>
      <c r="D644" s="630"/>
      <c r="E644" s="382">
        <f t="shared" si="301"/>
        <v>46</v>
      </c>
      <c r="F644" s="382">
        <f t="shared" si="302"/>
        <v>0</v>
      </c>
      <c r="G644" s="102">
        <f>G436+G528</f>
        <v>46</v>
      </c>
      <c r="H644" s="102">
        <f>H532+H436</f>
        <v>0</v>
      </c>
      <c r="I644" s="382"/>
      <c r="J644" s="382"/>
      <c r="K644" s="382"/>
      <c r="L644" s="382"/>
      <c r="M644" s="382"/>
      <c r="N644" s="382"/>
      <c r="O644" s="381" t="s">
        <v>229</v>
      </c>
    </row>
    <row r="645" spans="1:15" ht="14.25">
      <c r="A645" s="738"/>
      <c r="B645" s="877"/>
      <c r="C645" s="878"/>
      <c r="D645" s="630"/>
      <c r="E645" s="382">
        <f t="shared" si="301"/>
        <v>1660</v>
      </c>
      <c r="F645" s="382">
        <f t="shared" si="302"/>
        <v>0</v>
      </c>
      <c r="G645" s="102">
        <f>G561+G451</f>
        <v>1660</v>
      </c>
      <c r="H645" s="102">
        <f>H561+H451</f>
        <v>0</v>
      </c>
      <c r="I645" s="382"/>
      <c r="J645" s="382"/>
      <c r="K645" s="382"/>
      <c r="L645" s="382"/>
      <c r="M645" s="382"/>
      <c r="N645" s="382"/>
      <c r="O645" s="381" t="s">
        <v>485</v>
      </c>
    </row>
    <row r="646" spans="1:15" ht="14.25">
      <c r="A646" s="738"/>
      <c r="B646" s="877"/>
      <c r="C646" s="878"/>
      <c r="D646" s="630">
        <v>2023</v>
      </c>
      <c r="E646" s="382">
        <f>SUM(E647:E654)</f>
        <v>1933</v>
      </c>
      <c r="F646" s="382">
        <f aca="true" t="shared" si="304" ref="F646:N646">SUM(F647:F654)</f>
        <v>0</v>
      </c>
      <c r="G646" s="382">
        <f t="shared" si="304"/>
        <v>1933</v>
      </c>
      <c r="H646" s="382">
        <f t="shared" si="304"/>
        <v>0</v>
      </c>
      <c r="I646" s="382">
        <f t="shared" si="304"/>
        <v>0</v>
      </c>
      <c r="J646" s="382">
        <f t="shared" si="304"/>
        <v>0</v>
      </c>
      <c r="K646" s="382">
        <f t="shared" si="304"/>
        <v>0</v>
      </c>
      <c r="L646" s="382">
        <f t="shared" si="304"/>
        <v>0</v>
      </c>
      <c r="M646" s="382">
        <f t="shared" si="304"/>
        <v>0</v>
      </c>
      <c r="N646" s="382">
        <f t="shared" si="304"/>
        <v>0</v>
      </c>
      <c r="O646" s="388"/>
    </row>
    <row r="647" spans="1:15" ht="14.25">
      <c r="A647" s="738"/>
      <c r="B647" s="877"/>
      <c r="C647" s="878"/>
      <c r="D647" s="630"/>
      <c r="E647" s="382">
        <f>G647+I647+K647+M647</f>
        <v>50</v>
      </c>
      <c r="F647" s="382">
        <f>H647+J647+L647+N647</f>
        <v>0</v>
      </c>
      <c r="G647" s="102">
        <f>G530</f>
        <v>50</v>
      </c>
      <c r="H647" s="102">
        <f>H530</f>
        <v>0</v>
      </c>
      <c r="I647" s="382"/>
      <c r="J647" s="382"/>
      <c r="K647" s="382"/>
      <c r="L647" s="382"/>
      <c r="M647" s="382"/>
      <c r="N647" s="382"/>
      <c r="O647" s="381" t="s">
        <v>478</v>
      </c>
    </row>
    <row r="648" spans="1:15" ht="14.25">
      <c r="A648" s="738"/>
      <c r="B648" s="877"/>
      <c r="C648" s="878"/>
      <c r="D648" s="630"/>
      <c r="E648" s="382">
        <f aca="true" t="shared" si="305" ref="E648:E654">G648+I648+K648+M648</f>
        <v>16</v>
      </c>
      <c r="F648" s="382">
        <f aca="true" t="shared" si="306" ref="F648:F654">H648+J648+L648+N648</f>
        <v>0</v>
      </c>
      <c r="G648" s="102">
        <f aca="true" t="shared" si="307" ref="G648:H651">G531</f>
        <v>16</v>
      </c>
      <c r="H648" s="102">
        <f t="shared" si="307"/>
        <v>0</v>
      </c>
      <c r="I648" s="382"/>
      <c r="J648" s="382"/>
      <c r="K648" s="382"/>
      <c r="L648" s="382"/>
      <c r="M648" s="382"/>
      <c r="N648" s="382"/>
      <c r="O648" s="381" t="s">
        <v>479</v>
      </c>
    </row>
    <row r="649" spans="1:15" ht="14.25">
      <c r="A649" s="738"/>
      <c r="B649" s="877"/>
      <c r="C649" s="878"/>
      <c r="D649" s="630"/>
      <c r="E649" s="382">
        <f t="shared" si="305"/>
        <v>50</v>
      </c>
      <c r="F649" s="382">
        <f t="shared" si="306"/>
        <v>0</v>
      </c>
      <c r="G649" s="102">
        <f t="shared" si="307"/>
        <v>50</v>
      </c>
      <c r="H649" s="102">
        <f t="shared" si="307"/>
        <v>0</v>
      </c>
      <c r="I649" s="382"/>
      <c r="J649" s="382"/>
      <c r="K649" s="382"/>
      <c r="L649" s="382"/>
      <c r="M649" s="382"/>
      <c r="N649" s="382"/>
      <c r="O649" s="381" t="s">
        <v>480</v>
      </c>
    </row>
    <row r="650" spans="1:15" ht="14.25">
      <c r="A650" s="738"/>
      <c r="B650" s="877"/>
      <c r="C650" s="878"/>
      <c r="D650" s="630"/>
      <c r="E650" s="382">
        <f t="shared" si="305"/>
        <v>15</v>
      </c>
      <c r="F650" s="382">
        <f t="shared" si="306"/>
        <v>0</v>
      </c>
      <c r="G650" s="102">
        <f t="shared" si="307"/>
        <v>15</v>
      </c>
      <c r="H650" s="102">
        <f t="shared" si="307"/>
        <v>0</v>
      </c>
      <c r="I650" s="382"/>
      <c r="J650" s="382"/>
      <c r="K650" s="382"/>
      <c r="L650" s="382"/>
      <c r="M650" s="382"/>
      <c r="N650" s="382"/>
      <c r="O650" s="381" t="s">
        <v>482</v>
      </c>
    </row>
    <row r="651" spans="1:15" ht="14.25">
      <c r="A651" s="738"/>
      <c r="B651" s="877"/>
      <c r="C651" s="878"/>
      <c r="D651" s="630"/>
      <c r="E651" s="382">
        <f t="shared" si="305"/>
        <v>10</v>
      </c>
      <c r="F651" s="382">
        <f t="shared" si="306"/>
        <v>0</v>
      </c>
      <c r="G651" s="102">
        <f t="shared" si="307"/>
        <v>10</v>
      </c>
      <c r="H651" s="102">
        <f t="shared" si="307"/>
        <v>0</v>
      </c>
      <c r="I651" s="382"/>
      <c r="J651" s="382"/>
      <c r="K651" s="382"/>
      <c r="L651" s="382"/>
      <c r="M651" s="382"/>
      <c r="N651" s="382"/>
      <c r="O651" s="381" t="s">
        <v>481</v>
      </c>
    </row>
    <row r="652" spans="1:15" ht="14.25">
      <c r="A652" s="738"/>
      <c r="B652" s="877"/>
      <c r="C652" s="878"/>
      <c r="D652" s="630"/>
      <c r="E652" s="382">
        <f t="shared" si="305"/>
        <v>86</v>
      </c>
      <c r="F652" s="382">
        <f t="shared" si="306"/>
        <v>0</v>
      </c>
      <c r="G652" s="102">
        <f>G543+G437</f>
        <v>86</v>
      </c>
      <c r="H652" s="102">
        <f>H543+H437</f>
        <v>0</v>
      </c>
      <c r="I652" s="382"/>
      <c r="J652" s="382"/>
      <c r="K652" s="382"/>
      <c r="L652" s="382"/>
      <c r="M652" s="382"/>
      <c r="N652" s="382"/>
      <c r="O652" s="381" t="s">
        <v>228</v>
      </c>
    </row>
    <row r="653" spans="1:15" ht="14.25">
      <c r="A653" s="738"/>
      <c r="B653" s="877"/>
      <c r="C653" s="878"/>
      <c r="D653" s="630"/>
      <c r="E653" s="382">
        <f t="shared" si="305"/>
        <v>46</v>
      </c>
      <c r="F653" s="382">
        <f t="shared" si="306"/>
        <v>0</v>
      </c>
      <c r="G653" s="102">
        <f>G544+G438</f>
        <v>46</v>
      </c>
      <c r="H653" s="102">
        <f>H544+H438</f>
        <v>0</v>
      </c>
      <c r="I653" s="382"/>
      <c r="J653" s="382"/>
      <c r="K653" s="382"/>
      <c r="L653" s="382"/>
      <c r="M653" s="382"/>
      <c r="N653" s="382"/>
      <c r="O653" s="381" t="s">
        <v>229</v>
      </c>
    </row>
    <row r="654" spans="1:15" ht="14.25">
      <c r="A654" s="738"/>
      <c r="B654" s="877"/>
      <c r="C654" s="878"/>
      <c r="D654" s="630"/>
      <c r="E654" s="382">
        <f t="shared" si="305"/>
        <v>1660</v>
      </c>
      <c r="F654" s="382">
        <f t="shared" si="306"/>
        <v>0</v>
      </c>
      <c r="G654" s="102">
        <f>G562+G452</f>
        <v>1660</v>
      </c>
      <c r="H654" s="102">
        <f>H562+H452</f>
        <v>0</v>
      </c>
      <c r="I654" s="382"/>
      <c r="J654" s="382"/>
      <c r="K654" s="382"/>
      <c r="L654" s="382"/>
      <c r="M654" s="382"/>
      <c r="N654" s="382"/>
      <c r="O654" s="381" t="s">
        <v>485</v>
      </c>
    </row>
    <row r="655" spans="1:15" ht="14.25">
      <c r="A655" s="738"/>
      <c r="B655" s="877"/>
      <c r="C655" s="878"/>
      <c r="D655" s="630">
        <v>2024</v>
      </c>
      <c r="E655" s="382">
        <f>SUM(E656:E663)</f>
        <v>1933</v>
      </c>
      <c r="F655" s="382">
        <f aca="true" t="shared" si="308" ref="F655:N655">SUM(F656:F663)</f>
        <v>0</v>
      </c>
      <c r="G655" s="382">
        <f t="shared" si="308"/>
        <v>1933</v>
      </c>
      <c r="H655" s="382">
        <f t="shared" si="308"/>
        <v>0</v>
      </c>
      <c r="I655" s="382">
        <f t="shared" si="308"/>
        <v>0</v>
      </c>
      <c r="J655" s="382">
        <f t="shared" si="308"/>
        <v>0</v>
      </c>
      <c r="K655" s="382">
        <f t="shared" si="308"/>
        <v>0</v>
      </c>
      <c r="L655" s="382">
        <f t="shared" si="308"/>
        <v>0</v>
      </c>
      <c r="M655" s="382">
        <f t="shared" si="308"/>
        <v>0</v>
      </c>
      <c r="N655" s="382">
        <f t="shared" si="308"/>
        <v>0</v>
      </c>
      <c r="O655" s="388"/>
    </row>
    <row r="656" spans="1:15" ht="14.25">
      <c r="A656" s="738"/>
      <c r="B656" s="877"/>
      <c r="C656" s="878"/>
      <c r="D656" s="630"/>
      <c r="E656" s="382">
        <f>G656+I656+K656+M656</f>
        <v>50</v>
      </c>
      <c r="F656" s="382">
        <f>H656+J656+L656+N656</f>
        <v>0</v>
      </c>
      <c r="G656" s="102">
        <f>G538</f>
        <v>50</v>
      </c>
      <c r="H656" s="102">
        <f>H538</f>
        <v>0</v>
      </c>
      <c r="I656" s="382"/>
      <c r="J656" s="382"/>
      <c r="K656" s="382"/>
      <c r="L656" s="382"/>
      <c r="M656" s="382"/>
      <c r="N656" s="382"/>
      <c r="O656" s="381" t="s">
        <v>478</v>
      </c>
    </row>
    <row r="657" spans="1:15" ht="14.25">
      <c r="A657" s="738"/>
      <c r="B657" s="877"/>
      <c r="C657" s="878"/>
      <c r="D657" s="630"/>
      <c r="E657" s="382">
        <f aca="true" t="shared" si="309" ref="E657:E663">G657+I657+K657+M657</f>
        <v>16</v>
      </c>
      <c r="F657" s="382">
        <f aca="true" t="shared" si="310" ref="F657:F663">H657+J657+L657+N657</f>
        <v>0</v>
      </c>
      <c r="G657" s="102">
        <f aca="true" t="shared" si="311" ref="G657:H660">G539</f>
        <v>16</v>
      </c>
      <c r="H657" s="102">
        <f t="shared" si="311"/>
        <v>0</v>
      </c>
      <c r="I657" s="382"/>
      <c r="J657" s="382"/>
      <c r="K657" s="382"/>
      <c r="L657" s="382"/>
      <c r="M657" s="382"/>
      <c r="N657" s="382"/>
      <c r="O657" s="381" t="s">
        <v>479</v>
      </c>
    </row>
    <row r="658" spans="1:15" ht="14.25">
      <c r="A658" s="738"/>
      <c r="B658" s="877"/>
      <c r="C658" s="878"/>
      <c r="D658" s="630"/>
      <c r="E658" s="382">
        <f t="shared" si="309"/>
        <v>50</v>
      </c>
      <c r="F658" s="382">
        <f t="shared" si="310"/>
        <v>0</v>
      </c>
      <c r="G658" s="102">
        <f t="shared" si="311"/>
        <v>50</v>
      </c>
      <c r="H658" s="102">
        <f t="shared" si="311"/>
        <v>0</v>
      </c>
      <c r="I658" s="382"/>
      <c r="J658" s="382"/>
      <c r="K658" s="382"/>
      <c r="L658" s="382"/>
      <c r="M658" s="382"/>
      <c r="N658" s="382"/>
      <c r="O658" s="381" t="s">
        <v>480</v>
      </c>
    </row>
    <row r="659" spans="1:15" ht="14.25">
      <c r="A659" s="738"/>
      <c r="B659" s="877"/>
      <c r="C659" s="878"/>
      <c r="D659" s="630"/>
      <c r="E659" s="382">
        <f t="shared" si="309"/>
        <v>15</v>
      </c>
      <c r="F659" s="382">
        <f t="shared" si="310"/>
        <v>0</v>
      </c>
      <c r="G659" s="102">
        <f t="shared" si="311"/>
        <v>15</v>
      </c>
      <c r="H659" s="102">
        <f t="shared" si="311"/>
        <v>0</v>
      </c>
      <c r="I659" s="382"/>
      <c r="J659" s="382"/>
      <c r="K659" s="382"/>
      <c r="L659" s="382"/>
      <c r="M659" s="382"/>
      <c r="N659" s="382"/>
      <c r="O659" s="381" t="s">
        <v>482</v>
      </c>
    </row>
    <row r="660" spans="1:15" ht="14.25">
      <c r="A660" s="738"/>
      <c r="B660" s="877"/>
      <c r="C660" s="878"/>
      <c r="D660" s="630"/>
      <c r="E660" s="382">
        <f t="shared" si="309"/>
        <v>10</v>
      </c>
      <c r="F660" s="382">
        <f t="shared" si="310"/>
        <v>0</v>
      </c>
      <c r="G660" s="102">
        <f t="shared" si="311"/>
        <v>10</v>
      </c>
      <c r="H660" s="102">
        <f t="shared" si="311"/>
        <v>0</v>
      </c>
      <c r="I660" s="382"/>
      <c r="J660" s="382"/>
      <c r="K660" s="382"/>
      <c r="L660" s="382"/>
      <c r="M660" s="382"/>
      <c r="N660" s="382"/>
      <c r="O660" s="381" t="s">
        <v>481</v>
      </c>
    </row>
    <row r="661" spans="1:15" ht="14.25">
      <c r="A661" s="738"/>
      <c r="B661" s="877"/>
      <c r="C661" s="878"/>
      <c r="D661" s="630"/>
      <c r="E661" s="382">
        <f t="shared" si="309"/>
        <v>86</v>
      </c>
      <c r="F661" s="382">
        <f t="shared" si="310"/>
        <v>0</v>
      </c>
      <c r="G661" s="102">
        <f>G543+G439</f>
        <v>86</v>
      </c>
      <c r="H661" s="102">
        <f>H543+H439</f>
        <v>0</v>
      </c>
      <c r="I661" s="382"/>
      <c r="J661" s="382"/>
      <c r="K661" s="382"/>
      <c r="L661" s="382"/>
      <c r="M661" s="382"/>
      <c r="N661" s="382"/>
      <c r="O661" s="381" t="s">
        <v>228</v>
      </c>
    </row>
    <row r="662" spans="1:15" ht="14.25">
      <c r="A662" s="738"/>
      <c r="B662" s="877"/>
      <c r="C662" s="878"/>
      <c r="D662" s="630"/>
      <c r="E662" s="382">
        <f t="shared" si="309"/>
        <v>46</v>
      </c>
      <c r="F662" s="382">
        <f t="shared" si="310"/>
        <v>0</v>
      </c>
      <c r="G662" s="102">
        <f>G544+G440</f>
        <v>46</v>
      </c>
      <c r="H662" s="102">
        <f>H544+H440</f>
        <v>0</v>
      </c>
      <c r="I662" s="382"/>
      <c r="J662" s="382"/>
      <c r="K662" s="382"/>
      <c r="L662" s="382"/>
      <c r="M662" s="382"/>
      <c r="N662" s="382"/>
      <c r="O662" s="381" t="s">
        <v>229</v>
      </c>
    </row>
    <row r="663" spans="1:15" ht="14.25">
      <c r="A663" s="738"/>
      <c r="B663" s="877"/>
      <c r="C663" s="878"/>
      <c r="D663" s="630"/>
      <c r="E663" s="382">
        <f t="shared" si="309"/>
        <v>1660</v>
      </c>
      <c r="F663" s="382">
        <f t="shared" si="310"/>
        <v>0</v>
      </c>
      <c r="G663" s="102">
        <f>G563+G453</f>
        <v>1660</v>
      </c>
      <c r="H663" s="102">
        <f>H563+H453</f>
        <v>0</v>
      </c>
      <c r="I663" s="382"/>
      <c r="J663" s="382"/>
      <c r="K663" s="382"/>
      <c r="L663" s="382"/>
      <c r="M663" s="382"/>
      <c r="N663" s="382"/>
      <c r="O663" s="381" t="s">
        <v>485</v>
      </c>
    </row>
    <row r="664" spans="1:15" ht="14.25">
      <c r="A664" s="738"/>
      <c r="B664" s="877"/>
      <c r="C664" s="878"/>
      <c r="D664" s="630">
        <v>2025</v>
      </c>
      <c r="E664" s="382">
        <f>SUM(E665:E672)</f>
        <v>1933</v>
      </c>
      <c r="F664" s="382">
        <f aca="true" t="shared" si="312" ref="F664:N664">SUM(F665:F672)</f>
        <v>0</v>
      </c>
      <c r="G664" s="382">
        <f t="shared" si="312"/>
        <v>1933</v>
      </c>
      <c r="H664" s="382">
        <f t="shared" si="312"/>
        <v>0</v>
      </c>
      <c r="I664" s="382">
        <f t="shared" si="312"/>
        <v>0</v>
      </c>
      <c r="J664" s="382">
        <f t="shared" si="312"/>
        <v>0</v>
      </c>
      <c r="K664" s="382">
        <f t="shared" si="312"/>
        <v>0</v>
      </c>
      <c r="L664" s="382">
        <f t="shared" si="312"/>
        <v>0</v>
      </c>
      <c r="M664" s="382">
        <f t="shared" si="312"/>
        <v>0</v>
      </c>
      <c r="N664" s="382">
        <f t="shared" si="312"/>
        <v>0</v>
      </c>
      <c r="O664" s="388"/>
    </row>
    <row r="665" spans="1:15" ht="14.25">
      <c r="A665" s="738"/>
      <c r="B665" s="877"/>
      <c r="C665" s="878"/>
      <c r="D665" s="630"/>
      <c r="E665" s="382">
        <f>G665+I665+K665+M665</f>
        <v>50</v>
      </c>
      <c r="F665" s="382">
        <f>H665+J665+L665+N665</f>
        <v>0</v>
      </c>
      <c r="G665" s="102">
        <f>G546</f>
        <v>50</v>
      </c>
      <c r="H665" s="102">
        <f>H546</f>
        <v>0</v>
      </c>
      <c r="I665" s="382"/>
      <c r="J665" s="382"/>
      <c r="K665" s="382"/>
      <c r="L665" s="382"/>
      <c r="M665" s="382"/>
      <c r="N665" s="382"/>
      <c r="O665" s="381" t="s">
        <v>478</v>
      </c>
    </row>
    <row r="666" spans="1:15" ht="14.25">
      <c r="A666" s="738"/>
      <c r="B666" s="877"/>
      <c r="C666" s="878"/>
      <c r="D666" s="630"/>
      <c r="E666" s="382">
        <f aca="true" t="shared" si="313" ref="E666:E672">G666+I666+K666+M666</f>
        <v>16</v>
      </c>
      <c r="F666" s="382">
        <f aca="true" t="shared" si="314" ref="F666:F672">H666+J666+L666+N666</f>
        <v>0</v>
      </c>
      <c r="G666" s="102">
        <f aca="true" t="shared" si="315" ref="G666:H669">G547</f>
        <v>16</v>
      </c>
      <c r="H666" s="102">
        <f t="shared" si="315"/>
        <v>0</v>
      </c>
      <c r="I666" s="382"/>
      <c r="J666" s="382"/>
      <c r="K666" s="382"/>
      <c r="L666" s="382"/>
      <c r="M666" s="382"/>
      <c r="N666" s="382"/>
      <c r="O666" s="381" t="s">
        <v>479</v>
      </c>
    </row>
    <row r="667" spans="1:15" ht="14.25">
      <c r="A667" s="738"/>
      <c r="B667" s="877"/>
      <c r="C667" s="878"/>
      <c r="D667" s="630"/>
      <c r="E667" s="382">
        <f t="shared" si="313"/>
        <v>50</v>
      </c>
      <c r="F667" s="382">
        <f t="shared" si="314"/>
        <v>0</v>
      </c>
      <c r="G667" s="102">
        <f t="shared" si="315"/>
        <v>50</v>
      </c>
      <c r="H667" s="102">
        <f t="shared" si="315"/>
        <v>0</v>
      </c>
      <c r="I667" s="382"/>
      <c r="J667" s="382"/>
      <c r="K667" s="382"/>
      <c r="L667" s="382"/>
      <c r="M667" s="382"/>
      <c r="N667" s="382"/>
      <c r="O667" s="381" t="s">
        <v>480</v>
      </c>
    </row>
    <row r="668" spans="1:15" ht="14.25">
      <c r="A668" s="738"/>
      <c r="B668" s="877"/>
      <c r="C668" s="878"/>
      <c r="D668" s="630"/>
      <c r="E668" s="382">
        <f t="shared" si="313"/>
        <v>15</v>
      </c>
      <c r="F668" s="382">
        <f t="shared" si="314"/>
        <v>0</v>
      </c>
      <c r="G668" s="102">
        <f t="shared" si="315"/>
        <v>15</v>
      </c>
      <c r="H668" s="102">
        <f t="shared" si="315"/>
        <v>0</v>
      </c>
      <c r="I668" s="382"/>
      <c r="J668" s="382"/>
      <c r="K668" s="382"/>
      <c r="L668" s="382"/>
      <c r="M668" s="382"/>
      <c r="N668" s="382"/>
      <c r="O668" s="381" t="s">
        <v>482</v>
      </c>
    </row>
    <row r="669" spans="1:15" ht="14.25">
      <c r="A669" s="738"/>
      <c r="B669" s="877"/>
      <c r="C669" s="878"/>
      <c r="D669" s="630"/>
      <c r="E669" s="382">
        <f t="shared" si="313"/>
        <v>10</v>
      </c>
      <c r="F669" s="382">
        <f t="shared" si="314"/>
        <v>0</v>
      </c>
      <c r="G669" s="102">
        <f t="shared" si="315"/>
        <v>10</v>
      </c>
      <c r="H669" s="102">
        <f t="shared" si="315"/>
        <v>0</v>
      </c>
      <c r="I669" s="382"/>
      <c r="J669" s="382"/>
      <c r="K669" s="382"/>
      <c r="L669" s="382"/>
      <c r="M669" s="382"/>
      <c r="N669" s="382"/>
      <c r="O669" s="381" t="s">
        <v>481</v>
      </c>
    </row>
    <row r="670" spans="1:15" ht="14.25">
      <c r="A670" s="738"/>
      <c r="B670" s="877"/>
      <c r="C670" s="878"/>
      <c r="D670" s="630"/>
      <c r="E670" s="382">
        <f t="shared" si="313"/>
        <v>86</v>
      </c>
      <c r="F670" s="382">
        <f t="shared" si="314"/>
        <v>0</v>
      </c>
      <c r="G670" s="102">
        <f>G551+G441</f>
        <v>86</v>
      </c>
      <c r="H670" s="102">
        <f>H551+H441</f>
        <v>0</v>
      </c>
      <c r="I670" s="382"/>
      <c r="J670" s="382"/>
      <c r="K670" s="382"/>
      <c r="L670" s="382"/>
      <c r="M670" s="382"/>
      <c r="N670" s="382"/>
      <c r="O670" s="381" t="s">
        <v>228</v>
      </c>
    </row>
    <row r="671" spans="1:15" ht="14.25">
      <c r="A671" s="738"/>
      <c r="B671" s="877"/>
      <c r="C671" s="878"/>
      <c r="D671" s="630"/>
      <c r="E671" s="382">
        <f t="shared" si="313"/>
        <v>46</v>
      </c>
      <c r="F671" s="382">
        <f t="shared" si="314"/>
        <v>0</v>
      </c>
      <c r="G671" s="102">
        <f>G552+G442</f>
        <v>46</v>
      </c>
      <c r="H671" s="102">
        <f>H552+H442</f>
        <v>0</v>
      </c>
      <c r="I671" s="382"/>
      <c r="J671" s="382"/>
      <c r="K671" s="382"/>
      <c r="L671" s="382"/>
      <c r="M671" s="382"/>
      <c r="N671" s="382"/>
      <c r="O671" s="381" t="s">
        <v>229</v>
      </c>
    </row>
    <row r="672" spans="1:15" ht="14.25">
      <c r="A672" s="746"/>
      <c r="B672" s="879"/>
      <c r="C672" s="880"/>
      <c r="D672" s="630"/>
      <c r="E672" s="382">
        <f t="shared" si="313"/>
        <v>1660</v>
      </c>
      <c r="F672" s="382">
        <f t="shared" si="314"/>
        <v>0</v>
      </c>
      <c r="G672" s="102">
        <f>G564+G454</f>
        <v>1660</v>
      </c>
      <c r="H672" s="102">
        <f>H564+H454</f>
        <v>0</v>
      </c>
      <c r="I672" s="382"/>
      <c r="J672" s="382"/>
      <c r="K672" s="382"/>
      <c r="L672" s="382"/>
      <c r="M672" s="382"/>
      <c r="N672" s="382"/>
      <c r="O672" s="381" t="s">
        <v>485</v>
      </c>
    </row>
    <row r="673" spans="1:15" ht="15.75" customHeight="1">
      <c r="A673" s="881"/>
      <c r="B673" s="630" t="s">
        <v>219</v>
      </c>
      <c r="C673" s="630"/>
      <c r="D673" s="630" t="s">
        <v>209</v>
      </c>
      <c r="E673" s="380">
        <f>SUM(E674:E681)</f>
        <v>26617.5</v>
      </c>
      <c r="F673" s="380">
        <f aca="true" t="shared" si="316" ref="F673:N673">SUM(F674:F681)</f>
        <v>2544.54895</v>
      </c>
      <c r="G673" s="380">
        <f t="shared" si="316"/>
        <v>26617.5</v>
      </c>
      <c r="H673" s="380">
        <f t="shared" si="316"/>
        <v>2544.54895</v>
      </c>
      <c r="I673" s="380">
        <f t="shared" si="316"/>
        <v>0</v>
      </c>
      <c r="J673" s="380">
        <f t="shared" si="316"/>
        <v>0</v>
      </c>
      <c r="K673" s="380">
        <f t="shared" si="316"/>
        <v>0</v>
      </c>
      <c r="L673" s="380">
        <f t="shared" si="316"/>
        <v>0</v>
      </c>
      <c r="M673" s="380">
        <f t="shared" si="316"/>
        <v>0</v>
      </c>
      <c r="N673" s="380">
        <f t="shared" si="316"/>
        <v>0</v>
      </c>
      <c r="O673" s="508"/>
    </row>
    <row r="674" spans="1:15" ht="14.25">
      <c r="A674" s="881"/>
      <c r="B674" s="630"/>
      <c r="C674" s="630"/>
      <c r="D674" s="630"/>
      <c r="E674" s="382">
        <f>G674+I674+K674+M674</f>
        <v>1430</v>
      </c>
      <c r="F674" s="382">
        <f>H674+J674+L674+N674</f>
        <v>0</v>
      </c>
      <c r="G674" s="102">
        <f>G683+G692+G701+G710+G719+G728+G737+G746+G755+G764+G773</f>
        <v>1430</v>
      </c>
      <c r="H674" s="102">
        <f aca="true" t="shared" si="317" ref="H674:N674">H683+H692+H701+H710+H719+H728+H737+H746+H755+H764+H773</f>
        <v>0</v>
      </c>
      <c r="I674" s="382">
        <f t="shared" si="317"/>
        <v>0</v>
      </c>
      <c r="J674" s="382">
        <f t="shared" si="317"/>
        <v>0</v>
      </c>
      <c r="K674" s="382">
        <f t="shared" si="317"/>
        <v>0</v>
      </c>
      <c r="L674" s="382">
        <f t="shared" si="317"/>
        <v>0</v>
      </c>
      <c r="M674" s="382">
        <f t="shared" si="317"/>
        <v>0</v>
      </c>
      <c r="N674" s="382">
        <f t="shared" si="317"/>
        <v>0</v>
      </c>
      <c r="O674" s="381" t="s">
        <v>478</v>
      </c>
    </row>
    <row r="675" spans="1:15" ht="14.25">
      <c r="A675" s="881"/>
      <c r="B675" s="630"/>
      <c r="C675" s="630"/>
      <c r="D675" s="630"/>
      <c r="E675" s="382">
        <f aca="true" t="shared" si="318" ref="E675:F681">G675+I675+K675+M675</f>
        <v>796.3000000000002</v>
      </c>
      <c r="F675" s="382">
        <f t="shared" si="318"/>
        <v>308.0186</v>
      </c>
      <c r="G675" s="102">
        <f aca="true" t="shared" si="319" ref="G675:N681">G684+G693+G702+G711+G720+G729+G738+G747+G756+G765+G774</f>
        <v>796.3000000000002</v>
      </c>
      <c r="H675" s="102">
        <f t="shared" si="319"/>
        <v>308.0186</v>
      </c>
      <c r="I675" s="382">
        <f t="shared" si="319"/>
        <v>0</v>
      </c>
      <c r="J675" s="382">
        <f t="shared" si="319"/>
        <v>0</v>
      </c>
      <c r="K675" s="382">
        <f t="shared" si="319"/>
        <v>0</v>
      </c>
      <c r="L675" s="382">
        <f t="shared" si="319"/>
        <v>0</v>
      </c>
      <c r="M675" s="382">
        <f t="shared" si="319"/>
        <v>0</v>
      </c>
      <c r="N675" s="382">
        <f t="shared" si="319"/>
        <v>0</v>
      </c>
      <c r="O675" s="381" t="s">
        <v>479</v>
      </c>
    </row>
    <row r="676" spans="1:15" ht="14.25">
      <c r="A676" s="881"/>
      <c r="B676" s="630"/>
      <c r="C676" s="630"/>
      <c r="D676" s="630"/>
      <c r="E676" s="382">
        <f t="shared" si="318"/>
        <v>1173.7</v>
      </c>
      <c r="F676" s="382">
        <f t="shared" si="318"/>
        <v>328.53034999999994</v>
      </c>
      <c r="G676" s="102">
        <f t="shared" si="319"/>
        <v>1173.7</v>
      </c>
      <c r="H676" s="102">
        <f t="shared" si="319"/>
        <v>328.53034999999994</v>
      </c>
      <c r="I676" s="382">
        <f t="shared" si="319"/>
        <v>0</v>
      </c>
      <c r="J676" s="382">
        <f t="shared" si="319"/>
        <v>0</v>
      </c>
      <c r="K676" s="382">
        <f t="shared" si="319"/>
        <v>0</v>
      </c>
      <c r="L676" s="382">
        <f t="shared" si="319"/>
        <v>0</v>
      </c>
      <c r="M676" s="382">
        <f t="shared" si="319"/>
        <v>0</v>
      </c>
      <c r="N676" s="382">
        <f t="shared" si="319"/>
        <v>0</v>
      </c>
      <c r="O676" s="381" t="s">
        <v>480</v>
      </c>
    </row>
    <row r="677" spans="1:15" ht="14.25">
      <c r="A677" s="881"/>
      <c r="B677" s="630"/>
      <c r="C677" s="630"/>
      <c r="D677" s="630"/>
      <c r="E677" s="382">
        <f t="shared" si="318"/>
        <v>900</v>
      </c>
      <c r="F677" s="382">
        <f t="shared" si="318"/>
        <v>410</v>
      </c>
      <c r="G677" s="102">
        <f t="shared" si="319"/>
        <v>900</v>
      </c>
      <c r="H677" s="102">
        <f t="shared" si="319"/>
        <v>410</v>
      </c>
      <c r="I677" s="382">
        <f t="shared" si="319"/>
        <v>0</v>
      </c>
      <c r="J677" s="382">
        <f t="shared" si="319"/>
        <v>0</v>
      </c>
      <c r="K677" s="382">
        <f t="shared" si="319"/>
        <v>0</v>
      </c>
      <c r="L677" s="382">
        <f t="shared" si="319"/>
        <v>0</v>
      </c>
      <c r="M677" s="382">
        <f t="shared" si="319"/>
        <v>0</v>
      </c>
      <c r="N677" s="382">
        <f t="shared" si="319"/>
        <v>0</v>
      </c>
      <c r="O677" s="381" t="s">
        <v>482</v>
      </c>
    </row>
    <row r="678" spans="1:15" ht="14.25">
      <c r="A678" s="881"/>
      <c r="B678" s="630"/>
      <c r="C678" s="630"/>
      <c r="D678" s="630"/>
      <c r="E678" s="382">
        <f t="shared" si="318"/>
        <v>865.8000000000001</v>
      </c>
      <c r="F678" s="382">
        <f t="shared" si="318"/>
        <v>408.29999999999995</v>
      </c>
      <c r="G678" s="102">
        <f t="shared" si="319"/>
        <v>865.8000000000001</v>
      </c>
      <c r="H678" s="102">
        <f t="shared" si="319"/>
        <v>408.29999999999995</v>
      </c>
      <c r="I678" s="382">
        <f t="shared" si="319"/>
        <v>0</v>
      </c>
      <c r="J678" s="382">
        <f t="shared" si="319"/>
        <v>0</v>
      </c>
      <c r="K678" s="382">
        <f t="shared" si="319"/>
        <v>0</v>
      </c>
      <c r="L678" s="382">
        <f t="shared" si="319"/>
        <v>0</v>
      </c>
      <c r="M678" s="382">
        <f t="shared" si="319"/>
        <v>0</v>
      </c>
      <c r="N678" s="382">
        <f t="shared" si="319"/>
        <v>0</v>
      </c>
      <c r="O678" s="381" t="s">
        <v>481</v>
      </c>
    </row>
    <row r="679" spans="1:15" ht="14.25">
      <c r="A679" s="881"/>
      <c r="B679" s="630"/>
      <c r="C679" s="630"/>
      <c r="D679" s="630"/>
      <c r="E679" s="382">
        <f t="shared" si="318"/>
        <v>1826</v>
      </c>
      <c r="F679" s="382">
        <f t="shared" si="318"/>
        <v>0</v>
      </c>
      <c r="G679" s="102">
        <f t="shared" si="319"/>
        <v>1826</v>
      </c>
      <c r="H679" s="102">
        <f t="shared" si="319"/>
        <v>0</v>
      </c>
      <c r="I679" s="382">
        <f t="shared" si="319"/>
        <v>0</v>
      </c>
      <c r="J679" s="382">
        <f t="shared" si="319"/>
        <v>0</v>
      </c>
      <c r="K679" s="382">
        <f t="shared" si="319"/>
        <v>0</v>
      </c>
      <c r="L679" s="382">
        <f t="shared" si="319"/>
        <v>0</v>
      </c>
      <c r="M679" s="382">
        <f t="shared" si="319"/>
        <v>0</v>
      </c>
      <c r="N679" s="382">
        <f t="shared" si="319"/>
        <v>0</v>
      </c>
      <c r="O679" s="381" t="s">
        <v>228</v>
      </c>
    </row>
    <row r="680" spans="1:15" ht="14.25">
      <c r="A680" s="881"/>
      <c r="B680" s="630"/>
      <c r="C680" s="630"/>
      <c r="D680" s="630"/>
      <c r="E680" s="382">
        <f t="shared" si="318"/>
        <v>1366</v>
      </c>
      <c r="F680" s="382">
        <f t="shared" si="318"/>
        <v>70</v>
      </c>
      <c r="G680" s="102">
        <f t="shared" si="319"/>
        <v>1366</v>
      </c>
      <c r="H680" s="102">
        <f t="shared" si="319"/>
        <v>70</v>
      </c>
      <c r="I680" s="382">
        <f t="shared" si="319"/>
        <v>0</v>
      </c>
      <c r="J680" s="382">
        <f t="shared" si="319"/>
        <v>0</v>
      </c>
      <c r="K680" s="382">
        <f t="shared" si="319"/>
        <v>0</v>
      </c>
      <c r="L680" s="382">
        <f t="shared" si="319"/>
        <v>0</v>
      </c>
      <c r="M680" s="382">
        <f t="shared" si="319"/>
        <v>0</v>
      </c>
      <c r="N680" s="382">
        <f t="shared" si="319"/>
        <v>0</v>
      </c>
      <c r="O680" s="381" t="s">
        <v>229</v>
      </c>
    </row>
    <row r="681" spans="1:15" ht="14.25">
      <c r="A681" s="881"/>
      <c r="B681" s="630"/>
      <c r="C681" s="630"/>
      <c r="D681" s="630"/>
      <c r="E681" s="382">
        <f t="shared" si="318"/>
        <v>18259.7</v>
      </c>
      <c r="F681" s="382">
        <f t="shared" si="318"/>
        <v>1019.7</v>
      </c>
      <c r="G681" s="102">
        <f t="shared" si="319"/>
        <v>18259.7</v>
      </c>
      <c r="H681" s="102">
        <f t="shared" si="319"/>
        <v>1019.7</v>
      </c>
      <c r="I681" s="382">
        <f t="shared" si="319"/>
        <v>0</v>
      </c>
      <c r="J681" s="382">
        <f t="shared" si="319"/>
        <v>0</v>
      </c>
      <c r="K681" s="382">
        <f t="shared" si="319"/>
        <v>0</v>
      </c>
      <c r="L681" s="382">
        <f t="shared" si="319"/>
        <v>0</v>
      </c>
      <c r="M681" s="382">
        <f t="shared" si="319"/>
        <v>0</v>
      </c>
      <c r="N681" s="382">
        <f t="shared" si="319"/>
        <v>0</v>
      </c>
      <c r="O681" s="381" t="s">
        <v>485</v>
      </c>
    </row>
    <row r="682" spans="1:15" ht="14.25">
      <c r="A682" s="881"/>
      <c r="B682" s="630"/>
      <c r="C682" s="630"/>
      <c r="D682" s="630">
        <v>2015</v>
      </c>
      <c r="E682" s="382">
        <f>SUM(E683:E690)</f>
        <v>2541.8</v>
      </c>
      <c r="F682" s="382">
        <f aca="true" t="shared" si="320" ref="F682:N682">SUM(F683:F690)</f>
        <v>387.6</v>
      </c>
      <c r="G682" s="382">
        <f t="shared" si="320"/>
        <v>2541.8</v>
      </c>
      <c r="H682" s="382">
        <f t="shared" si="320"/>
        <v>387.6</v>
      </c>
      <c r="I682" s="382">
        <f t="shared" si="320"/>
        <v>0</v>
      </c>
      <c r="J682" s="382">
        <f t="shared" si="320"/>
        <v>0</v>
      </c>
      <c r="K682" s="382">
        <f t="shared" si="320"/>
        <v>0</v>
      </c>
      <c r="L682" s="382">
        <f t="shared" si="320"/>
        <v>0</v>
      </c>
      <c r="M682" s="382">
        <f t="shared" si="320"/>
        <v>0</v>
      </c>
      <c r="N682" s="382">
        <f t="shared" si="320"/>
        <v>0</v>
      </c>
      <c r="O682" s="388"/>
    </row>
    <row r="683" spans="1:15" ht="14.25">
      <c r="A683" s="881"/>
      <c r="B683" s="630"/>
      <c r="C683" s="630"/>
      <c r="D683" s="630"/>
      <c r="E683" s="382">
        <f>G683+I683+K683+M683</f>
        <v>130</v>
      </c>
      <c r="F683" s="382">
        <f>H683+J683+L683+N683</f>
        <v>0</v>
      </c>
      <c r="G683" s="102">
        <f>G575+G331</f>
        <v>130</v>
      </c>
      <c r="H683" s="102">
        <f>H575+H331</f>
        <v>0</v>
      </c>
      <c r="I683" s="382"/>
      <c r="J683" s="382"/>
      <c r="K683" s="382"/>
      <c r="L683" s="382"/>
      <c r="M683" s="382"/>
      <c r="N683" s="382"/>
      <c r="O683" s="381" t="s">
        <v>478</v>
      </c>
    </row>
    <row r="684" spans="1:15" ht="14.25">
      <c r="A684" s="881"/>
      <c r="B684" s="630"/>
      <c r="C684" s="630"/>
      <c r="D684" s="630"/>
      <c r="E684" s="382">
        <f aca="true" t="shared" si="321" ref="E684:F690">G684+I684+K684+M684</f>
        <v>110</v>
      </c>
      <c r="F684" s="382">
        <f t="shared" si="321"/>
        <v>52.6</v>
      </c>
      <c r="G684" s="102">
        <f aca="true" t="shared" si="322" ref="G684:G689">G576+G332</f>
        <v>110</v>
      </c>
      <c r="H684" s="102">
        <v>52.6</v>
      </c>
      <c r="I684" s="382"/>
      <c r="J684" s="382"/>
      <c r="K684" s="382"/>
      <c r="L684" s="382"/>
      <c r="M684" s="382"/>
      <c r="N684" s="382"/>
      <c r="O684" s="381" t="s">
        <v>479</v>
      </c>
    </row>
    <row r="685" spans="1:15" ht="14.25">
      <c r="A685" s="881"/>
      <c r="B685" s="630"/>
      <c r="C685" s="630"/>
      <c r="D685" s="630"/>
      <c r="E685" s="382">
        <f t="shared" si="321"/>
        <v>110</v>
      </c>
      <c r="F685" s="382">
        <f t="shared" si="321"/>
        <v>45.2</v>
      </c>
      <c r="G685" s="102">
        <f t="shared" si="322"/>
        <v>110</v>
      </c>
      <c r="H685" s="102">
        <v>45.2</v>
      </c>
      <c r="I685" s="382"/>
      <c r="J685" s="382"/>
      <c r="K685" s="382"/>
      <c r="L685" s="382"/>
      <c r="M685" s="382"/>
      <c r="N685" s="382"/>
      <c r="O685" s="381" t="s">
        <v>480</v>
      </c>
    </row>
    <row r="686" spans="1:15" ht="14.25">
      <c r="A686" s="881"/>
      <c r="B686" s="630"/>
      <c r="C686" s="630"/>
      <c r="D686" s="630"/>
      <c r="E686" s="382">
        <f t="shared" si="321"/>
        <v>110</v>
      </c>
      <c r="F686" s="382">
        <f t="shared" si="321"/>
        <v>60</v>
      </c>
      <c r="G686" s="102">
        <f t="shared" si="322"/>
        <v>110</v>
      </c>
      <c r="H686" s="102">
        <f>H578+H334</f>
        <v>60</v>
      </c>
      <c r="I686" s="382"/>
      <c r="J686" s="382"/>
      <c r="K686" s="382"/>
      <c r="L686" s="382"/>
      <c r="M686" s="382"/>
      <c r="N686" s="382"/>
      <c r="O686" s="381" t="s">
        <v>482</v>
      </c>
    </row>
    <row r="687" spans="1:15" ht="14.25">
      <c r="A687" s="881"/>
      <c r="B687" s="630"/>
      <c r="C687" s="630"/>
      <c r="D687" s="630"/>
      <c r="E687" s="382">
        <f t="shared" si="321"/>
        <v>110</v>
      </c>
      <c r="F687" s="382">
        <f t="shared" si="321"/>
        <v>60</v>
      </c>
      <c r="G687" s="102">
        <f t="shared" si="322"/>
        <v>110</v>
      </c>
      <c r="H687" s="102">
        <f>H579+H335</f>
        <v>60</v>
      </c>
      <c r="I687" s="382"/>
      <c r="J687" s="382"/>
      <c r="K687" s="382"/>
      <c r="L687" s="382"/>
      <c r="M687" s="382"/>
      <c r="N687" s="382"/>
      <c r="O687" s="381" t="s">
        <v>481</v>
      </c>
    </row>
    <row r="688" spans="1:15" ht="14.25">
      <c r="A688" s="881"/>
      <c r="B688" s="630"/>
      <c r="C688" s="630"/>
      <c r="D688" s="630"/>
      <c r="E688" s="382">
        <f t="shared" si="321"/>
        <v>166</v>
      </c>
      <c r="F688" s="382">
        <f t="shared" si="321"/>
        <v>0</v>
      </c>
      <c r="G688" s="102">
        <f t="shared" si="322"/>
        <v>166</v>
      </c>
      <c r="H688" s="102">
        <f>H580+H336</f>
        <v>0</v>
      </c>
      <c r="I688" s="382"/>
      <c r="J688" s="382"/>
      <c r="K688" s="382"/>
      <c r="L688" s="382"/>
      <c r="M688" s="382"/>
      <c r="N688" s="382"/>
      <c r="O688" s="381" t="s">
        <v>228</v>
      </c>
    </row>
    <row r="689" spans="1:15" ht="14.25">
      <c r="A689" s="881"/>
      <c r="B689" s="630"/>
      <c r="C689" s="630"/>
      <c r="D689" s="630"/>
      <c r="E689" s="382">
        <f t="shared" si="321"/>
        <v>146</v>
      </c>
      <c r="F689" s="382">
        <f t="shared" si="321"/>
        <v>10</v>
      </c>
      <c r="G689" s="102">
        <f t="shared" si="322"/>
        <v>146</v>
      </c>
      <c r="H689" s="102">
        <f>H581+H337</f>
        <v>10</v>
      </c>
      <c r="I689" s="382"/>
      <c r="J689" s="382"/>
      <c r="K689" s="382"/>
      <c r="L689" s="382"/>
      <c r="M689" s="382"/>
      <c r="N689" s="382"/>
      <c r="O689" s="381" t="s">
        <v>229</v>
      </c>
    </row>
    <row r="690" spans="1:15" ht="14.25">
      <c r="A690" s="881"/>
      <c r="B690" s="630"/>
      <c r="C690" s="630"/>
      <c r="D690" s="630"/>
      <c r="E690" s="382">
        <f t="shared" si="321"/>
        <v>1659.8</v>
      </c>
      <c r="F690" s="382">
        <f t="shared" si="321"/>
        <v>159.8</v>
      </c>
      <c r="G690" s="102">
        <f>G582</f>
        <v>1659.8</v>
      </c>
      <c r="H690" s="102">
        <f>H582</f>
        <v>159.8</v>
      </c>
      <c r="I690" s="382"/>
      <c r="J690" s="382"/>
      <c r="K690" s="382"/>
      <c r="L690" s="382"/>
      <c r="M690" s="382"/>
      <c r="N690" s="382"/>
      <c r="O690" s="381" t="s">
        <v>485</v>
      </c>
    </row>
    <row r="691" spans="1:15" ht="14.25">
      <c r="A691" s="881"/>
      <c r="B691" s="630"/>
      <c r="C691" s="630"/>
      <c r="D691" s="630">
        <v>2016</v>
      </c>
      <c r="E691" s="382">
        <f>SUM(E692:E699)</f>
        <v>2521.9</v>
      </c>
      <c r="F691" s="382">
        <f aca="true" t="shared" si="323" ref="F691:N691">SUM(F692:F699)</f>
        <v>371.48</v>
      </c>
      <c r="G691" s="382">
        <f t="shared" si="323"/>
        <v>2521.9</v>
      </c>
      <c r="H691" s="382">
        <f t="shared" si="323"/>
        <v>371.48</v>
      </c>
      <c r="I691" s="382">
        <f t="shared" si="323"/>
        <v>0</v>
      </c>
      <c r="J691" s="382">
        <f t="shared" si="323"/>
        <v>0</v>
      </c>
      <c r="K691" s="382">
        <f t="shared" si="323"/>
        <v>0</v>
      </c>
      <c r="L691" s="382">
        <f t="shared" si="323"/>
        <v>0</v>
      </c>
      <c r="M691" s="382">
        <f t="shared" si="323"/>
        <v>0</v>
      </c>
      <c r="N691" s="382">
        <f t="shared" si="323"/>
        <v>0</v>
      </c>
      <c r="O691" s="388"/>
    </row>
    <row r="692" spans="1:15" ht="14.25">
      <c r="A692" s="881"/>
      <c r="B692" s="630"/>
      <c r="C692" s="630"/>
      <c r="D692" s="630"/>
      <c r="E692" s="382">
        <f>G692+I692+K692+M692</f>
        <v>130</v>
      </c>
      <c r="F692" s="382">
        <f>H692+J692+L692+N692</f>
        <v>0</v>
      </c>
      <c r="G692" s="102">
        <f aca="true" t="shared" si="324" ref="G692:H698">G584+G339</f>
        <v>130</v>
      </c>
      <c r="H692" s="102">
        <f t="shared" si="324"/>
        <v>0</v>
      </c>
      <c r="I692" s="382"/>
      <c r="J692" s="382"/>
      <c r="K692" s="382"/>
      <c r="L692" s="382"/>
      <c r="M692" s="382"/>
      <c r="N692" s="382"/>
      <c r="O692" s="381" t="s">
        <v>478</v>
      </c>
    </row>
    <row r="693" spans="1:15" ht="14.25">
      <c r="A693" s="881"/>
      <c r="B693" s="630"/>
      <c r="C693" s="630"/>
      <c r="D693" s="630"/>
      <c r="E693" s="382">
        <f aca="true" t="shared" si="325" ref="E693:F699">G693+I693+K693+M693</f>
        <v>110</v>
      </c>
      <c r="F693" s="382">
        <f t="shared" si="325"/>
        <v>39.5</v>
      </c>
      <c r="G693" s="102">
        <f t="shared" si="324"/>
        <v>110</v>
      </c>
      <c r="H693" s="102">
        <f t="shared" si="324"/>
        <v>39.5</v>
      </c>
      <c r="I693" s="382"/>
      <c r="J693" s="382"/>
      <c r="K693" s="382"/>
      <c r="L693" s="382"/>
      <c r="M693" s="382"/>
      <c r="N693" s="382"/>
      <c r="O693" s="381" t="s">
        <v>479</v>
      </c>
    </row>
    <row r="694" spans="1:15" ht="14.25">
      <c r="A694" s="881"/>
      <c r="B694" s="630"/>
      <c r="C694" s="630"/>
      <c r="D694" s="630"/>
      <c r="E694" s="382">
        <f t="shared" si="325"/>
        <v>110</v>
      </c>
      <c r="F694" s="382">
        <f t="shared" si="325"/>
        <v>59.379999999999995</v>
      </c>
      <c r="G694" s="102">
        <f t="shared" si="324"/>
        <v>110</v>
      </c>
      <c r="H694" s="102">
        <f t="shared" si="324"/>
        <v>59.379999999999995</v>
      </c>
      <c r="I694" s="382"/>
      <c r="J694" s="382"/>
      <c r="K694" s="382"/>
      <c r="L694" s="382"/>
      <c r="M694" s="382"/>
      <c r="N694" s="382"/>
      <c r="O694" s="381" t="s">
        <v>480</v>
      </c>
    </row>
    <row r="695" spans="1:15" ht="14.25">
      <c r="A695" s="881"/>
      <c r="B695" s="630"/>
      <c r="C695" s="630"/>
      <c r="D695" s="630"/>
      <c r="E695" s="382">
        <f t="shared" si="325"/>
        <v>110</v>
      </c>
      <c r="F695" s="382">
        <f t="shared" si="325"/>
        <v>50</v>
      </c>
      <c r="G695" s="102">
        <f t="shared" si="324"/>
        <v>110</v>
      </c>
      <c r="H695" s="102">
        <f t="shared" si="324"/>
        <v>50</v>
      </c>
      <c r="I695" s="382"/>
      <c r="J695" s="382"/>
      <c r="K695" s="382"/>
      <c r="L695" s="382"/>
      <c r="M695" s="382"/>
      <c r="N695" s="382"/>
      <c r="O695" s="381" t="s">
        <v>482</v>
      </c>
    </row>
    <row r="696" spans="1:15" ht="14.25">
      <c r="A696" s="881"/>
      <c r="B696" s="630"/>
      <c r="C696" s="630"/>
      <c r="D696" s="630"/>
      <c r="E696" s="382">
        <f t="shared" si="325"/>
        <v>90</v>
      </c>
      <c r="F696" s="382">
        <f t="shared" si="325"/>
        <v>52.699999999999996</v>
      </c>
      <c r="G696" s="102">
        <f t="shared" si="324"/>
        <v>90</v>
      </c>
      <c r="H696" s="102">
        <f t="shared" si="324"/>
        <v>52.699999999999996</v>
      </c>
      <c r="I696" s="382"/>
      <c r="J696" s="382"/>
      <c r="K696" s="382"/>
      <c r="L696" s="382"/>
      <c r="M696" s="382"/>
      <c r="N696" s="382"/>
      <c r="O696" s="381" t="s">
        <v>481</v>
      </c>
    </row>
    <row r="697" spans="1:15" ht="14.25">
      <c r="A697" s="881"/>
      <c r="B697" s="630"/>
      <c r="C697" s="630"/>
      <c r="D697" s="630"/>
      <c r="E697" s="382">
        <f t="shared" si="325"/>
        <v>166</v>
      </c>
      <c r="F697" s="382">
        <f t="shared" si="325"/>
        <v>0</v>
      </c>
      <c r="G697" s="102">
        <f t="shared" si="324"/>
        <v>166</v>
      </c>
      <c r="H697" s="102">
        <f t="shared" si="324"/>
        <v>0</v>
      </c>
      <c r="I697" s="382"/>
      <c r="J697" s="382"/>
      <c r="K697" s="382"/>
      <c r="L697" s="382"/>
      <c r="M697" s="382"/>
      <c r="N697" s="382"/>
      <c r="O697" s="381" t="s">
        <v>228</v>
      </c>
    </row>
    <row r="698" spans="1:15" ht="14.25">
      <c r="A698" s="881"/>
      <c r="B698" s="630"/>
      <c r="C698" s="630"/>
      <c r="D698" s="630"/>
      <c r="E698" s="382">
        <f t="shared" si="325"/>
        <v>146</v>
      </c>
      <c r="F698" s="382">
        <f t="shared" si="325"/>
        <v>10</v>
      </c>
      <c r="G698" s="102">
        <f t="shared" si="324"/>
        <v>146</v>
      </c>
      <c r="H698" s="102">
        <f t="shared" si="324"/>
        <v>10</v>
      </c>
      <c r="I698" s="382"/>
      <c r="J698" s="382"/>
      <c r="K698" s="382"/>
      <c r="L698" s="382"/>
      <c r="M698" s="382"/>
      <c r="N698" s="382"/>
      <c r="O698" s="381" t="s">
        <v>229</v>
      </c>
    </row>
    <row r="699" spans="1:15" ht="14.25">
      <c r="A699" s="881"/>
      <c r="B699" s="630"/>
      <c r="C699" s="630"/>
      <c r="D699" s="630"/>
      <c r="E699" s="382">
        <f t="shared" si="325"/>
        <v>1659.9</v>
      </c>
      <c r="F699" s="382">
        <f t="shared" si="325"/>
        <v>159.9</v>
      </c>
      <c r="G699" s="102">
        <f>G591</f>
        <v>1659.9</v>
      </c>
      <c r="H699" s="102">
        <f>H591</f>
        <v>159.9</v>
      </c>
      <c r="I699" s="382"/>
      <c r="J699" s="382"/>
      <c r="K699" s="382"/>
      <c r="L699" s="382"/>
      <c r="M699" s="382"/>
      <c r="N699" s="382"/>
      <c r="O699" s="381" t="s">
        <v>485</v>
      </c>
    </row>
    <row r="700" spans="1:15" ht="14.25">
      <c r="A700" s="881"/>
      <c r="B700" s="630"/>
      <c r="C700" s="630"/>
      <c r="D700" s="630">
        <v>2017</v>
      </c>
      <c r="E700" s="382">
        <f>SUM(E701:E708)</f>
        <v>2522</v>
      </c>
      <c r="F700" s="382">
        <f aca="true" t="shared" si="326" ref="F700:N700">SUM(F701:F708)</f>
        <v>358.6136</v>
      </c>
      <c r="G700" s="382">
        <f t="shared" si="326"/>
        <v>2522</v>
      </c>
      <c r="H700" s="382">
        <f t="shared" si="326"/>
        <v>358.6136</v>
      </c>
      <c r="I700" s="382">
        <f t="shared" si="326"/>
        <v>0</v>
      </c>
      <c r="J700" s="382">
        <f t="shared" si="326"/>
        <v>0</v>
      </c>
      <c r="K700" s="382">
        <f t="shared" si="326"/>
        <v>0</v>
      </c>
      <c r="L700" s="382">
        <f t="shared" si="326"/>
        <v>0</v>
      </c>
      <c r="M700" s="382">
        <f t="shared" si="326"/>
        <v>0</v>
      </c>
      <c r="N700" s="382">
        <f t="shared" si="326"/>
        <v>0</v>
      </c>
      <c r="O700" s="388"/>
    </row>
    <row r="701" spans="1:15" ht="14.25">
      <c r="A701" s="881"/>
      <c r="B701" s="630"/>
      <c r="C701" s="630"/>
      <c r="D701" s="630"/>
      <c r="E701" s="382">
        <f>G701+I701+K701+M701</f>
        <v>130</v>
      </c>
      <c r="F701" s="382">
        <f>H701+J701+L701+N701</f>
        <v>0</v>
      </c>
      <c r="G701" s="102">
        <f aca="true" t="shared" si="327" ref="G701:H707">G593+G347</f>
        <v>130</v>
      </c>
      <c r="H701" s="102">
        <f t="shared" si="327"/>
        <v>0</v>
      </c>
      <c r="I701" s="382"/>
      <c r="J701" s="382"/>
      <c r="K701" s="382"/>
      <c r="L701" s="382"/>
      <c r="M701" s="382"/>
      <c r="N701" s="382"/>
      <c r="O701" s="381" t="s">
        <v>478</v>
      </c>
    </row>
    <row r="702" spans="1:15" ht="14.25">
      <c r="A702" s="881"/>
      <c r="B702" s="630"/>
      <c r="C702" s="630"/>
      <c r="D702" s="630"/>
      <c r="E702" s="382">
        <f aca="true" t="shared" si="328" ref="E702:F708">G702+I702+K702+M702</f>
        <v>110</v>
      </c>
      <c r="F702" s="382">
        <f t="shared" si="328"/>
        <v>39.1136</v>
      </c>
      <c r="G702" s="102">
        <f t="shared" si="327"/>
        <v>110</v>
      </c>
      <c r="H702" s="102">
        <f t="shared" si="327"/>
        <v>39.1136</v>
      </c>
      <c r="I702" s="382"/>
      <c r="J702" s="382"/>
      <c r="K702" s="382"/>
      <c r="L702" s="382"/>
      <c r="M702" s="382"/>
      <c r="N702" s="382"/>
      <c r="O702" s="381" t="s">
        <v>479</v>
      </c>
    </row>
    <row r="703" spans="1:15" ht="14.25">
      <c r="A703" s="881"/>
      <c r="B703" s="630"/>
      <c r="C703" s="630"/>
      <c r="D703" s="630"/>
      <c r="E703" s="382">
        <f t="shared" si="328"/>
        <v>110</v>
      </c>
      <c r="F703" s="382">
        <f t="shared" si="328"/>
        <v>51</v>
      </c>
      <c r="G703" s="102">
        <f t="shared" si="327"/>
        <v>110</v>
      </c>
      <c r="H703" s="102">
        <f t="shared" si="327"/>
        <v>51</v>
      </c>
      <c r="I703" s="382"/>
      <c r="J703" s="382"/>
      <c r="K703" s="382"/>
      <c r="L703" s="382"/>
      <c r="M703" s="382"/>
      <c r="N703" s="382"/>
      <c r="O703" s="381" t="s">
        <v>480</v>
      </c>
    </row>
    <row r="704" spans="1:15" ht="14.25">
      <c r="A704" s="881"/>
      <c r="B704" s="630"/>
      <c r="C704" s="630"/>
      <c r="D704" s="630"/>
      <c r="E704" s="382">
        <f t="shared" si="328"/>
        <v>110</v>
      </c>
      <c r="F704" s="382">
        <f t="shared" si="328"/>
        <v>60</v>
      </c>
      <c r="G704" s="102">
        <f t="shared" si="327"/>
        <v>110</v>
      </c>
      <c r="H704" s="102">
        <f t="shared" si="327"/>
        <v>60</v>
      </c>
      <c r="I704" s="382"/>
      <c r="J704" s="382"/>
      <c r="K704" s="382"/>
      <c r="L704" s="382"/>
      <c r="M704" s="382"/>
      <c r="N704" s="382"/>
      <c r="O704" s="381" t="s">
        <v>482</v>
      </c>
    </row>
    <row r="705" spans="1:15" ht="14.25">
      <c r="A705" s="881"/>
      <c r="B705" s="630"/>
      <c r="C705" s="630"/>
      <c r="D705" s="630"/>
      <c r="E705" s="382">
        <f t="shared" si="328"/>
        <v>90</v>
      </c>
      <c r="F705" s="382">
        <f t="shared" si="328"/>
        <v>58.5</v>
      </c>
      <c r="G705" s="102">
        <f t="shared" si="327"/>
        <v>90</v>
      </c>
      <c r="H705" s="102">
        <f t="shared" si="327"/>
        <v>58.5</v>
      </c>
      <c r="I705" s="382"/>
      <c r="J705" s="382"/>
      <c r="K705" s="382"/>
      <c r="L705" s="382"/>
      <c r="M705" s="382"/>
      <c r="N705" s="382"/>
      <c r="O705" s="381" t="s">
        <v>481</v>
      </c>
    </row>
    <row r="706" spans="1:15" ht="14.25">
      <c r="A706" s="881"/>
      <c r="B706" s="630"/>
      <c r="C706" s="630"/>
      <c r="D706" s="630"/>
      <c r="E706" s="382">
        <f t="shared" si="328"/>
        <v>166</v>
      </c>
      <c r="F706" s="382">
        <f t="shared" si="328"/>
        <v>0</v>
      </c>
      <c r="G706" s="102">
        <f t="shared" si="327"/>
        <v>166</v>
      </c>
      <c r="H706" s="102">
        <f t="shared" si="327"/>
        <v>0</v>
      </c>
      <c r="I706" s="382"/>
      <c r="J706" s="382"/>
      <c r="K706" s="382"/>
      <c r="L706" s="382"/>
      <c r="M706" s="382"/>
      <c r="N706" s="382"/>
      <c r="O706" s="381" t="s">
        <v>228</v>
      </c>
    </row>
    <row r="707" spans="1:15" ht="14.25">
      <c r="A707" s="881"/>
      <c r="B707" s="630"/>
      <c r="C707" s="630"/>
      <c r="D707" s="630"/>
      <c r="E707" s="382">
        <f t="shared" si="328"/>
        <v>146</v>
      </c>
      <c r="F707" s="382">
        <f t="shared" si="328"/>
        <v>10</v>
      </c>
      <c r="G707" s="102">
        <f t="shared" si="327"/>
        <v>146</v>
      </c>
      <c r="H707" s="102">
        <f t="shared" si="327"/>
        <v>10</v>
      </c>
      <c r="I707" s="382"/>
      <c r="J707" s="382"/>
      <c r="K707" s="382"/>
      <c r="L707" s="382"/>
      <c r="M707" s="382"/>
      <c r="N707" s="382"/>
      <c r="O707" s="381" t="s">
        <v>229</v>
      </c>
    </row>
    <row r="708" spans="1:15" ht="14.25">
      <c r="A708" s="881"/>
      <c r="B708" s="630"/>
      <c r="C708" s="630"/>
      <c r="D708" s="630"/>
      <c r="E708" s="382">
        <f t="shared" si="328"/>
        <v>1660</v>
      </c>
      <c r="F708" s="382">
        <f t="shared" si="328"/>
        <v>140</v>
      </c>
      <c r="G708" s="102">
        <f>G600</f>
        <v>1660</v>
      </c>
      <c r="H708" s="102">
        <f>H600</f>
        <v>140</v>
      </c>
      <c r="I708" s="382"/>
      <c r="J708" s="382"/>
      <c r="K708" s="382"/>
      <c r="L708" s="382"/>
      <c r="M708" s="382"/>
      <c r="N708" s="382"/>
      <c r="O708" s="381" t="s">
        <v>485</v>
      </c>
    </row>
    <row r="709" spans="1:15" ht="14.25">
      <c r="A709" s="881"/>
      <c r="B709" s="630"/>
      <c r="C709" s="630"/>
      <c r="D709" s="630">
        <v>2018</v>
      </c>
      <c r="E709" s="382">
        <f>SUM(E710:E717)</f>
        <v>2529.1</v>
      </c>
      <c r="F709" s="382">
        <f aca="true" t="shared" si="329" ref="F709:N709">SUM(F710:F717)</f>
        <v>350.65535</v>
      </c>
      <c r="G709" s="382">
        <f t="shared" si="329"/>
        <v>2529.1</v>
      </c>
      <c r="H709" s="382">
        <f t="shared" si="329"/>
        <v>350.65535</v>
      </c>
      <c r="I709" s="382">
        <f t="shared" si="329"/>
        <v>0</v>
      </c>
      <c r="J709" s="382">
        <f t="shared" si="329"/>
        <v>0</v>
      </c>
      <c r="K709" s="382">
        <f t="shared" si="329"/>
        <v>0</v>
      </c>
      <c r="L709" s="382">
        <f t="shared" si="329"/>
        <v>0</v>
      </c>
      <c r="M709" s="382">
        <f t="shared" si="329"/>
        <v>0</v>
      </c>
      <c r="N709" s="382">
        <f t="shared" si="329"/>
        <v>0</v>
      </c>
      <c r="O709" s="388"/>
    </row>
    <row r="710" spans="1:15" ht="14.25">
      <c r="A710" s="881"/>
      <c r="B710" s="630"/>
      <c r="C710" s="630"/>
      <c r="D710" s="630"/>
      <c r="E710" s="382">
        <f>G710+I710+K710+M710</f>
        <v>130</v>
      </c>
      <c r="F710" s="382">
        <f>H710+J710+L710+N710</f>
        <v>0</v>
      </c>
      <c r="G710" s="102">
        <f aca="true" t="shared" si="330" ref="G710:H716">G602+G355</f>
        <v>130</v>
      </c>
      <c r="H710" s="102">
        <f t="shared" si="330"/>
        <v>0</v>
      </c>
      <c r="I710" s="382"/>
      <c r="J710" s="382"/>
      <c r="K710" s="382"/>
      <c r="L710" s="382"/>
      <c r="M710" s="382"/>
      <c r="N710" s="382"/>
      <c r="O710" s="381" t="s">
        <v>478</v>
      </c>
    </row>
    <row r="711" spans="1:15" ht="14.25">
      <c r="A711" s="881"/>
      <c r="B711" s="630"/>
      <c r="C711" s="630"/>
      <c r="D711" s="630"/>
      <c r="E711" s="382">
        <f aca="true" t="shared" si="331" ref="E711:F717">G711+I711+K711+M711</f>
        <v>110</v>
      </c>
      <c r="F711" s="382">
        <f t="shared" si="331"/>
        <v>45.005</v>
      </c>
      <c r="G711" s="102">
        <f t="shared" si="330"/>
        <v>110</v>
      </c>
      <c r="H711" s="102">
        <f t="shared" si="330"/>
        <v>45.005</v>
      </c>
      <c r="I711" s="382"/>
      <c r="J711" s="382"/>
      <c r="K711" s="382"/>
      <c r="L711" s="382"/>
      <c r="M711" s="382"/>
      <c r="N711" s="382"/>
      <c r="O711" s="381" t="s">
        <v>479</v>
      </c>
    </row>
    <row r="712" spans="1:15" ht="14.25">
      <c r="A712" s="881"/>
      <c r="B712" s="630"/>
      <c r="C712" s="630"/>
      <c r="D712" s="630"/>
      <c r="E712" s="382">
        <f t="shared" si="331"/>
        <v>110</v>
      </c>
      <c r="F712" s="382">
        <f t="shared" si="331"/>
        <v>37.550349999999995</v>
      </c>
      <c r="G712" s="102">
        <f t="shared" si="330"/>
        <v>110</v>
      </c>
      <c r="H712" s="102">
        <f t="shared" si="330"/>
        <v>37.550349999999995</v>
      </c>
      <c r="I712" s="382"/>
      <c r="J712" s="382"/>
      <c r="K712" s="382"/>
      <c r="L712" s="382"/>
      <c r="M712" s="382"/>
      <c r="N712" s="382"/>
      <c r="O712" s="381" t="s">
        <v>480</v>
      </c>
    </row>
    <row r="713" spans="1:15" ht="14.25">
      <c r="A713" s="881"/>
      <c r="B713" s="630"/>
      <c r="C713" s="630"/>
      <c r="D713" s="630"/>
      <c r="E713" s="382">
        <f t="shared" si="331"/>
        <v>115</v>
      </c>
      <c r="F713" s="382">
        <f t="shared" si="331"/>
        <v>60</v>
      </c>
      <c r="G713" s="102">
        <f t="shared" si="330"/>
        <v>115</v>
      </c>
      <c r="H713" s="102">
        <f t="shared" si="330"/>
        <v>60</v>
      </c>
      <c r="I713" s="382"/>
      <c r="J713" s="382"/>
      <c r="K713" s="382"/>
      <c r="L713" s="382"/>
      <c r="M713" s="382"/>
      <c r="N713" s="382"/>
      <c r="O713" s="381" t="s">
        <v>482</v>
      </c>
    </row>
    <row r="714" spans="1:15" ht="14.25">
      <c r="A714" s="881"/>
      <c r="B714" s="630"/>
      <c r="C714" s="630"/>
      <c r="D714" s="630"/>
      <c r="E714" s="382">
        <f t="shared" si="331"/>
        <v>92.1</v>
      </c>
      <c r="F714" s="382">
        <f t="shared" si="331"/>
        <v>58.1</v>
      </c>
      <c r="G714" s="102">
        <f t="shared" si="330"/>
        <v>92.1</v>
      </c>
      <c r="H714" s="102">
        <f t="shared" si="330"/>
        <v>58.1</v>
      </c>
      <c r="I714" s="382"/>
      <c r="J714" s="382"/>
      <c r="K714" s="382"/>
      <c r="L714" s="382"/>
      <c r="M714" s="382"/>
      <c r="N714" s="382"/>
      <c r="O714" s="381" t="s">
        <v>481</v>
      </c>
    </row>
    <row r="715" spans="1:15" ht="14.25">
      <c r="A715" s="881"/>
      <c r="B715" s="630"/>
      <c r="C715" s="630"/>
      <c r="D715" s="630"/>
      <c r="E715" s="382">
        <f t="shared" si="331"/>
        <v>166</v>
      </c>
      <c r="F715" s="382">
        <f t="shared" si="331"/>
        <v>0</v>
      </c>
      <c r="G715" s="102">
        <f t="shared" si="330"/>
        <v>166</v>
      </c>
      <c r="H715" s="102">
        <f t="shared" si="330"/>
        <v>0</v>
      </c>
      <c r="I715" s="382"/>
      <c r="J715" s="382"/>
      <c r="K715" s="382"/>
      <c r="L715" s="382"/>
      <c r="M715" s="382"/>
      <c r="N715" s="382"/>
      <c r="O715" s="381" t="s">
        <v>228</v>
      </c>
    </row>
    <row r="716" spans="1:15" ht="14.25">
      <c r="A716" s="881"/>
      <c r="B716" s="630"/>
      <c r="C716" s="630"/>
      <c r="D716" s="630"/>
      <c r="E716" s="382">
        <f t="shared" si="331"/>
        <v>146</v>
      </c>
      <c r="F716" s="382">
        <f t="shared" si="331"/>
        <v>10</v>
      </c>
      <c r="G716" s="102">
        <f t="shared" si="330"/>
        <v>146</v>
      </c>
      <c r="H716" s="102">
        <f t="shared" si="330"/>
        <v>10</v>
      </c>
      <c r="I716" s="382"/>
      <c r="J716" s="382"/>
      <c r="K716" s="382"/>
      <c r="L716" s="382"/>
      <c r="M716" s="382"/>
      <c r="N716" s="382"/>
      <c r="O716" s="381" t="s">
        <v>229</v>
      </c>
    </row>
    <row r="717" spans="1:15" ht="14.25">
      <c r="A717" s="881"/>
      <c r="B717" s="630"/>
      <c r="C717" s="630"/>
      <c r="D717" s="630"/>
      <c r="E717" s="382">
        <f t="shared" si="331"/>
        <v>1660</v>
      </c>
      <c r="F717" s="382">
        <f t="shared" si="331"/>
        <v>140</v>
      </c>
      <c r="G717" s="102">
        <f>G609</f>
        <v>1660</v>
      </c>
      <c r="H717" s="102">
        <f>H609</f>
        <v>140</v>
      </c>
      <c r="I717" s="382"/>
      <c r="J717" s="382"/>
      <c r="K717" s="382"/>
      <c r="L717" s="382"/>
      <c r="M717" s="382"/>
      <c r="N717" s="382"/>
      <c r="O717" s="381" t="s">
        <v>485</v>
      </c>
    </row>
    <row r="718" spans="1:15" ht="14.25">
      <c r="A718" s="881"/>
      <c r="B718" s="630"/>
      <c r="C718" s="630"/>
      <c r="D718" s="630">
        <v>2019</v>
      </c>
      <c r="E718" s="382">
        <f>SUM(E719:E726)</f>
        <v>2437.7</v>
      </c>
      <c r="F718" s="382">
        <f aca="true" t="shared" si="332" ref="F718:N718">SUM(F719:F726)</f>
        <v>341</v>
      </c>
      <c r="G718" s="382">
        <f t="shared" si="332"/>
        <v>2437.7</v>
      </c>
      <c r="H718" s="382">
        <f t="shared" si="332"/>
        <v>341</v>
      </c>
      <c r="I718" s="382">
        <f t="shared" si="332"/>
        <v>0</v>
      </c>
      <c r="J718" s="382">
        <f t="shared" si="332"/>
        <v>0</v>
      </c>
      <c r="K718" s="382">
        <f t="shared" si="332"/>
        <v>0</v>
      </c>
      <c r="L718" s="382">
        <f t="shared" si="332"/>
        <v>0</v>
      </c>
      <c r="M718" s="382">
        <f t="shared" si="332"/>
        <v>0</v>
      </c>
      <c r="N718" s="382">
        <f t="shared" si="332"/>
        <v>0</v>
      </c>
      <c r="O718" s="388"/>
    </row>
    <row r="719" spans="1:15" ht="14.25">
      <c r="A719" s="881"/>
      <c r="B719" s="630"/>
      <c r="C719" s="630"/>
      <c r="D719" s="630"/>
      <c r="E719" s="382">
        <f>G719+I719+K719+M719</f>
        <v>130</v>
      </c>
      <c r="F719" s="382">
        <f>H719+J719+L719+N719</f>
        <v>0</v>
      </c>
      <c r="G719" s="102">
        <f aca="true" t="shared" si="333" ref="G719:H725">G611+G363</f>
        <v>130</v>
      </c>
      <c r="H719" s="102">
        <f t="shared" si="333"/>
        <v>0</v>
      </c>
      <c r="I719" s="382"/>
      <c r="J719" s="382"/>
      <c r="K719" s="382"/>
      <c r="L719" s="382"/>
      <c r="M719" s="382"/>
      <c r="N719" s="382"/>
      <c r="O719" s="381" t="s">
        <v>478</v>
      </c>
    </row>
    <row r="720" spans="1:15" ht="14.25">
      <c r="A720" s="881"/>
      <c r="B720" s="630"/>
      <c r="C720" s="630"/>
      <c r="D720" s="630"/>
      <c r="E720" s="382">
        <f aca="true" t="shared" si="334" ref="E720:F726">G720+I720+K720+M720</f>
        <v>77.5</v>
      </c>
      <c r="F720" s="382">
        <f t="shared" si="334"/>
        <v>40.4</v>
      </c>
      <c r="G720" s="102">
        <f t="shared" si="333"/>
        <v>77.5</v>
      </c>
      <c r="H720" s="102">
        <f t="shared" si="333"/>
        <v>40.4</v>
      </c>
      <c r="I720" s="382"/>
      <c r="J720" s="382"/>
      <c r="K720" s="382"/>
      <c r="L720" s="382"/>
      <c r="M720" s="382"/>
      <c r="N720" s="382"/>
      <c r="O720" s="381" t="s">
        <v>479</v>
      </c>
    </row>
    <row r="721" spans="1:15" ht="14.25">
      <c r="A721" s="881"/>
      <c r="B721" s="630"/>
      <c r="C721" s="630"/>
      <c r="D721" s="630"/>
      <c r="E721" s="382">
        <f t="shared" si="334"/>
        <v>73.7</v>
      </c>
      <c r="F721" s="382">
        <f t="shared" si="334"/>
        <v>31.6</v>
      </c>
      <c r="G721" s="102">
        <f t="shared" si="333"/>
        <v>73.7</v>
      </c>
      <c r="H721" s="102">
        <f t="shared" si="333"/>
        <v>31.6</v>
      </c>
      <c r="I721" s="382"/>
      <c r="J721" s="382"/>
      <c r="K721" s="382"/>
      <c r="L721" s="382"/>
      <c r="M721" s="382"/>
      <c r="N721" s="382"/>
      <c r="O721" s="381" t="s">
        <v>480</v>
      </c>
    </row>
    <row r="722" spans="1:15" ht="14.25">
      <c r="A722" s="881"/>
      <c r="B722" s="630"/>
      <c r="C722" s="630"/>
      <c r="D722" s="630"/>
      <c r="E722" s="382">
        <f t="shared" si="334"/>
        <v>95</v>
      </c>
      <c r="F722" s="382">
        <f t="shared" si="334"/>
        <v>60</v>
      </c>
      <c r="G722" s="102">
        <f t="shared" si="333"/>
        <v>95</v>
      </c>
      <c r="H722" s="102">
        <f t="shared" si="333"/>
        <v>60</v>
      </c>
      <c r="I722" s="382"/>
      <c r="J722" s="382"/>
      <c r="K722" s="382"/>
      <c r="L722" s="382"/>
      <c r="M722" s="382"/>
      <c r="N722" s="382"/>
      <c r="O722" s="381" t="s">
        <v>482</v>
      </c>
    </row>
    <row r="723" spans="1:15" ht="14.25">
      <c r="A723" s="881"/>
      <c r="B723" s="630"/>
      <c r="C723" s="630"/>
      <c r="D723" s="630"/>
      <c r="E723" s="382">
        <f t="shared" si="334"/>
        <v>89.5</v>
      </c>
      <c r="F723" s="382">
        <f t="shared" si="334"/>
        <v>59</v>
      </c>
      <c r="G723" s="102">
        <f t="shared" si="333"/>
        <v>89.5</v>
      </c>
      <c r="H723" s="102">
        <f t="shared" si="333"/>
        <v>59</v>
      </c>
      <c r="I723" s="382"/>
      <c r="J723" s="382"/>
      <c r="K723" s="382"/>
      <c r="L723" s="382"/>
      <c r="M723" s="382"/>
      <c r="N723" s="382"/>
      <c r="O723" s="381" t="s">
        <v>481</v>
      </c>
    </row>
    <row r="724" spans="1:15" ht="14.25">
      <c r="A724" s="881"/>
      <c r="B724" s="630"/>
      <c r="C724" s="630"/>
      <c r="D724" s="630"/>
      <c r="E724" s="382">
        <f t="shared" si="334"/>
        <v>166</v>
      </c>
      <c r="F724" s="382">
        <f t="shared" si="334"/>
        <v>0</v>
      </c>
      <c r="G724" s="102">
        <f t="shared" si="333"/>
        <v>166</v>
      </c>
      <c r="H724" s="102">
        <f t="shared" si="333"/>
        <v>0</v>
      </c>
      <c r="I724" s="382"/>
      <c r="J724" s="382"/>
      <c r="K724" s="382"/>
      <c r="L724" s="382"/>
      <c r="M724" s="382"/>
      <c r="N724" s="382"/>
      <c r="O724" s="381" t="s">
        <v>228</v>
      </c>
    </row>
    <row r="725" spans="1:15" ht="14.25">
      <c r="A725" s="881"/>
      <c r="B725" s="630"/>
      <c r="C725" s="630"/>
      <c r="D725" s="630"/>
      <c r="E725" s="382">
        <f t="shared" si="334"/>
        <v>146</v>
      </c>
      <c r="F725" s="382">
        <f t="shared" si="334"/>
        <v>10</v>
      </c>
      <c r="G725" s="102">
        <f t="shared" si="333"/>
        <v>146</v>
      </c>
      <c r="H725" s="102">
        <f t="shared" si="333"/>
        <v>10</v>
      </c>
      <c r="I725" s="382"/>
      <c r="J725" s="382"/>
      <c r="K725" s="382"/>
      <c r="L725" s="382"/>
      <c r="M725" s="382"/>
      <c r="N725" s="382"/>
      <c r="O725" s="381" t="s">
        <v>229</v>
      </c>
    </row>
    <row r="726" spans="1:15" ht="14.25">
      <c r="A726" s="881"/>
      <c r="B726" s="630"/>
      <c r="C726" s="630"/>
      <c r="D726" s="630"/>
      <c r="E726" s="382">
        <f t="shared" si="334"/>
        <v>1660</v>
      </c>
      <c r="F726" s="382">
        <f t="shared" si="334"/>
        <v>140</v>
      </c>
      <c r="G726" s="102">
        <f>G618</f>
        <v>1660</v>
      </c>
      <c r="H726" s="102">
        <f>H618</f>
        <v>140</v>
      </c>
      <c r="I726" s="382"/>
      <c r="J726" s="382"/>
      <c r="K726" s="382"/>
      <c r="L726" s="382"/>
      <c r="M726" s="382"/>
      <c r="N726" s="382"/>
      <c r="O726" s="381" t="s">
        <v>485</v>
      </c>
    </row>
    <row r="727" spans="1:15" ht="14.25">
      <c r="A727" s="881"/>
      <c r="B727" s="630"/>
      <c r="C727" s="630"/>
      <c r="D727" s="630">
        <v>2020</v>
      </c>
      <c r="E727" s="382">
        <f>SUM(E728:E735)</f>
        <v>2356.3</v>
      </c>
      <c r="F727" s="382">
        <f aca="true" t="shared" si="335" ref="F727:N727">SUM(F728:F735)</f>
        <v>367.6</v>
      </c>
      <c r="G727" s="382">
        <f t="shared" si="335"/>
        <v>2356.3</v>
      </c>
      <c r="H727" s="382">
        <f t="shared" si="335"/>
        <v>367.6</v>
      </c>
      <c r="I727" s="382">
        <f t="shared" si="335"/>
        <v>0</v>
      </c>
      <c r="J727" s="382">
        <f t="shared" si="335"/>
        <v>0</v>
      </c>
      <c r="K727" s="382">
        <f t="shared" si="335"/>
        <v>0</v>
      </c>
      <c r="L727" s="382">
        <f t="shared" si="335"/>
        <v>0</v>
      </c>
      <c r="M727" s="382">
        <f t="shared" si="335"/>
        <v>0</v>
      </c>
      <c r="N727" s="382">
        <f t="shared" si="335"/>
        <v>0</v>
      </c>
      <c r="O727" s="388"/>
    </row>
    <row r="728" spans="1:15" ht="14.25">
      <c r="A728" s="881"/>
      <c r="B728" s="630"/>
      <c r="C728" s="630"/>
      <c r="D728" s="630"/>
      <c r="E728" s="382">
        <f>G728+I728+K728+M728</f>
        <v>130</v>
      </c>
      <c r="F728" s="382">
        <f>H728+J728+L728+N728</f>
        <v>0</v>
      </c>
      <c r="G728" s="102">
        <f aca="true" t="shared" si="336" ref="G728:H734">G620+G371</f>
        <v>130</v>
      </c>
      <c r="H728" s="102">
        <f t="shared" si="336"/>
        <v>0</v>
      </c>
      <c r="I728" s="382"/>
      <c r="J728" s="382"/>
      <c r="K728" s="382"/>
      <c r="L728" s="382"/>
      <c r="M728" s="382"/>
      <c r="N728" s="382"/>
      <c r="O728" s="381" t="s">
        <v>478</v>
      </c>
    </row>
    <row r="729" spans="1:15" ht="14.25">
      <c r="A729" s="881"/>
      <c r="B729" s="630"/>
      <c r="C729" s="630"/>
      <c r="D729" s="630"/>
      <c r="E729" s="382">
        <f aca="true" t="shared" si="337" ref="E729:F735">G729+I729+K729+M729</f>
        <v>47.2</v>
      </c>
      <c r="F729" s="382">
        <f t="shared" si="337"/>
        <v>45.7</v>
      </c>
      <c r="G729" s="102">
        <f t="shared" si="336"/>
        <v>47.2</v>
      </c>
      <c r="H729" s="102">
        <f t="shared" si="336"/>
        <v>45.7</v>
      </c>
      <c r="I729" s="382"/>
      <c r="J729" s="382"/>
      <c r="K729" s="382"/>
      <c r="L729" s="382"/>
      <c r="M729" s="382"/>
      <c r="N729" s="382"/>
      <c r="O729" s="381" t="s">
        <v>479</v>
      </c>
    </row>
    <row r="730" spans="1:15" ht="14.25">
      <c r="A730" s="881"/>
      <c r="B730" s="630"/>
      <c r="C730" s="630"/>
      <c r="D730" s="630"/>
      <c r="E730" s="382">
        <f t="shared" si="337"/>
        <v>110</v>
      </c>
      <c r="F730" s="382">
        <f t="shared" si="337"/>
        <v>51.9</v>
      </c>
      <c r="G730" s="102">
        <f t="shared" si="336"/>
        <v>110</v>
      </c>
      <c r="H730" s="102">
        <f t="shared" si="336"/>
        <v>51.9</v>
      </c>
      <c r="I730" s="382"/>
      <c r="J730" s="382"/>
      <c r="K730" s="382"/>
      <c r="L730" s="382"/>
      <c r="M730" s="382"/>
      <c r="N730" s="382"/>
      <c r="O730" s="381" t="s">
        <v>480</v>
      </c>
    </row>
    <row r="731" spans="1:15" ht="14.25">
      <c r="A731" s="881"/>
      <c r="B731" s="630"/>
      <c r="C731" s="630"/>
      <c r="D731" s="630"/>
      <c r="E731" s="382">
        <f t="shared" si="337"/>
        <v>60</v>
      </c>
      <c r="F731" s="382">
        <f t="shared" si="337"/>
        <v>60</v>
      </c>
      <c r="G731" s="102">
        <f t="shared" si="336"/>
        <v>60</v>
      </c>
      <c r="H731" s="102">
        <f t="shared" si="336"/>
        <v>60</v>
      </c>
      <c r="I731" s="382"/>
      <c r="J731" s="382"/>
      <c r="K731" s="382"/>
      <c r="L731" s="382"/>
      <c r="M731" s="382"/>
      <c r="N731" s="382"/>
      <c r="O731" s="381" t="s">
        <v>482</v>
      </c>
    </row>
    <row r="732" spans="1:15" ht="14.25">
      <c r="A732" s="881"/>
      <c r="B732" s="630"/>
      <c r="C732" s="630"/>
      <c r="D732" s="630"/>
      <c r="E732" s="382">
        <f t="shared" si="337"/>
        <v>77.1</v>
      </c>
      <c r="F732" s="382">
        <f t="shared" si="337"/>
        <v>60</v>
      </c>
      <c r="G732" s="102">
        <f t="shared" si="336"/>
        <v>77.1</v>
      </c>
      <c r="H732" s="102">
        <f t="shared" si="336"/>
        <v>60</v>
      </c>
      <c r="I732" s="382"/>
      <c r="J732" s="382"/>
      <c r="K732" s="382"/>
      <c r="L732" s="382"/>
      <c r="M732" s="382"/>
      <c r="N732" s="382"/>
      <c r="O732" s="381" t="s">
        <v>481</v>
      </c>
    </row>
    <row r="733" spans="1:15" ht="14.25">
      <c r="A733" s="881"/>
      <c r="B733" s="630"/>
      <c r="C733" s="630"/>
      <c r="D733" s="630"/>
      <c r="E733" s="382">
        <f t="shared" si="337"/>
        <v>166</v>
      </c>
      <c r="F733" s="382">
        <f t="shared" si="337"/>
        <v>0</v>
      </c>
      <c r="G733" s="102">
        <f t="shared" si="336"/>
        <v>166</v>
      </c>
      <c r="H733" s="102">
        <f t="shared" si="336"/>
        <v>0</v>
      </c>
      <c r="I733" s="382"/>
      <c r="J733" s="382"/>
      <c r="K733" s="382"/>
      <c r="L733" s="382"/>
      <c r="M733" s="382"/>
      <c r="N733" s="382"/>
      <c r="O733" s="381" t="s">
        <v>228</v>
      </c>
    </row>
    <row r="734" spans="1:15" ht="14.25">
      <c r="A734" s="881"/>
      <c r="B734" s="630"/>
      <c r="C734" s="630"/>
      <c r="D734" s="630"/>
      <c r="E734" s="382">
        <f t="shared" si="337"/>
        <v>106</v>
      </c>
      <c r="F734" s="382">
        <f t="shared" si="337"/>
        <v>10</v>
      </c>
      <c r="G734" s="102">
        <f t="shared" si="336"/>
        <v>106</v>
      </c>
      <c r="H734" s="102">
        <f t="shared" si="336"/>
        <v>10</v>
      </c>
      <c r="I734" s="382"/>
      <c r="J734" s="382"/>
      <c r="K734" s="382"/>
      <c r="L734" s="382"/>
      <c r="M734" s="382"/>
      <c r="N734" s="382"/>
      <c r="O734" s="381" t="s">
        <v>229</v>
      </c>
    </row>
    <row r="735" spans="1:15" ht="14.25">
      <c r="A735" s="881"/>
      <c r="B735" s="630"/>
      <c r="C735" s="630"/>
      <c r="D735" s="630"/>
      <c r="E735" s="382">
        <f t="shared" si="337"/>
        <v>1660</v>
      </c>
      <c r="F735" s="382">
        <f t="shared" si="337"/>
        <v>140</v>
      </c>
      <c r="G735" s="102">
        <f>G627</f>
        <v>1660</v>
      </c>
      <c r="H735" s="102">
        <f>H627</f>
        <v>140</v>
      </c>
      <c r="I735" s="382"/>
      <c r="J735" s="382"/>
      <c r="K735" s="382"/>
      <c r="L735" s="382"/>
      <c r="M735" s="382"/>
      <c r="N735" s="382"/>
      <c r="O735" s="381" t="s">
        <v>485</v>
      </c>
    </row>
    <row r="736" spans="1:15" ht="14.25">
      <c r="A736" s="881"/>
      <c r="B736" s="630"/>
      <c r="C736" s="630"/>
      <c r="D736" s="630">
        <v>2021</v>
      </c>
      <c r="E736" s="382">
        <f>SUM(E737:E744)</f>
        <v>2356.3</v>
      </c>
      <c r="F736" s="382">
        <f aca="true" t="shared" si="338" ref="F736:N736">SUM(F737:F744)</f>
        <v>367.6</v>
      </c>
      <c r="G736" s="382">
        <f t="shared" si="338"/>
        <v>2356.3</v>
      </c>
      <c r="H736" s="382">
        <f t="shared" si="338"/>
        <v>367.6</v>
      </c>
      <c r="I736" s="382">
        <f t="shared" si="338"/>
        <v>0</v>
      </c>
      <c r="J736" s="382">
        <f t="shared" si="338"/>
        <v>0</v>
      </c>
      <c r="K736" s="382">
        <f t="shared" si="338"/>
        <v>0</v>
      </c>
      <c r="L736" s="382">
        <f t="shared" si="338"/>
        <v>0</v>
      </c>
      <c r="M736" s="382">
        <f t="shared" si="338"/>
        <v>0</v>
      </c>
      <c r="N736" s="382">
        <f t="shared" si="338"/>
        <v>0</v>
      </c>
      <c r="O736" s="388"/>
    </row>
    <row r="737" spans="1:15" ht="14.25">
      <c r="A737" s="881"/>
      <c r="B737" s="630"/>
      <c r="C737" s="630"/>
      <c r="D737" s="630"/>
      <c r="E737" s="382">
        <f>G737+I737+K737+M737</f>
        <v>130</v>
      </c>
      <c r="F737" s="382">
        <f>H737+J737+L737+N737</f>
        <v>0</v>
      </c>
      <c r="G737" s="102">
        <f aca="true" t="shared" si="339" ref="G737:H743">G629+G379</f>
        <v>130</v>
      </c>
      <c r="H737" s="102">
        <f t="shared" si="339"/>
        <v>0</v>
      </c>
      <c r="I737" s="382"/>
      <c r="J737" s="382"/>
      <c r="K737" s="382"/>
      <c r="L737" s="382"/>
      <c r="M737" s="382"/>
      <c r="N737" s="382"/>
      <c r="O737" s="381" t="s">
        <v>478</v>
      </c>
    </row>
    <row r="738" spans="1:15" ht="14.25">
      <c r="A738" s="881"/>
      <c r="B738" s="630"/>
      <c r="C738" s="630"/>
      <c r="D738" s="630"/>
      <c r="E738" s="382">
        <f aca="true" t="shared" si="340" ref="E738:E744">G738+I738+K738+M738</f>
        <v>47.2</v>
      </c>
      <c r="F738" s="382">
        <f aca="true" t="shared" si="341" ref="F738:F744">H738+J738+L738+N738</f>
        <v>45.7</v>
      </c>
      <c r="G738" s="102">
        <f t="shared" si="339"/>
        <v>47.2</v>
      </c>
      <c r="H738" s="102">
        <f t="shared" si="339"/>
        <v>45.7</v>
      </c>
      <c r="I738" s="382"/>
      <c r="J738" s="382"/>
      <c r="K738" s="382"/>
      <c r="L738" s="382"/>
      <c r="M738" s="382"/>
      <c r="N738" s="382"/>
      <c r="O738" s="381" t="s">
        <v>479</v>
      </c>
    </row>
    <row r="739" spans="1:15" ht="14.25">
      <c r="A739" s="881"/>
      <c r="B739" s="630"/>
      <c r="C739" s="630"/>
      <c r="D739" s="630"/>
      <c r="E739" s="382">
        <f t="shared" si="340"/>
        <v>110</v>
      </c>
      <c r="F739" s="382">
        <f t="shared" si="341"/>
        <v>51.9</v>
      </c>
      <c r="G739" s="102">
        <f t="shared" si="339"/>
        <v>110</v>
      </c>
      <c r="H739" s="102">
        <f t="shared" si="339"/>
        <v>51.9</v>
      </c>
      <c r="I739" s="382"/>
      <c r="J739" s="382"/>
      <c r="K739" s="382"/>
      <c r="L739" s="382"/>
      <c r="M739" s="382"/>
      <c r="N739" s="382"/>
      <c r="O739" s="381" t="s">
        <v>480</v>
      </c>
    </row>
    <row r="740" spans="1:15" ht="14.25">
      <c r="A740" s="881"/>
      <c r="B740" s="630"/>
      <c r="C740" s="630"/>
      <c r="D740" s="630"/>
      <c r="E740" s="382">
        <f t="shared" si="340"/>
        <v>60</v>
      </c>
      <c r="F740" s="382">
        <f t="shared" si="341"/>
        <v>60</v>
      </c>
      <c r="G740" s="102">
        <f t="shared" si="339"/>
        <v>60</v>
      </c>
      <c r="H740" s="102">
        <f t="shared" si="339"/>
        <v>60</v>
      </c>
      <c r="I740" s="382"/>
      <c r="J740" s="382"/>
      <c r="K740" s="382"/>
      <c r="L740" s="382"/>
      <c r="M740" s="382"/>
      <c r="N740" s="382"/>
      <c r="O740" s="381" t="s">
        <v>482</v>
      </c>
    </row>
    <row r="741" spans="1:15" ht="14.25">
      <c r="A741" s="881"/>
      <c r="B741" s="630"/>
      <c r="C741" s="630"/>
      <c r="D741" s="630"/>
      <c r="E741" s="382">
        <f t="shared" si="340"/>
        <v>77.1</v>
      </c>
      <c r="F741" s="382">
        <f t="shared" si="341"/>
        <v>60</v>
      </c>
      <c r="G741" s="102">
        <f t="shared" si="339"/>
        <v>77.1</v>
      </c>
      <c r="H741" s="102">
        <f t="shared" si="339"/>
        <v>60</v>
      </c>
      <c r="I741" s="382"/>
      <c r="J741" s="382"/>
      <c r="K741" s="382"/>
      <c r="L741" s="382"/>
      <c r="M741" s="382"/>
      <c r="N741" s="382"/>
      <c r="O741" s="381" t="s">
        <v>481</v>
      </c>
    </row>
    <row r="742" spans="1:15" ht="14.25">
      <c r="A742" s="881"/>
      <c r="B742" s="630"/>
      <c r="C742" s="630"/>
      <c r="D742" s="630"/>
      <c r="E742" s="382">
        <f t="shared" si="340"/>
        <v>166</v>
      </c>
      <c r="F742" s="382">
        <f t="shared" si="341"/>
        <v>0</v>
      </c>
      <c r="G742" s="102">
        <f t="shared" si="339"/>
        <v>166</v>
      </c>
      <c r="H742" s="102">
        <f t="shared" si="339"/>
        <v>0</v>
      </c>
      <c r="I742" s="382"/>
      <c r="J742" s="382"/>
      <c r="K742" s="382"/>
      <c r="L742" s="382"/>
      <c r="M742" s="382"/>
      <c r="N742" s="382"/>
      <c r="O742" s="381" t="s">
        <v>228</v>
      </c>
    </row>
    <row r="743" spans="1:15" ht="14.25">
      <c r="A743" s="881"/>
      <c r="B743" s="630"/>
      <c r="C743" s="630"/>
      <c r="D743" s="630"/>
      <c r="E743" s="382">
        <f t="shared" si="340"/>
        <v>106</v>
      </c>
      <c r="F743" s="382">
        <f t="shared" si="341"/>
        <v>10</v>
      </c>
      <c r="G743" s="102">
        <f t="shared" si="339"/>
        <v>106</v>
      </c>
      <c r="H743" s="102">
        <f t="shared" si="339"/>
        <v>10</v>
      </c>
      <c r="I743" s="382"/>
      <c r="J743" s="382"/>
      <c r="K743" s="382"/>
      <c r="L743" s="382"/>
      <c r="M743" s="382"/>
      <c r="N743" s="382"/>
      <c r="O743" s="381" t="s">
        <v>229</v>
      </c>
    </row>
    <row r="744" spans="1:15" ht="14.25">
      <c r="A744" s="881"/>
      <c r="B744" s="630"/>
      <c r="C744" s="630"/>
      <c r="D744" s="630"/>
      <c r="E744" s="382">
        <f t="shared" si="340"/>
        <v>1660</v>
      </c>
      <c r="F744" s="382">
        <f t="shared" si="341"/>
        <v>140</v>
      </c>
      <c r="G744" s="102">
        <f>G636</f>
        <v>1660</v>
      </c>
      <c r="H744" s="102">
        <f>H636</f>
        <v>140</v>
      </c>
      <c r="I744" s="382"/>
      <c r="J744" s="382"/>
      <c r="K744" s="382"/>
      <c r="L744" s="382"/>
      <c r="M744" s="382"/>
      <c r="N744" s="382"/>
      <c r="O744" s="381" t="s">
        <v>485</v>
      </c>
    </row>
    <row r="745" spans="1:15" ht="14.25">
      <c r="A745" s="881"/>
      <c r="B745" s="630"/>
      <c r="C745" s="630"/>
      <c r="D745" s="630">
        <v>2022</v>
      </c>
      <c r="E745" s="382">
        <f>SUM(E746:E753)</f>
        <v>2338.1</v>
      </c>
      <c r="F745" s="382">
        <f aca="true" t="shared" si="342" ref="F745:N745">SUM(F746:F753)</f>
        <v>0</v>
      </c>
      <c r="G745" s="382">
        <f t="shared" si="342"/>
        <v>2338.1</v>
      </c>
      <c r="H745" s="382">
        <f t="shared" si="342"/>
        <v>0</v>
      </c>
      <c r="I745" s="382">
        <f t="shared" si="342"/>
        <v>0</v>
      </c>
      <c r="J745" s="382">
        <f t="shared" si="342"/>
        <v>0</v>
      </c>
      <c r="K745" s="382">
        <f t="shared" si="342"/>
        <v>0</v>
      </c>
      <c r="L745" s="382">
        <f t="shared" si="342"/>
        <v>0</v>
      </c>
      <c r="M745" s="382">
        <f t="shared" si="342"/>
        <v>0</v>
      </c>
      <c r="N745" s="382">
        <f t="shared" si="342"/>
        <v>0</v>
      </c>
      <c r="O745" s="388"/>
    </row>
    <row r="746" spans="1:15" ht="14.25">
      <c r="A746" s="881"/>
      <c r="B746" s="630"/>
      <c r="C746" s="630"/>
      <c r="D746" s="630"/>
      <c r="E746" s="382">
        <f>G746+I746+K746+M746</f>
        <v>130</v>
      </c>
      <c r="F746" s="382">
        <f>H746+J746+L746+N746</f>
        <v>0</v>
      </c>
      <c r="G746" s="102">
        <f aca="true" t="shared" si="343" ref="G746:H752">G638+G387</f>
        <v>130</v>
      </c>
      <c r="H746" s="102">
        <f t="shared" si="343"/>
        <v>0</v>
      </c>
      <c r="I746" s="382"/>
      <c r="J746" s="382"/>
      <c r="K746" s="382"/>
      <c r="L746" s="382"/>
      <c r="M746" s="382"/>
      <c r="N746" s="382"/>
      <c r="O746" s="381" t="s">
        <v>478</v>
      </c>
    </row>
    <row r="747" spans="1:15" ht="14.25">
      <c r="A747" s="881"/>
      <c r="B747" s="630"/>
      <c r="C747" s="630"/>
      <c r="D747" s="630"/>
      <c r="E747" s="382">
        <f aca="true" t="shared" si="344" ref="E747:E753">G747+I747+K747+M747</f>
        <v>46.1</v>
      </c>
      <c r="F747" s="382">
        <f aca="true" t="shared" si="345" ref="F747:F753">H747+J747+L747+N747</f>
        <v>0</v>
      </c>
      <c r="G747" s="102">
        <f t="shared" si="343"/>
        <v>46.1</v>
      </c>
      <c r="H747" s="102">
        <f t="shared" si="343"/>
        <v>0</v>
      </c>
      <c r="I747" s="382"/>
      <c r="J747" s="382"/>
      <c r="K747" s="382"/>
      <c r="L747" s="382"/>
      <c r="M747" s="382"/>
      <c r="N747" s="382"/>
      <c r="O747" s="381" t="s">
        <v>479</v>
      </c>
    </row>
    <row r="748" spans="1:15" ht="14.25">
      <c r="A748" s="881"/>
      <c r="B748" s="630"/>
      <c r="C748" s="630"/>
      <c r="D748" s="630"/>
      <c r="E748" s="382">
        <f t="shared" si="344"/>
        <v>110</v>
      </c>
      <c r="F748" s="382">
        <f t="shared" si="345"/>
        <v>0</v>
      </c>
      <c r="G748" s="102">
        <f t="shared" si="343"/>
        <v>110</v>
      </c>
      <c r="H748" s="102">
        <f t="shared" si="343"/>
        <v>0</v>
      </c>
      <c r="I748" s="382"/>
      <c r="J748" s="382"/>
      <c r="K748" s="382"/>
      <c r="L748" s="382"/>
      <c r="M748" s="382"/>
      <c r="N748" s="382"/>
      <c r="O748" s="381" t="s">
        <v>480</v>
      </c>
    </row>
    <row r="749" spans="1:15" ht="14.25">
      <c r="A749" s="881"/>
      <c r="B749" s="630"/>
      <c r="C749" s="630"/>
      <c r="D749" s="630"/>
      <c r="E749" s="382">
        <f t="shared" si="344"/>
        <v>60</v>
      </c>
      <c r="F749" s="382">
        <f t="shared" si="345"/>
        <v>0</v>
      </c>
      <c r="G749" s="102">
        <f t="shared" si="343"/>
        <v>60</v>
      </c>
      <c r="H749" s="102">
        <f t="shared" si="343"/>
        <v>0</v>
      </c>
      <c r="I749" s="382"/>
      <c r="J749" s="382"/>
      <c r="K749" s="382"/>
      <c r="L749" s="382"/>
      <c r="M749" s="382"/>
      <c r="N749" s="382"/>
      <c r="O749" s="381" t="s">
        <v>482</v>
      </c>
    </row>
    <row r="750" spans="1:15" ht="14.25">
      <c r="A750" s="881"/>
      <c r="B750" s="630"/>
      <c r="C750" s="630"/>
      <c r="D750" s="630"/>
      <c r="E750" s="382">
        <f t="shared" si="344"/>
        <v>60</v>
      </c>
      <c r="F750" s="382">
        <f t="shared" si="345"/>
        <v>0</v>
      </c>
      <c r="G750" s="102">
        <f t="shared" si="343"/>
        <v>60</v>
      </c>
      <c r="H750" s="102">
        <f t="shared" si="343"/>
        <v>0</v>
      </c>
      <c r="I750" s="382"/>
      <c r="J750" s="382"/>
      <c r="K750" s="382"/>
      <c r="L750" s="382"/>
      <c r="M750" s="382"/>
      <c r="N750" s="382"/>
      <c r="O750" s="381" t="s">
        <v>481</v>
      </c>
    </row>
    <row r="751" spans="1:15" ht="14.25">
      <c r="A751" s="881"/>
      <c r="B751" s="630"/>
      <c r="C751" s="630"/>
      <c r="D751" s="630"/>
      <c r="E751" s="382">
        <f t="shared" si="344"/>
        <v>166</v>
      </c>
      <c r="F751" s="382">
        <f t="shared" si="345"/>
        <v>0</v>
      </c>
      <c r="G751" s="102">
        <f t="shared" si="343"/>
        <v>166</v>
      </c>
      <c r="H751" s="102">
        <f t="shared" si="343"/>
        <v>0</v>
      </c>
      <c r="I751" s="382"/>
      <c r="J751" s="382"/>
      <c r="K751" s="382"/>
      <c r="L751" s="382"/>
      <c r="M751" s="382"/>
      <c r="N751" s="382"/>
      <c r="O751" s="381" t="s">
        <v>228</v>
      </c>
    </row>
    <row r="752" spans="1:15" ht="14.25">
      <c r="A752" s="881"/>
      <c r="B752" s="630"/>
      <c r="C752" s="630"/>
      <c r="D752" s="630"/>
      <c r="E752" s="382">
        <f t="shared" si="344"/>
        <v>106</v>
      </c>
      <c r="F752" s="382">
        <f t="shared" si="345"/>
        <v>0</v>
      </c>
      <c r="G752" s="102">
        <f t="shared" si="343"/>
        <v>106</v>
      </c>
      <c r="H752" s="102">
        <f t="shared" si="343"/>
        <v>0</v>
      </c>
      <c r="I752" s="382"/>
      <c r="J752" s="382"/>
      <c r="K752" s="382"/>
      <c r="L752" s="382"/>
      <c r="M752" s="382"/>
      <c r="N752" s="382"/>
      <c r="O752" s="381" t="s">
        <v>229</v>
      </c>
    </row>
    <row r="753" spans="1:15" ht="14.25">
      <c r="A753" s="881"/>
      <c r="B753" s="630"/>
      <c r="C753" s="630"/>
      <c r="D753" s="630"/>
      <c r="E753" s="382">
        <f t="shared" si="344"/>
        <v>1660</v>
      </c>
      <c r="F753" s="382">
        <f t="shared" si="345"/>
        <v>0</v>
      </c>
      <c r="G753" s="102">
        <f>G645</f>
        <v>1660</v>
      </c>
      <c r="H753" s="102">
        <f>H645</f>
        <v>0</v>
      </c>
      <c r="I753" s="382"/>
      <c r="J753" s="382"/>
      <c r="K753" s="382"/>
      <c r="L753" s="382"/>
      <c r="M753" s="382"/>
      <c r="N753" s="382"/>
      <c r="O753" s="381" t="s">
        <v>485</v>
      </c>
    </row>
    <row r="754" spans="1:15" ht="14.25">
      <c r="A754" s="881"/>
      <c r="B754" s="630"/>
      <c r="C754" s="630"/>
      <c r="D754" s="630">
        <v>2023</v>
      </c>
      <c r="E754" s="382">
        <f>SUM(E755:E762)</f>
        <v>2338.1</v>
      </c>
      <c r="F754" s="382">
        <f aca="true" t="shared" si="346" ref="F754:N754">SUM(F755:F762)</f>
        <v>0</v>
      </c>
      <c r="G754" s="382">
        <f t="shared" si="346"/>
        <v>2338.1</v>
      </c>
      <c r="H754" s="382">
        <f t="shared" si="346"/>
        <v>0</v>
      </c>
      <c r="I754" s="382">
        <f t="shared" si="346"/>
        <v>0</v>
      </c>
      <c r="J754" s="382">
        <f t="shared" si="346"/>
        <v>0</v>
      </c>
      <c r="K754" s="382">
        <f t="shared" si="346"/>
        <v>0</v>
      </c>
      <c r="L754" s="382">
        <f t="shared" si="346"/>
        <v>0</v>
      </c>
      <c r="M754" s="382">
        <f t="shared" si="346"/>
        <v>0</v>
      </c>
      <c r="N754" s="382">
        <f t="shared" si="346"/>
        <v>0</v>
      </c>
      <c r="O754" s="388"/>
    </row>
    <row r="755" spans="1:15" ht="14.25">
      <c r="A755" s="881"/>
      <c r="B755" s="630"/>
      <c r="C755" s="630"/>
      <c r="D755" s="630"/>
      <c r="E755" s="382">
        <f>G755+I755+K755+M755</f>
        <v>130</v>
      </c>
      <c r="F755" s="382">
        <f>H755+J755+L755+N755</f>
        <v>0</v>
      </c>
      <c r="G755" s="102">
        <f aca="true" t="shared" si="347" ref="G755:H761">G647+G395</f>
        <v>130</v>
      </c>
      <c r="H755" s="102">
        <f t="shared" si="347"/>
        <v>0</v>
      </c>
      <c r="I755" s="382"/>
      <c r="J755" s="382"/>
      <c r="K755" s="382"/>
      <c r="L755" s="382"/>
      <c r="M755" s="382"/>
      <c r="N755" s="382"/>
      <c r="O755" s="381" t="s">
        <v>478</v>
      </c>
    </row>
    <row r="756" spans="1:15" ht="14.25">
      <c r="A756" s="881"/>
      <c r="B756" s="630"/>
      <c r="C756" s="630"/>
      <c r="D756" s="630"/>
      <c r="E756" s="382">
        <f aca="true" t="shared" si="348" ref="E756:E762">G756+I756+K756+M756</f>
        <v>46.1</v>
      </c>
      <c r="F756" s="382">
        <f aca="true" t="shared" si="349" ref="F756:F762">H756+J756+L756+N756</f>
        <v>0</v>
      </c>
      <c r="G756" s="102">
        <f t="shared" si="347"/>
        <v>46.1</v>
      </c>
      <c r="H756" s="102">
        <f t="shared" si="347"/>
        <v>0</v>
      </c>
      <c r="I756" s="382"/>
      <c r="J756" s="382"/>
      <c r="K756" s="382"/>
      <c r="L756" s="382"/>
      <c r="M756" s="382"/>
      <c r="N756" s="382"/>
      <c r="O756" s="381" t="s">
        <v>479</v>
      </c>
    </row>
    <row r="757" spans="1:15" ht="14.25">
      <c r="A757" s="881"/>
      <c r="B757" s="630"/>
      <c r="C757" s="630"/>
      <c r="D757" s="630"/>
      <c r="E757" s="382">
        <f t="shared" si="348"/>
        <v>110</v>
      </c>
      <c r="F757" s="382">
        <f t="shared" si="349"/>
        <v>0</v>
      </c>
      <c r="G757" s="102">
        <f t="shared" si="347"/>
        <v>110</v>
      </c>
      <c r="H757" s="102">
        <f t="shared" si="347"/>
        <v>0</v>
      </c>
      <c r="I757" s="382"/>
      <c r="J757" s="382"/>
      <c r="K757" s="382"/>
      <c r="L757" s="382"/>
      <c r="M757" s="382"/>
      <c r="N757" s="382"/>
      <c r="O757" s="381" t="s">
        <v>480</v>
      </c>
    </row>
    <row r="758" spans="1:15" ht="14.25">
      <c r="A758" s="881"/>
      <c r="B758" s="630"/>
      <c r="C758" s="630"/>
      <c r="D758" s="630"/>
      <c r="E758" s="382">
        <f t="shared" si="348"/>
        <v>60</v>
      </c>
      <c r="F758" s="382">
        <f t="shared" si="349"/>
        <v>0</v>
      </c>
      <c r="G758" s="102">
        <f t="shared" si="347"/>
        <v>60</v>
      </c>
      <c r="H758" s="102">
        <f t="shared" si="347"/>
        <v>0</v>
      </c>
      <c r="I758" s="382"/>
      <c r="J758" s="382"/>
      <c r="K758" s="382"/>
      <c r="L758" s="382"/>
      <c r="M758" s="382"/>
      <c r="N758" s="382"/>
      <c r="O758" s="381" t="s">
        <v>482</v>
      </c>
    </row>
    <row r="759" spans="1:15" ht="14.25">
      <c r="A759" s="881"/>
      <c r="B759" s="630"/>
      <c r="C759" s="630"/>
      <c r="D759" s="630"/>
      <c r="E759" s="382">
        <f t="shared" si="348"/>
        <v>60</v>
      </c>
      <c r="F759" s="382">
        <f t="shared" si="349"/>
        <v>0</v>
      </c>
      <c r="G759" s="102">
        <f t="shared" si="347"/>
        <v>60</v>
      </c>
      <c r="H759" s="102">
        <f t="shared" si="347"/>
        <v>0</v>
      </c>
      <c r="I759" s="382"/>
      <c r="J759" s="382"/>
      <c r="K759" s="382"/>
      <c r="L759" s="382"/>
      <c r="M759" s="382"/>
      <c r="N759" s="382"/>
      <c r="O759" s="381" t="s">
        <v>481</v>
      </c>
    </row>
    <row r="760" spans="1:15" ht="14.25">
      <c r="A760" s="881"/>
      <c r="B760" s="630"/>
      <c r="C760" s="630"/>
      <c r="D760" s="630"/>
      <c r="E760" s="382">
        <f t="shared" si="348"/>
        <v>166</v>
      </c>
      <c r="F760" s="382">
        <f t="shared" si="349"/>
        <v>0</v>
      </c>
      <c r="G760" s="102">
        <f t="shared" si="347"/>
        <v>166</v>
      </c>
      <c r="H760" s="102">
        <f t="shared" si="347"/>
        <v>0</v>
      </c>
      <c r="I760" s="382"/>
      <c r="J760" s="382"/>
      <c r="K760" s="382"/>
      <c r="L760" s="382"/>
      <c r="M760" s="382"/>
      <c r="N760" s="382"/>
      <c r="O760" s="381" t="s">
        <v>228</v>
      </c>
    </row>
    <row r="761" spans="1:15" ht="14.25">
      <c r="A761" s="881"/>
      <c r="B761" s="630"/>
      <c r="C761" s="630"/>
      <c r="D761" s="630"/>
      <c r="E761" s="382">
        <f t="shared" si="348"/>
        <v>106</v>
      </c>
      <c r="F761" s="382">
        <f t="shared" si="349"/>
        <v>0</v>
      </c>
      <c r="G761" s="102">
        <f t="shared" si="347"/>
        <v>106</v>
      </c>
      <c r="H761" s="102">
        <f t="shared" si="347"/>
        <v>0</v>
      </c>
      <c r="I761" s="382"/>
      <c r="J761" s="382"/>
      <c r="K761" s="382"/>
      <c r="L761" s="382"/>
      <c r="M761" s="382"/>
      <c r="N761" s="382"/>
      <c r="O761" s="381" t="s">
        <v>229</v>
      </c>
    </row>
    <row r="762" spans="1:15" ht="14.25">
      <c r="A762" s="881"/>
      <c r="B762" s="630"/>
      <c r="C762" s="630"/>
      <c r="D762" s="630"/>
      <c r="E762" s="382">
        <f t="shared" si="348"/>
        <v>1660</v>
      </c>
      <c r="F762" s="382">
        <f t="shared" si="349"/>
        <v>0</v>
      </c>
      <c r="G762" s="102">
        <f>G654</f>
        <v>1660</v>
      </c>
      <c r="H762" s="102">
        <f>H654</f>
        <v>0</v>
      </c>
      <c r="I762" s="382"/>
      <c r="J762" s="382"/>
      <c r="K762" s="382"/>
      <c r="L762" s="382"/>
      <c r="M762" s="382"/>
      <c r="N762" s="382"/>
      <c r="O762" s="381" t="s">
        <v>485</v>
      </c>
    </row>
    <row r="763" spans="1:15" ht="14.25">
      <c r="A763" s="881"/>
      <c r="B763" s="630"/>
      <c r="C763" s="630"/>
      <c r="D763" s="630">
        <v>2024</v>
      </c>
      <c r="E763" s="382">
        <f>SUM(E764:E771)</f>
        <v>2338.1</v>
      </c>
      <c r="F763" s="382">
        <f aca="true" t="shared" si="350" ref="F763:N763">SUM(F764:F771)</f>
        <v>0</v>
      </c>
      <c r="G763" s="382">
        <f t="shared" si="350"/>
        <v>2338.1</v>
      </c>
      <c r="H763" s="382">
        <f t="shared" si="350"/>
        <v>0</v>
      </c>
      <c r="I763" s="382">
        <f t="shared" si="350"/>
        <v>0</v>
      </c>
      <c r="J763" s="382">
        <f t="shared" si="350"/>
        <v>0</v>
      </c>
      <c r="K763" s="382">
        <f t="shared" si="350"/>
        <v>0</v>
      </c>
      <c r="L763" s="382">
        <f t="shared" si="350"/>
        <v>0</v>
      </c>
      <c r="M763" s="382">
        <f t="shared" si="350"/>
        <v>0</v>
      </c>
      <c r="N763" s="382">
        <f t="shared" si="350"/>
        <v>0</v>
      </c>
      <c r="O763" s="388"/>
    </row>
    <row r="764" spans="1:15" ht="14.25">
      <c r="A764" s="881"/>
      <c r="B764" s="630"/>
      <c r="C764" s="630"/>
      <c r="D764" s="630"/>
      <c r="E764" s="382">
        <f>G764+I764+K764+M764</f>
        <v>130</v>
      </c>
      <c r="F764" s="382">
        <f>H764+J764+L764+N764</f>
        <v>0</v>
      </c>
      <c r="G764" s="102">
        <f aca="true" t="shared" si="351" ref="G764:H770">G656+G403</f>
        <v>130</v>
      </c>
      <c r="H764" s="102">
        <f t="shared" si="351"/>
        <v>0</v>
      </c>
      <c r="I764" s="382"/>
      <c r="J764" s="382"/>
      <c r="K764" s="382"/>
      <c r="L764" s="382"/>
      <c r="M764" s="382"/>
      <c r="N764" s="382"/>
      <c r="O764" s="381" t="s">
        <v>478</v>
      </c>
    </row>
    <row r="765" spans="1:15" ht="14.25">
      <c r="A765" s="881"/>
      <c r="B765" s="630"/>
      <c r="C765" s="630"/>
      <c r="D765" s="630"/>
      <c r="E765" s="382">
        <f aca="true" t="shared" si="352" ref="E765:E771">G765+I765+K765+M765</f>
        <v>46.1</v>
      </c>
      <c r="F765" s="382">
        <f aca="true" t="shared" si="353" ref="F765:F771">H765+J765+L765+N765</f>
        <v>0</v>
      </c>
      <c r="G765" s="102">
        <f t="shared" si="351"/>
        <v>46.1</v>
      </c>
      <c r="H765" s="102">
        <f t="shared" si="351"/>
        <v>0</v>
      </c>
      <c r="I765" s="382"/>
      <c r="J765" s="382"/>
      <c r="K765" s="382"/>
      <c r="L765" s="382"/>
      <c r="M765" s="382"/>
      <c r="N765" s="382"/>
      <c r="O765" s="381" t="s">
        <v>479</v>
      </c>
    </row>
    <row r="766" spans="1:15" ht="14.25">
      <c r="A766" s="881"/>
      <c r="B766" s="630"/>
      <c r="C766" s="630"/>
      <c r="D766" s="630"/>
      <c r="E766" s="382">
        <f t="shared" si="352"/>
        <v>110</v>
      </c>
      <c r="F766" s="382">
        <f t="shared" si="353"/>
        <v>0</v>
      </c>
      <c r="G766" s="102">
        <f t="shared" si="351"/>
        <v>110</v>
      </c>
      <c r="H766" s="102">
        <f t="shared" si="351"/>
        <v>0</v>
      </c>
      <c r="I766" s="382"/>
      <c r="J766" s="382"/>
      <c r="K766" s="382"/>
      <c r="L766" s="382"/>
      <c r="M766" s="382"/>
      <c r="N766" s="382"/>
      <c r="O766" s="381" t="s">
        <v>480</v>
      </c>
    </row>
    <row r="767" spans="1:15" ht="14.25">
      <c r="A767" s="881"/>
      <c r="B767" s="630"/>
      <c r="C767" s="630"/>
      <c r="D767" s="630"/>
      <c r="E767" s="382">
        <f t="shared" si="352"/>
        <v>60</v>
      </c>
      <c r="F767" s="382">
        <f t="shared" si="353"/>
        <v>0</v>
      </c>
      <c r="G767" s="102">
        <f t="shared" si="351"/>
        <v>60</v>
      </c>
      <c r="H767" s="102">
        <f t="shared" si="351"/>
        <v>0</v>
      </c>
      <c r="I767" s="382"/>
      <c r="J767" s="382"/>
      <c r="K767" s="382"/>
      <c r="L767" s="382"/>
      <c r="M767" s="382"/>
      <c r="N767" s="382"/>
      <c r="O767" s="381" t="s">
        <v>482</v>
      </c>
    </row>
    <row r="768" spans="1:15" ht="14.25">
      <c r="A768" s="881"/>
      <c r="B768" s="630"/>
      <c r="C768" s="630"/>
      <c r="D768" s="630"/>
      <c r="E768" s="382">
        <f t="shared" si="352"/>
        <v>60</v>
      </c>
      <c r="F768" s="382">
        <f t="shared" si="353"/>
        <v>0</v>
      </c>
      <c r="G768" s="102">
        <f t="shared" si="351"/>
        <v>60</v>
      </c>
      <c r="H768" s="102">
        <f t="shared" si="351"/>
        <v>0</v>
      </c>
      <c r="I768" s="382"/>
      <c r="J768" s="382"/>
      <c r="K768" s="382"/>
      <c r="L768" s="382"/>
      <c r="M768" s="382"/>
      <c r="N768" s="382"/>
      <c r="O768" s="381" t="s">
        <v>481</v>
      </c>
    </row>
    <row r="769" spans="1:15" ht="14.25">
      <c r="A769" s="881"/>
      <c r="B769" s="630"/>
      <c r="C769" s="630"/>
      <c r="D769" s="630"/>
      <c r="E769" s="382">
        <f t="shared" si="352"/>
        <v>166</v>
      </c>
      <c r="F769" s="382">
        <f t="shared" si="353"/>
        <v>0</v>
      </c>
      <c r="G769" s="102">
        <f t="shared" si="351"/>
        <v>166</v>
      </c>
      <c r="H769" s="102">
        <f t="shared" si="351"/>
        <v>0</v>
      </c>
      <c r="I769" s="382"/>
      <c r="J769" s="382"/>
      <c r="K769" s="382"/>
      <c r="L769" s="382"/>
      <c r="M769" s="382"/>
      <c r="N769" s="382"/>
      <c r="O769" s="381" t="s">
        <v>228</v>
      </c>
    </row>
    <row r="770" spans="1:15" ht="14.25">
      <c r="A770" s="881"/>
      <c r="B770" s="630"/>
      <c r="C770" s="630"/>
      <c r="D770" s="630"/>
      <c r="E770" s="382">
        <f t="shared" si="352"/>
        <v>106</v>
      </c>
      <c r="F770" s="382">
        <f t="shared" si="353"/>
        <v>0</v>
      </c>
      <c r="G770" s="102">
        <f t="shared" si="351"/>
        <v>106</v>
      </c>
      <c r="H770" s="102">
        <f t="shared" si="351"/>
        <v>0</v>
      </c>
      <c r="I770" s="382"/>
      <c r="J770" s="382"/>
      <c r="K770" s="382"/>
      <c r="L770" s="382"/>
      <c r="M770" s="382"/>
      <c r="N770" s="382"/>
      <c r="O770" s="381" t="s">
        <v>229</v>
      </c>
    </row>
    <row r="771" spans="1:15" ht="14.25">
      <c r="A771" s="881"/>
      <c r="B771" s="630"/>
      <c r="C771" s="630"/>
      <c r="D771" s="630"/>
      <c r="E771" s="382">
        <f t="shared" si="352"/>
        <v>1660</v>
      </c>
      <c r="F771" s="382">
        <f t="shared" si="353"/>
        <v>0</v>
      </c>
      <c r="G771" s="102">
        <f>G663</f>
        <v>1660</v>
      </c>
      <c r="H771" s="102">
        <f>H663</f>
        <v>0</v>
      </c>
      <c r="I771" s="382"/>
      <c r="J771" s="382"/>
      <c r="K771" s="382"/>
      <c r="L771" s="382"/>
      <c r="M771" s="382"/>
      <c r="N771" s="382"/>
      <c r="O771" s="381" t="s">
        <v>485</v>
      </c>
    </row>
    <row r="772" spans="1:15" ht="14.25">
      <c r="A772" s="881"/>
      <c r="B772" s="630"/>
      <c r="C772" s="630"/>
      <c r="D772" s="630">
        <v>2025</v>
      </c>
      <c r="E772" s="382">
        <f>SUM(E773:E780)</f>
        <v>2338.1</v>
      </c>
      <c r="F772" s="382">
        <f aca="true" t="shared" si="354" ref="F772:N772">SUM(F773:F780)</f>
        <v>0</v>
      </c>
      <c r="G772" s="382">
        <f t="shared" si="354"/>
        <v>2338.1</v>
      </c>
      <c r="H772" s="382">
        <f t="shared" si="354"/>
        <v>0</v>
      </c>
      <c r="I772" s="382">
        <f t="shared" si="354"/>
        <v>0</v>
      </c>
      <c r="J772" s="382">
        <f t="shared" si="354"/>
        <v>0</v>
      </c>
      <c r="K772" s="382">
        <f t="shared" si="354"/>
        <v>0</v>
      </c>
      <c r="L772" s="382">
        <f t="shared" si="354"/>
        <v>0</v>
      </c>
      <c r="M772" s="382">
        <f t="shared" si="354"/>
        <v>0</v>
      </c>
      <c r="N772" s="382">
        <f t="shared" si="354"/>
        <v>0</v>
      </c>
      <c r="O772" s="388"/>
    </row>
    <row r="773" spans="1:15" ht="14.25">
      <c r="A773" s="881"/>
      <c r="B773" s="630"/>
      <c r="C773" s="630"/>
      <c r="D773" s="630"/>
      <c r="E773" s="382">
        <f>G773+I773+K773+M773</f>
        <v>130</v>
      </c>
      <c r="F773" s="382">
        <f>H773+J773+L773+N773</f>
        <v>0</v>
      </c>
      <c r="G773" s="102">
        <f aca="true" t="shared" si="355" ref="G773:H779">G665+G411</f>
        <v>130</v>
      </c>
      <c r="H773" s="102">
        <f t="shared" si="355"/>
        <v>0</v>
      </c>
      <c r="I773" s="382"/>
      <c r="J773" s="382"/>
      <c r="K773" s="382"/>
      <c r="L773" s="382"/>
      <c r="M773" s="382"/>
      <c r="N773" s="382"/>
      <c r="O773" s="381" t="s">
        <v>478</v>
      </c>
    </row>
    <row r="774" spans="1:15" ht="14.25">
      <c r="A774" s="881"/>
      <c r="B774" s="630"/>
      <c r="C774" s="630"/>
      <c r="D774" s="630"/>
      <c r="E774" s="382">
        <f aca="true" t="shared" si="356" ref="E774:E780">G774+I774+K774+M774</f>
        <v>46.1</v>
      </c>
      <c r="F774" s="382">
        <f aca="true" t="shared" si="357" ref="F774:F780">H774+J774+L774+N774</f>
        <v>0</v>
      </c>
      <c r="G774" s="102">
        <f t="shared" si="355"/>
        <v>46.1</v>
      </c>
      <c r="H774" s="102">
        <f t="shared" si="355"/>
        <v>0</v>
      </c>
      <c r="I774" s="382"/>
      <c r="J774" s="382"/>
      <c r="K774" s="382"/>
      <c r="L774" s="382"/>
      <c r="M774" s="382"/>
      <c r="N774" s="382"/>
      <c r="O774" s="381" t="s">
        <v>479</v>
      </c>
    </row>
    <row r="775" spans="1:15" ht="14.25">
      <c r="A775" s="881"/>
      <c r="B775" s="630"/>
      <c r="C775" s="630"/>
      <c r="D775" s="630"/>
      <c r="E775" s="382">
        <f t="shared" si="356"/>
        <v>110</v>
      </c>
      <c r="F775" s="382">
        <f t="shared" si="357"/>
        <v>0</v>
      </c>
      <c r="G775" s="102">
        <f t="shared" si="355"/>
        <v>110</v>
      </c>
      <c r="H775" s="102">
        <f t="shared" si="355"/>
        <v>0</v>
      </c>
      <c r="I775" s="382"/>
      <c r="J775" s="382"/>
      <c r="K775" s="382"/>
      <c r="L775" s="382"/>
      <c r="M775" s="382"/>
      <c r="N775" s="382"/>
      <c r="O775" s="381" t="s">
        <v>480</v>
      </c>
    </row>
    <row r="776" spans="1:15" ht="14.25">
      <c r="A776" s="881"/>
      <c r="B776" s="630"/>
      <c r="C776" s="630"/>
      <c r="D776" s="630"/>
      <c r="E776" s="382">
        <f t="shared" si="356"/>
        <v>60</v>
      </c>
      <c r="F776" s="382">
        <f t="shared" si="357"/>
        <v>0</v>
      </c>
      <c r="G776" s="102">
        <f t="shared" si="355"/>
        <v>60</v>
      </c>
      <c r="H776" s="102">
        <f t="shared" si="355"/>
        <v>0</v>
      </c>
      <c r="I776" s="382"/>
      <c r="J776" s="382"/>
      <c r="K776" s="382"/>
      <c r="L776" s="382"/>
      <c r="M776" s="382"/>
      <c r="N776" s="382"/>
      <c r="O776" s="381" t="s">
        <v>482</v>
      </c>
    </row>
    <row r="777" spans="1:15" ht="14.25">
      <c r="A777" s="881"/>
      <c r="B777" s="630"/>
      <c r="C777" s="630"/>
      <c r="D777" s="630"/>
      <c r="E777" s="382">
        <f t="shared" si="356"/>
        <v>60</v>
      </c>
      <c r="F777" s="382">
        <f t="shared" si="357"/>
        <v>0</v>
      </c>
      <c r="G777" s="102">
        <f t="shared" si="355"/>
        <v>60</v>
      </c>
      <c r="H777" s="102">
        <f t="shared" si="355"/>
        <v>0</v>
      </c>
      <c r="I777" s="382"/>
      <c r="J777" s="382"/>
      <c r="K777" s="382"/>
      <c r="L777" s="382"/>
      <c r="M777" s="382"/>
      <c r="N777" s="382"/>
      <c r="O777" s="381" t="s">
        <v>481</v>
      </c>
    </row>
    <row r="778" spans="1:15" ht="14.25">
      <c r="A778" s="881"/>
      <c r="B778" s="630"/>
      <c r="C778" s="630"/>
      <c r="D778" s="630"/>
      <c r="E778" s="382">
        <f t="shared" si="356"/>
        <v>166</v>
      </c>
      <c r="F778" s="382">
        <f t="shared" si="357"/>
        <v>0</v>
      </c>
      <c r="G778" s="102">
        <f t="shared" si="355"/>
        <v>166</v>
      </c>
      <c r="H778" s="102">
        <f t="shared" si="355"/>
        <v>0</v>
      </c>
      <c r="I778" s="382"/>
      <c r="J778" s="382"/>
      <c r="K778" s="382"/>
      <c r="L778" s="382"/>
      <c r="M778" s="382"/>
      <c r="N778" s="382"/>
      <c r="O778" s="381" t="s">
        <v>228</v>
      </c>
    </row>
    <row r="779" spans="1:15" ht="14.25">
      <c r="A779" s="881"/>
      <c r="B779" s="630"/>
      <c r="C779" s="630"/>
      <c r="D779" s="630"/>
      <c r="E779" s="382">
        <f t="shared" si="356"/>
        <v>106</v>
      </c>
      <c r="F779" s="382">
        <f t="shared" si="357"/>
        <v>0</v>
      </c>
      <c r="G779" s="102">
        <f t="shared" si="355"/>
        <v>106</v>
      </c>
      <c r="H779" s="102">
        <f t="shared" si="355"/>
        <v>0</v>
      </c>
      <c r="I779" s="382"/>
      <c r="J779" s="382"/>
      <c r="K779" s="382"/>
      <c r="L779" s="382"/>
      <c r="M779" s="382"/>
      <c r="N779" s="382"/>
      <c r="O779" s="381" t="s">
        <v>229</v>
      </c>
    </row>
    <row r="780" spans="1:15" ht="14.25">
      <c r="A780" s="881"/>
      <c r="B780" s="630"/>
      <c r="C780" s="630"/>
      <c r="D780" s="630"/>
      <c r="E780" s="382">
        <f t="shared" si="356"/>
        <v>1660</v>
      </c>
      <c r="F780" s="382">
        <f t="shared" si="357"/>
        <v>0</v>
      </c>
      <c r="G780" s="102">
        <f>G672</f>
        <v>1660</v>
      </c>
      <c r="H780" s="102">
        <f>H672</f>
        <v>0</v>
      </c>
      <c r="I780" s="382"/>
      <c r="J780" s="382"/>
      <c r="K780" s="382"/>
      <c r="L780" s="382"/>
      <c r="M780" s="382"/>
      <c r="N780" s="382"/>
      <c r="O780" s="381" t="s">
        <v>485</v>
      </c>
    </row>
    <row r="781" spans="1:15" ht="14.25">
      <c r="A781" s="433"/>
      <c r="B781" s="402"/>
      <c r="C781" s="402"/>
      <c r="D781" s="402"/>
      <c r="E781" s="403"/>
      <c r="F781" s="403"/>
      <c r="G781" s="404"/>
      <c r="H781" s="404"/>
      <c r="I781" s="509"/>
      <c r="J781" s="509"/>
      <c r="K781" s="509"/>
      <c r="L781" s="509"/>
      <c r="M781" s="509"/>
      <c r="N781" s="509"/>
      <c r="O781" s="402"/>
    </row>
    <row r="782" spans="1:15" ht="14.25">
      <c r="A782" s="504" t="s">
        <v>541</v>
      </c>
      <c r="B782" s="402"/>
      <c r="C782" s="402"/>
      <c r="D782" s="402"/>
      <c r="E782" s="403"/>
      <c r="F782" s="403"/>
      <c r="G782" s="404"/>
      <c r="H782" s="404"/>
      <c r="I782" s="509"/>
      <c r="J782" s="509"/>
      <c r="K782" s="509"/>
      <c r="L782" s="509"/>
      <c r="M782" s="509"/>
      <c r="N782" s="509"/>
      <c r="O782" s="402"/>
    </row>
    <row r="783" spans="1:15" ht="14.25">
      <c r="A783" s="498" t="s">
        <v>229</v>
      </c>
      <c r="B783" s="872" t="s">
        <v>697</v>
      </c>
      <c r="C783" s="872"/>
      <c r="D783" s="872"/>
      <c r="E783" s="872"/>
      <c r="F783" s="872"/>
      <c r="G783" s="872"/>
      <c r="H783" s="404"/>
      <c r="I783" s="509"/>
      <c r="J783" s="509"/>
      <c r="K783" s="509"/>
      <c r="L783" s="509"/>
      <c r="M783" s="509"/>
      <c r="N783" s="509"/>
      <c r="O783" s="402"/>
    </row>
    <row r="784" spans="1:15" ht="14.25">
      <c r="A784" s="498" t="s">
        <v>228</v>
      </c>
      <c r="B784" s="872" t="s">
        <v>464</v>
      </c>
      <c r="C784" s="872"/>
      <c r="D784" s="872"/>
      <c r="E784" s="872"/>
      <c r="F784" s="872"/>
      <c r="G784" s="872"/>
      <c r="H784" s="404"/>
      <c r="I784" s="509"/>
      <c r="J784" s="509"/>
      <c r="K784" s="509"/>
      <c r="L784" s="509"/>
      <c r="M784" s="509"/>
      <c r="N784" s="509"/>
      <c r="O784" s="402"/>
    </row>
    <row r="785" spans="1:15" ht="14.25">
      <c r="A785" s="498" t="s">
        <v>478</v>
      </c>
      <c r="B785" s="872" t="s">
        <v>698</v>
      </c>
      <c r="C785" s="872"/>
      <c r="D785" s="872"/>
      <c r="E785" s="872"/>
      <c r="F785" s="872"/>
      <c r="G785" s="872"/>
      <c r="H785" s="404"/>
      <c r="I785" s="509"/>
      <c r="J785" s="509"/>
      <c r="K785" s="509"/>
      <c r="L785" s="509"/>
      <c r="M785" s="509"/>
      <c r="N785" s="509"/>
      <c r="O785" s="402"/>
    </row>
    <row r="786" spans="1:15" ht="14.25">
      <c r="A786" s="498" t="s">
        <v>479</v>
      </c>
      <c r="B786" s="872" t="s">
        <v>699</v>
      </c>
      <c r="C786" s="872"/>
      <c r="D786" s="872"/>
      <c r="E786" s="872"/>
      <c r="F786" s="872"/>
      <c r="G786" s="872"/>
      <c r="H786" s="404"/>
      <c r="I786" s="509"/>
      <c r="J786" s="509"/>
      <c r="K786" s="509"/>
      <c r="L786" s="509"/>
      <c r="M786" s="509"/>
      <c r="N786" s="509"/>
      <c r="O786" s="402"/>
    </row>
    <row r="787" spans="1:15" ht="14.25">
      <c r="A787" s="498" t="s">
        <v>480</v>
      </c>
      <c r="B787" s="873" t="s">
        <v>700</v>
      </c>
      <c r="C787" s="873"/>
      <c r="D787" s="873"/>
      <c r="E787" s="873"/>
      <c r="F787" s="873"/>
      <c r="G787" s="873"/>
      <c r="H787" s="502"/>
      <c r="I787" s="503"/>
      <c r="J787" s="503"/>
      <c r="K787" s="503"/>
      <c r="L787" s="503"/>
      <c r="M787" s="503"/>
      <c r="N787" s="503"/>
      <c r="O787" s="374"/>
    </row>
    <row r="788" spans="1:15" ht="14.25">
      <c r="A788" s="498" t="s">
        <v>481</v>
      </c>
      <c r="B788" s="873" t="s">
        <v>701</v>
      </c>
      <c r="C788" s="873"/>
      <c r="D788" s="873"/>
      <c r="E788" s="873"/>
      <c r="F788" s="873"/>
      <c r="G788" s="873"/>
      <c r="H788" s="502"/>
      <c r="I788" s="503"/>
      <c r="J788" s="503"/>
      <c r="K788" s="503"/>
      <c r="L788" s="503"/>
      <c r="M788" s="503"/>
      <c r="N788" s="503"/>
      <c r="O788" s="374"/>
    </row>
    <row r="789" spans="1:15" ht="14.25">
      <c r="A789" s="498" t="s">
        <v>482</v>
      </c>
      <c r="B789" s="873" t="s">
        <v>702</v>
      </c>
      <c r="C789" s="873"/>
      <c r="D789" s="873"/>
      <c r="E789" s="873"/>
      <c r="F789" s="873"/>
      <c r="G789" s="873"/>
      <c r="H789" s="502"/>
      <c r="I789" s="503"/>
      <c r="J789" s="503"/>
      <c r="K789" s="503"/>
      <c r="L789" s="503"/>
      <c r="M789" s="503"/>
      <c r="N789" s="503"/>
      <c r="O789" s="374"/>
    </row>
    <row r="790" spans="1:15" ht="14.25">
      <c r="A790" s="498" t="s">
        <v>485</v>
      </c>
      <c r="B790" s="873" t="s">
        <v>703</v>
      </c>
      <c r="C790" s="873"/>
      <c r="D790" s="873"/>
      <c r="E790" s="873"/>
      <c r="F790" s="873"/>
      <c r="G790" s="873"/>
      <c r="H790" s="502"/>
      <c r="I790" s="503"/>
      <c r="J790" s="503"/>
      <c r="K790" s="503"/>
      <c r="L790" s="503"/>
      <c r="M790" s="503"/>
      <c r="N790" s="503"/>
      <c r="O790" s="374"/>
    </row>
    <row r="791" spans="1:15" ht="14.25">
      <c r="A791" s="874" t="s">
        <v>689</v>
      </c>
      <c r="B791" s="874"/>
      <c r="C791" s="874"/>
      <c r="D791" s="874"/>
      <c r="E791" s="874"/>
      <c r="F791" s="874"/>
      <c r="G791" s="874"/>
      <c r="H791" s="874"/>
      <c r="I791" s="874"/>
      <c r="J791" s="874"/>
      <c r="K791" s="874"/>
      <c r="L791" s="874"/>
      <c r="M791" s="874"/>
      <c r="N791" s="874"/>
      <c r="O791" s="874"/>
    </row>
    <row r="792" spans="1:15" ht="14.25">
      <c r="A792" s="505"/>
      <c r="B792" s="374"/>
      <c r="C792" s="374"/>
      <c r="D792" s="374"/>
      <c r="E792" s="501"/>
      <c r="F792" s="501"/>
      <c r="G792" s="502"/>
      <c r="H792" s="502"/>
      <c r="I792" s="503"/>
      <c r="J792" s="503"/>
      <c r="K792" s="503"/>
      <c r="L792" s="503"/>
      <c r="M792" s="503"/>
      <c r="N792" s="503"/>
      <c r="O792" s="374"/>
    </row>
    <row r="793" spans="1:15" ht="31.5" customHeight="1">
      <c r="A793" s="631" t="s">
        <v>853</v>
      </c>
      <c r="B793" s="631"/>
      <c r="C793" s="631"/>
      <c r="D793" s="631"/>
      <c r="E793" s="631"/>
      <c r="F793" s="631"/>
      <c r="G793" s="631"/>
      <c r="H793" s="631"/>
      <c r="I793" s="631"/>
      <c r="J793" s="631"/>
      <c r="K793" s="631"/>
      <c r="L793" s="631"/>
      <c r="M793" s="631"/>
      <c r="N793" s="631"/>
      <c r="O793" s="631"/>
    </row>
    <row r="794" spans="1:15" ht="28.5" customHeight="1">
      <c r="A794" s="631" t="s">
        <v>854</v>
      </c>
      <c r="B794" s="631"/>
      <c r="C794" s="631"/>
      <c r="D794" s="631"/>
      <c r="E794" s="631"/>
      <c r="F794" s="631"/>
      <c r="G794" s="631"/>
      <c r="H794" s="631"/>
      <c r="I794" s="631"/>
      <c r="J794" s="631"/>
      <c r="K794" s="631"/>
      <c r="L794" s="631"/>
      <c r="M794" s="631"/>
      <c r="N794" s="631"/>
      <c r="O794" s="631"/>
    </row>
    <row r="795" spans="1:15" ht="28.5" customHeight="1">
      <c r="A795" s="871" t="s">
        <v>855</v>
      </c>
      <c r="B795" s="871"/>
      <c r="C795" s="871"/>
      <c r="D795" s="871"/>
      <c r="E795" s="871"/>
      <c r="F795" s="871"/>
      <c r="G795" s="871"/>
      <c r="H795" s="871"/>
      <c r="I795" s="871"/>
      <c r="J795" s="871"/>
      <c r="K795" s="871"/>
      <c r="L795" s="871"/>
      <c r="M795" s="871"/>
      <c r="N795" s="871"/>
      <c r="O795" s="871"/>
    </row>
    <row r="796" spans="1:15" ht="14.25">
      <c r="A796" s="871" t="s">
        <v>856</v>
      </c>
      <c r="B796" s="871"/>
      <c r="C796" s="871"/>
      <c r="D796" s="871"/>
      <c r="E796" s="871"/>
      <c r="F796" s="871"/>
      <c r="G796" s="871"/>
      <c r="H796" s="871"/>
      <c r="I796" s="871"/>
      <c r="J796" s="871"/>
      <c r="K796" s="871"/>
      <c r="L796" s="871"/>
      <c r="M796" s="871"/>
      <c r="N796" s="871"/>
      <c r="O796" s="871"/>
    </row>
    <row r="797" spans="1:15" ht="31.5" customHeight="1">
      <c r="A797" s="631" t="s">
        <v>706</v>
      </c>
      <c r="B797" s="631"/>
      <c r="C797" s="631"/>
      <c r="D797" s="631"/>
      <c r="E797" s="631"/>
      <c r="F797" s="631"/>
      <c r="G797" s="631"/>
      <c r="H797" s="631"/>
      <c r="I797" s="631"/>
      <c r="J797" s="631"/>
      <c r="K797" s="631"/>
      <c r="L797" s="631"/>
      <c r="M797" s="631"/>
      <c r="N797" s="631"/>
      <c r="O797" s="631"/>
    </row>
    <row r="798" spans="1:15" ht="14.25">
      <c r="A798" s="631" t="s">
        <v>707</v>
      </c>
      <c r="B798" s="631"/>
      <c r="C798" s="631"/>
      <c r="D798" s="631"/>
      <c r="E798" s="631"/>
      <c r="F798" s="631"/>
      <c r="G798" s="631"/>
      <c r="H798" s="631"/>
      <c r="I798" s="631"/>
      <c r="J798" s="631"/>
      <c r="K798" s="631"/>
      <c r="L798" s="631"/>
      <c r="M798" s="631"/>
      <c r="N798" s="631"/>
      <c r="O798" s="631"/>
    </row>
    <row r="799" spans="1:15" ht="14.25">
      <c r="A799" s="631" t="s">
        <v>471</v>
      </c>
      <c r="B799" s="631"/>
      <c r="C799" s="631"/>
      <c r="D799" s="631"/>
      <c r="E799" s="631"/>
      <c r="F799" s="631"/>
      <c r="G799" s="631"/>
      <c r="H799" s="631"/>
      <c r="I799" s="631"/>
      <c r="J799" s="631"/>
      <c r="K799" s="631"/>
      <c r="L799" s="631"/>
      <c r="M799" s="631"/>
      <c r="N799" s="631"/>
      <c r="O799" s="631"/>
    </row>
    <row r="800" spans="1:15" ht="14.25">
      <c r="A800" s="631" t="s">
        <v>459</v>
      </c>
      <c r="B800" s="631"/>
      <c r="C800" s="631"/>
      <c r="D800" s="631"/>
      <c r="E800" s="631"/>
      <c r="F800" s="631"/>
      <c r="G800" s="631"/>
      <c r="H800" s="631"/>
      <c r="I800" s="631"/>
      <c r="J800" s="631"/>
      <c r="K800" s="631"/>
      <c r="L800" s="631"/>
      <c r="M800" s="631"/>
      <c r="N800" s="631"/>
      <c r="O800" s="631"/>
    </row>
    <row r="801" spans="1:15" ht="14.25">
      <c r="A801" s="631" t="s">
        <v>460</v>
      </c>
      <c r="B801" s="631"/>
      <c r="C801" s="631"/>
      <c r="D801" s="631"/>
      <c r="E801" s="631"/>
      <c r="F801" s="631"/>
      <c r="G801" s="631"/>
      <c r="H801" s="631"/>
      <c r="I801" s="631"/>
      <c r="J801" s="631"/>
      <c r="K801" s="631"/>
      <c r="L801" s="631"/>
      <c r="M801" s="631"/>
      <c r="N801" s="631"/>
      <c r="O801" s="631"/>
    </row>
    <row r="802" spans="1:15" ht="14.25">
      <c r="A802" s="631" t="s">
        <v>461</v>
      </c>
      <c r="B802" s="631"/>
      <c r="C802" s="631"/>
      <c r="D802" s="631"/>
      <c r="E802" s="631"/>
      <c r="F802" s="631"/>
      <c r="G802" s="631"/>
      <c r="H802" s="631"/>
      <c r="I802" s="631"/>
      <c r="J802" s="631"/>
      <c r="K802" s="631"/>
      <c r="L802" s="631"/>
      <c r="M802" s="631"/>
      <c r="N802" s="631"/>
      <c r="O802" s="631"/>
    </row>
    <row r="803" spans="1:15" ht="14.25">
      <c r="A803" s="631" t="s">
        <v>462</v>
      </c>
      <c r="B803" s="631"/>
      <c r="C803" s="631"/>
      <c r="D803" s="631"/>
      <c r="E803" s="631"/>
      <c r="F803" s="631"/>
      <c r="G803" s="631"/>
      <c r="H803" s="631"/>
      <c r="I803" s="631"/>
      <c r="J803" s="631"/>
      <c r="K803" s="631"/>
      <c r="L803" s="631"/>
      <c r="M803" s="631"/>
      <c r="N803" s="631"/>
      <c r="O803" s="631"/>
    </row>
    <row r="804" spans="1:15" ht="14.25">
      <c r="A804" s="631" t="s">
        <v>463</v>
      </c>
      <c r="B804" s="631"/>
      <c r="C804" s="631"/>
      <c r="D804" s="631"/>
      <c r="E804" s="631"/>
      <c r="F804" s="631"/>
      <c r="G804" s="631"/>
      <c r="H804" s="631"/>
      <c r="I804" s="631"/>
      <c r="J804" s="631"/>
      <c r="K804" s="631"/>
      <c r="L804" s="631"/>
      <c r="M804" s="631"/>
      <c r="N804" s="631"/>
      <c r="O804" s="631"/>
    </row>
    <row r="805" spans="1:15" ht="14.25">
      <c r="A805" s="631" t="s">
        <v>708</v>
      </c>
      <c r="B805" s="631"/>
      <c r="C805" s="631"/>
      <c r="D805" s="631"/>
      <c r="E805" s="631"/>
      <c r="F805" s="631"/>
      <c r="G805" s="631"/>
      <c r="H805" s="631"/>
      <c r="I805" s="631"/>
      <c r="J805" s="631"/>
      <c r="K805" s="631"/>
      <c r="L805" s="631"/>
      <c r="M805" s="631"/>
      <c r="N805" s="631"/>
      <c r="O805" s="631"/>
    </row>
    <row r="806" spans="1:15" ht="44.25" customHeight="1">
      <c r="A806" s="631" t="s">
        <v>940</v>
      </c>
      <c r="B806" s="631"/>
      <c r="C806" s="631"/>
      <c r="D806" s="631"/>
      <c r="E806" s="631"/>
      <c r="F806" s="631"/>
      <c r="G806" s="631"/>
      <c r="H806" s="631"/>
      <c r="I806" s="631"/>
      <c r="J806" s="631"/>
      <c r="K806" s="631"/>
      <c r="L806" s="631"/>
      <c r="M806" s="631"/>
      <c r="N806" s="631"/>
      <c r="O806" s="631"/>
    </row>
    <row r="807" spans="1:15" ht="59.25" customHeight="1">
      <c r="A807" s="632" t="s">
        <v>869</v>
      </c>
      <c r="B807" s="632"/>
      <c r="C807" s="632"/>
      <c r="D807" s="632"/>
      <c r="E807" s="632"/>
      <c r="F807" s="632"/>
      <c r="G807" s="632"/>
      <c r="H807" s="632"/>
      <c r="I807" s="632"/>
      <c r="J807" s="632"/>
      <c r="K807" s="632"/>
      <c r="L807" s="632"/>
      <c r="M807" s="632"/>
      <c r="N807" s="632"/>
      <c r="O807" s="632"/>
    </row>
    <row r="808" spans="1:15" ht="42.75" customHeight="1">
      <c r="A808" s="703" t="s">
        <v>612</v>
      </c>
      <c r="B808" s="703"/>
      <c r="C808" s="703"/>
      <c r="D808" s="703"/>
      <c r="E808" s="703"/>
      <c r="F808" s="703"/>
      <c r="G808" s="703"/>
      <c r="H808" s="703"/>
      <c r="I808" s="703"/>
      <c r="J808" s="703"/>
      <c r="K808" s="703"/>
      <c r="L808" s="703"/>
      <c r="M808" s="703"/>
      <c r="N808" s="703"/>
      <c r="O808" s="703"/>
    </row>
    <row r="809" spans="1:15" ht="30.75" customHeight="1">
      <c r="A809" s="632" t="s">
        <v>1098</v>
      </c>
      <c r="B809" s="632"/>
      <c r="C809" s="632"/>
      <c r="D809" s="632"/>
      <c r="E809" s="632"/>
      <c r="F809" s="632"/>
      <c r="G809" s="632"/>
      <c r="H809" s="632"/>
      <c r="I809" s="632"/>
      <c r="J809" s="632"/>
      <c r="K809" s="632"/>
      <c r="L809" s="632"/>
      <c r="M809" s="632"/>
      <c r="N809" s="632"/>
      <c r="O809" s="632"/>
    </row>
    <row r="810" spans="1:15" ht="14.25">
      <c r="A810" s="506"/>
      <c r="B810" s="507"/>
      <c r="C810" s="507"/>
      <c r="D810" s="507"/>
      <c r="E810" s="507"/>
      <c r="F810" s="507"/>
      <c r="G810" s="507"/>
      <c r="H810" s="507"/>
      <c r="I810" s="507"/>
      <c r="J810" s="507"/>
      <c r="K810" s="507"/>
      <c r="L810" s="507"/>
      <c r="M810" s="507"/>
      <c r="N810" s="507"/>
      <c r="O810" s="507"/>
    </row>
    <row r="811" spans="1:15" ht="14.25">
      <c r="A811" s="433"/>
      <c r="B811" s="374"/>
      <c r="C811" s="374"/>
      <c r="D811" s="374"/>
      <c r="E811" s="501"/>
      <c r="F811" s="501"/>
      <c r="G811" s="502"/>
      <c r="H811" s="502"/>
      <c r="I811" s="503"/>
      <c r="J811" s="503"/>
      <c r="K811" s="503"/>
      <c r="L811" s="503"/>
      <c r="M811" s="503"/>
      <c r="N811" s="503"/>
      <c r="O811" s="374"/>
    </row>
    <row r="812" spans="1:15" ht="14.25">
      <c r="A812" s="433"/>
      <c r="B812" s="374"/>
      <c r="C812" s="374"/>
      <c r="D812" s="374"/>
      <c r="E812" s="501"/>
      <c r="F812" s="501"/>
      <c r="G812" s="502"/>
      <c r="H812" s="502"/>
      <c r="I812" s="503"/>
      <c r="J812" s="503"/>
      <c r="K812" s="503"/>
      <c r="L812" s="503"/>
      <c r="M812" s="503"/>
      <c r="N812" s="503"/>
      <c r="O812" s="374"/>
    </row>
    <row r="813" spans="1:15" ht="14.25">
      <c r="A813" s="433"/>
      <c r="B813" s="374"/>
      <c r="C813" s="374"/>
      <c r="D813" s="374"/>
      <c r="E813" s="501"/>
      <c r="F813" s="501"/>
      <c r="G813" s="502"/>
      <c r="H813" s="502"/>
      <c r="I813" s="503"/>
      <c r="J813" s="503"/>
      <c r="K813" s="503"/>
      <c r="L813" s="503"/>
      <c r="M813" s="503"/>
      <c r="N813" s="503"/>
      <c r="O813" s="374"/>
    </row>
    <row r="814" spans="1:15" ht="14.25">
      <c r="A814" s="433"/>
      <c r="B814" s="374"/>
      <c r="C814" s="374"/>
      <c r="D814" s="374"/>
      <c r="E814" s="501"/>
      <c r="F814" s="501"/>
      <c r="G814" s="502"/>
      <c r="H814" s="502"/>
      <c r="I814" s="503"/>
      <c r="J814" s="503"/>
      <c r="K814" s="503"/>
      <c r="L814" s="503"/>
      <c r="M814" s="503"/>
      <c r="N814" s="503"/>
      <c r="O814" s="374"/>
    </row>
    <row r="815" spans="1:15" ht="14.25">
      <c r="A815" s="433"/>
      <c r="B815" s="374"/>
      <c r="C815" s="374"/>
      <c r="D815" s="374"/>
      <c r="E815" s="501"/>
      <c r="F815" s="501"/>
      <c r="G815" s="502"/>
      <c r="H815" s="502"/>
      <c r="I815" s="503"/>
      <c r="J815" s="503"/>
      <c r="K815" s="503"/>
      <c r="L815" s="503"/>
      <c r="M815" s="503"/>
      <c r="N815" s="503"/>
      <c r="O815" s="374"/>
    </row>
    <row r="816" spans="1:15" ht="14.25">
      <c r="A816" s="433"/>
      <c r="B816" s="374"/>
      <c r="C816" s="374"/>
      <c r="D816" s="374"/>
      <c r="E816" s="501"/>
      <c r="F816" s="501"/>
      <c r="G816" s="502"/>
      <c r="H816" s="502"/>
      <c r="I816" s="503"/>
      <c r="J816" s="503"/>
      <c r="K816" s="503"/>
      <c r="L816" s="503"/>
      <c r="M816" s="503"/>
      <c r="N816" s="503"/>
      <c r="O816" s="374"/>
    </row>
    <row r="817" spans="1:15" ht="14.25">
      <c r="A817" s="433"/>
      <c r="B817" s="374"/>
      <c r="C817" s="374"/>
      <c r="D817" s="374"/>
      <c r="E817" s="501"/>
      <c r="F817" s="501"/>
      <c r="G817" s="502"/>
      <c r="H817" s="502"/>
      <c r="I817" s="503"/>
      <c r="J817" s="503"/>
      <c r="K817" s="503"/>
      <c r="L817" s="503"/>
      <c r="M817" s="503"/>
      <c r="N817" s="503"/>
      <c r="O817" s="374"/>
    </row>
    <row r="818" spans="1:15" ht="14.25">
      <c r="A818" s="433"/>
      <c r="B818" s="374"/>
      <c r="C818" s="374"/>
      <c r="D818" s="374"/>
      <c r="E818" s="501"/>
      <c r="F818" s="501"/>
      <c r="G818" s="502"/>
      <c r="H818" s="502"/>
      <c r="I818" s="503"/>
      <c r="J818" s="503"/>
      <c r="K818" s="503"/>
      <c r="L818" s="503"/>
      <c r="M818" s="503"/>
      <c r="N818" s="503"/>
      <c r="O818" s="374"/>
    </row>
    <row r="819" spans="1:15" ht="14.25">
      <c r="A819" s="433"/>
      <c r="B819" s="374"/>
      <c r="C819" s="374"/>
      <c r="D819" s="374"/>
      <c r="E819" s="501"/>
      <c r="F819" s="501"/>
      <c r="G819" s="502"/>
      <c r="H819" s="502"/>
      <c r="I819" s="503"/>
      <c r="J819" s="503"/>
      <c r="K819" s="503"/>
      <c r="L819" s="503"/>
      <c r="M819" s="503"/>
      <c r="N819" s="503"/>
      <c r="O819" s="374"/>
    </row>
    <row r="820" spans="1:15" ht="14.25">
      <c r="A820" s="433"/>
      <c r="B820" s="374"/>
      <c r="C820" s="374"/>
      <c r="D820" s="374"/>
      <c r="E820" s="501"/>
      <c r="F820" s="501"/>
      <c r="G820" s="502"/>
      <c r="H820" s="502"/>
      <c r="I820" s="503"/>
      <c r="J820" s="503"/>
      <c r="K820" s="503"/>
      <c r="L820" s="503"/>
      <c r="M820" s="503"/>
      <c r="N820" s="503"/>
      <c r="O820" s="374"/>
    </row>
    <row r="821" spans="1:15" ht="14.25">
      <c r="A821" s="433"/>
      <c r="B821" s="374"/>
      <c r="C821" s="374"/>
      <c r="D821" s="374"/>
      <c r="E821" s="501"/>
      <c r="F821" s="501"/>
      <c r="G821" s="502"/>
      <c r="H821" s="502"/>
      <c r="I821" s="503"/>
      <c r="J821" s="503"/>
      <c r="K821" s="503"/>
      <c r="L821" s="503"/>
      <c r="M821" s="503"/>
      <c r="N821" s="503"/>
      <c r="O821" s="374"/>
    </row>
    <row r="822" spans="1:15" ht="14.25">
      <c r="A822" s="433"/>
      <c r="B822" s="374"/>
      <c r="C822" s="374"/>
      <c r="D822" s="374"/>
      <c r="E822" s="501"/>
      <c r="F822" s="501"/>
      <c r="G822" s="502"/>
      <c r="H822" s="502"/>
      <c r="I822" s="503"/>
      <c r="J822" s="503"/>
      <c r="K822" s="503"/>
      <c r="L822" s="503"/>
      <c r="M822" s="503"/>
      <c r="N822" s="503"/>
      <c r="O822" s="374"/>
    </row>
    <row r="823" spans="1:15" ht="14.25">
      <c r="A823" s="433"/>
      <c r="B823" s="374"/>
      <c r="C823" s="374"/>
      <c r="D823" s="374"/>
      <c r="E823" s="501"/>
      <c r="F823" s="501"/>
      <c r="G823" s="502"/>
      <c r="H823" s="502"/>
      <c r="I823" s="503"/>
      <c r="J823" s="503"/>
      <c r="K823" s="503"/>
      <c r="L823" s="503"/>
      <c r="M823" s="503"/>
      <c r="N823" s="503"/>
      <c r="O823" s="374"/>
    </row>
    <row r="824" spans="1:15" ht="14.25">
      <c r="A824" s="433"/>
      <c r="B824" s="374"/>
      <c r="C824" s="374"/>
      <c r="D824" s="374"/>
      <c r="E824" s="501"/>
      <c r="F824" s="501"/>
      <c r="G824" s="502"/>
      <c r="H824" s="502"/>
      <c r="I824" s="503"/>
      <c r="J824" s="503"/>
      <c r="K824" s="503"/>
      <c r="L824" s="503"/>
      <c r="M824" s="503"/>
      <c r="N824" s="503"/>
      <c r="O824" s="374"/>
    </row>
    <row r="825" spans="1:15" ht="14.25">
      <c r="A825" s="433"/>
      <c r="B825" s="374"/>
      <c r="C825" s="374"/>
      <c r="D825" s="374"/>
      <c r="E825" s="501"/>
      <c r="F825" s="501"/>
      <c r="G825" s="502"/>
      <c r="H825" s="502"/>
      <c r="I825" s="503"/>
      <c r="J825" s="503"/>
      <c r="K825" s="503"/>
      <c r="L825" s="503"/>
      <c r="M825" s="503"/>
      <c r="N825" s="503"/>
      <c r="O825" s="374"/>
    </row>
    <row r="826" spans="1:15" ht="14.25">
      <c r="A826" s="433"/>
      <c r="B826" s="374"/>
      <c r="C826" s="374"/>
      <c r="D826" s="374"/>
      <c r="E826" s="501"/>
      <c r="F826" s="501"/>
      <c r="G826" s="502"/>
      <c r="H826" s="502"/>
      <c r="I826" s="503"/>
      <c r="J826" s="503"/>
      <c r="K826" s="503"/>
      <c r="L826" s="503"/>
      <c r="M826" s="503"/>
      <c r="N826" s="503"/>
      <c r="O826" s="374"/>
    </row>
    <row r="827" spans="1:15" ht="14.25">
      <c r="A827" s="433"/>
      <c r="B827" s="374"/>
      <c r="C827" s="374"/>
      <c r="D827" s="374"/>
      <c r="E827" s="501"/>
      <c r="F827" s="501"/>
      <c r="G827" s="502"/>
      <c r="H827" s="502"/>
      <c r="I827" s="503"/>
      <c r="J827" s="503"/>
      <c r="K827" s="503"/>
      <c r="L827" s="503"/>
      <c r="M827" s="503"/>
      <c r="N827" s="503"/>
      <c r="O827" s="374"/>
    </row>
    <row r="828" spans="1:15" ht="14.25">
      <c r="A828" s="433"/>
      <c r="B828" s="374"/>
      <c r="C828" s="374"/>
      <c r="D828" s="374"/>
      <c r="E828" s="501"/>
      <c r="F828" s="501"/>
      <c r="G828" s="502"/>
      <c r="H828" s="502"/>
      <c r="I828" s="503"/>
      <c r="J828" s="503"/>
      <c r="K828" s="503"/>
      <c r="L828" s="503"/>
      <c r="M828" s="503"/>
      <c r="N828" s="503"/>
      <c r="O828" s="374"/>
    </row>
  </sheetData>
  <sheetProtection/>
  <mergeCells count="187">
    <mergeCell ref="D473:D480"/>
    <mergeCell ref="D583:D591"/>
    <mergeCell ref="D592:D600"/>
    <mergeCell ref="D682:D690"/>
    <mergeCell ref="D691:D699"/>
    <mergeCell ref="D709:D717"/>
    <mergeCell ref="D637:D645"/>
    <mergeCell ref="D655:D663"/>
    <mergeCell ref="D664:D672"/>
    <mergeCell ref="D565:D573"/>
    <mergeCell ref="D574:D582"/>
    <mergeCell ref="D754:D762"/>
    <mergeCell ref="D610:D618"/>
    <mergeCell ref="D745:D753"/>
    <mergeCell ref="D378:D385"/>
    <mergeCell ref="D386:D393"/>
    <mergeCell ref="D394:D401"/>
    <mergeCell ref="D441:D442"/>
    <mergeCell ref="B418:O418"/>
    <mergeCell ref="B419:O419"/>
    <mergeCell ref="O553:O556"/>
    <mergeCell ref="D736:D744"/>
    <mergeCell ref="D601:D609"/>
    <mergeCell ref="B322:C417"/>
    <mergeCell ref="D370:D377"/>
    <mergeCell ref="A443:A454"/>
    <mergeCell ref="B443:B454"/>
    <mergeCell ref="A457:A552"/>
    <mergeCell ref="B457:B552"/>
    <mergeCell ref="D513:D520"/>
    <mergeCell ref="C457:C464"/>
    <mergeCell ref="D489:D496"/>
    <mergeCell ref="D457:D464"/>
    <mergeCell ref="C250:C255"/>
    <mergeCell ref="D268:D273"/>
    <mergeCell ref="D292:D297"/>
    <mergeCell ref="D298:D303"/>
    <mergeCell ref="D250:D255"/>
    <mergeCell ref="A455:A456"/>
    <mergeCell ref="D338:D345"/>
    <mergeCell ref="D346:D353"/>
    <mergeCell ref="D362:D369"/>
    <mergeCell ref="A322:A417"/>
    <mergeCell ref="D304:D309"/>
    <mergeCell ref="D310:D315"/>
    <mergeCell ref="A1:O1"/>
    <mergeCell ref="A6:O6"/>
    <mergeCell ref="A7:O7"/>
    <mergeCell ref="A2:A4"/>
    <mergeCell ref="B2:B4"/>
    <mergeCell ref="G2:N2"/>
    <mergeCell ref="G3:H3"/>
    <mergeCell ref="C2:C4"/>
    <mergeCell ref="D171:D177"/>
    <mergeCell ref="D2:D4"/>
    <mergeCell ref="O3:O4"/>
    <mergeCell ref="D190:D195"/>
    <mergeCell ref="D208:D213"/>
    <mergeCell ref="D143:D149"/>
    <mergeCell ref="D17:D23"/>
    <mergeCell ref="D66:D72"/>
    <mergeCell ref="D45:D51"/>
    <mergeCell ref="D52:D58"/>
    <mergeCell ref="D164:D170"/>
    <mergeCell ref="D73:D79"/>
    <mergeCell ref="D136:D142"/>
    <mergeCell ref="D150:D156"/>
    <mergeCell ref="D157:D163"/>
    <mergeCell ref="D80:D86"/>
    <mergeCell ref="D115:D121"/>
    <mergeCell ref="D122:D128"/>
    <mergeCell ref="E2:F3"/>
    <mergeCell ref="I3:J3"/>
    <mergeCell ref="D101:D107"/>
    <mergeCell ref="D108:D114"/>
    <mergeCell ref="C94:C100"/>
    <mergeCell ref="D94:D100"/>
    <mergeCell ref="D59:D65"/>
    <mergeCell ref="A10:A93"/>
    <mergeCell ref="B94:B177"/>
    <mergeCell ref="A94:A177"/>
    <mergeCell ref="K3:L3"/>
    <mergeCell ref="M3:N3"/>
    <mergeCell ref="A8:A9"/>
    <mergeCell ref="B9:O9"/>
    <mergeCell ref="B8:O8"/>
    <mergeCell ref="D129:D135"/>
    <mergeCell ref="D87:D93"/>
    <mergeCell ref="C10:C16"/>
    <mergeCell ref="D10:D16"/>
    <mergeCell ref="D31:D37"/>
    <mergeCell ref="D38:D44"/>
    <mergeCell ref="D24:D30"/>
    <mergeCell ref="B10:B93"/>
    <mergeCell ref="D184:D189"/>
    <mergeCell ref="A250:A321"/>
    <mergeCell ref="B250:B321"/>
    <mergeCell ref="D286:D291"/>
    <mergeCell ref="D322:D329"/>
    <mergeCell ref="D256:D261"/>
    <mergeCell ref="D262:D267"/>
    <mergeCell ref="D220:D225"/>
    <mergeCell ref="D196:D201"/>
    <mergeCell ref="D202:D207"/>
    <mergeCell ref="D330:D337"/>
    <mergeCell ref="D232:D237"/>
    <mergeCell ref="D214:D219"/>
    <mergeCell ref="A178:A249"/>
    <mergeCell ref="B178:B249"/>
    <mergeCell ref="C178:C183"/>
    <mergeCell ref="D226:D231"/>
    <mergeCell ref="D238:D243"/>
    <mergeCell ref="D244:D249"/>
    <mergeCell ref="D178:D183"/>
    <mergeCell ref="D427:D428"/>
    <mergeCell ref="O443:O454"/>
    <mergeCell ref="D274:D279"/>
    <mergeCell ref="D280:D285"/>
    <mergeCell ref="D431:D432"/>
    <mergeCell ref="D425:D426"/>
    <mergeCell ref="D354:D361"/>
    <mergeCell ref="D402:D409"/>
    <mergeCell ref="D316:D321"/>
    <mergeCell ref="D410:D417"/>
    <mergeCell ref="D700:D708"/>
    <mergeCell ref="D763:D771"/>
    <mergeCell ref="D673:D681"/>
    <mergeCell ref="A420:A442"/>
    <mergeCell ref="B420:B442"/>
    <mergeCell ref="D433:D434"/>
    <mergeCell ref="D435:D436"/>
    <mergeCell ref="D421:D422"/>
    <mergeCell ref="D423:D424"/>
    <mergeCell ref="D429:D430"/>
    <mergeCell ref="D718:D726"/>
    <mergeCell ref="D727:D735"/>
    <mergeCell ref="B673:C780"/>
    <mergeCell ref="D772:D780"/>
    <mergeCell ref="A553:A556"/>
    <mergeCell ref="B455:B456"/>
    <mergeCell ref="D497:D504"/>
    <mergeCell ref="D505:D512"/>
    <mergeCell ref="A557:A564"/>
    <mergeCell ref="A673:A780"/>
    <mergeCell ref="O455:O456"/>
    <mergeCell ref="D529:D536"/>
    <mergeCell ref="D537:D544"/>
    <mergeCell ref="D545:D552"/>
    <mergeCell ref="B553:B556"/>
    <mergeCell ref="D437:D438"/>
    <mergeCell ref="D439:D440"/>
    <mergeCell ref="D481:D488"/>
    <mergeCell ref="D521:D528"/>
    <mergeCell ref="D465:D472"/>
    <mergeCell ref="B790:G790"/>
    <mergeCell ref="A791:O791"/>
    <mergeCell ref="O557:O564"/>
    <mergeCell ref="A565:A672"/>
    <mergeCell ref="D646:D654"/>
    <mergeCell ref="B557:B564"/>
    <mergeCell ref="B565:C672"/>
    <mergeCell ref="D628:D636"/>
    <mergeCell ref="B783:G783"/>
    <mergeCell ref="D619:D627"/>
    <mergeCell ref="B784:G784"/>
    <mergeCell ref="B785:G785"/>
    <mergeCell ref="B786:G786"/>
    <mergeCell ref="B787:G787"/>
    <mergeCell ref="B788:G788"/>
    <mergeCell ref="B789:G789"/>
    <mergeCell ref="A807:O807"/>
    <mergeCell ref="A809:O809"/>
    <mergeCell ref="A808:O808"/>
    <mergeCell ref="A797:O797"/>
    <mergeCell ref="A798:O798"/>
    <mergeCell ref="A799:O799"/>
    <mergeCell ref="A800:O800"/>
    <mergeCell ref="A801:O801"/>
    <mergeCell ref="A806:O806"/>
    <mergeCell ref="A802:O802"/>
    <mergeCell ref="A803:O803"/>
    <mergeCell ref="A804:O804"/>
    <mergeCell ref="A805:O805"/>
    <mergeCell ref="A793:O793"/>
    <mergeCell ref="A794:O794"/>
    <mergeCell ref="A795:O795"/>
    <mergeCell ref="A796:O796"/>
  </mergeCells>
  <printOptions/>
  <pageMargins left="0.31496062992125984" right="0.31496062992125984" top="0.35433070866141736" bottom="0.3937007874015748" header="0.31496062992125984" footer="0.31496062992125984"/>
  <pageSetup horizontalDpi="600" verticalDpi="600" orientation="portrait" paperSize="9" scale="59" r:id="rId1"/>
  <rowBreaks count="10" manualBreakCount="10">
    <brk id="65" max="15" man="1"/>
    <brk id="144" max="15" man="1"/>
    <brk id="225" max="15" man="1"/>
    <brk id="303" max="15" man="1"/>
    <brk id="417" max="15" man="1"/>
    <brk id="488" max="255" man="1"/>
    <brk id="552" max="255" man="1"/>
    <brk id="627" max="15" man="1"/>
    <brk id="717" max="15" man="1"/>
    <brk id="790" max="255" man="1"/>
  </rowBreaks>
</worksheet>
</file>

<file path=xl/worksheets/sheet15.xml><?xml version="1.0" encoding="utf-8"?>
<worksheet xmlns="http://schemas.openxmlformats.org/spreadsheetml/2006/main" xmlns:r="http://schemas.openxmlformats.org/officeDocument/2006/relationships">
  <sheetPr>
    <tabColor rgb="FFFFFF00"/>
  </sheetPr>
  <dimension ref="A1:Z50"/>
  <sheetViews>
    <sheetView view="pageBreakPreview" zoomScale="124" zoomScaleSheetLayoutView="124" zoomScalePageLayoutView="0" workbookViewId="0" topLeftCell="A1">
      <selection activeCell="B12" sqref="B12"/>
    </sheetView>
  </sheetViews>
  <sheetFormatPr defaultColWidth="9.140625" defaultRowHeight="15"/>
  <cols>
    <col min="1" max="1" width="58.00390625" style="0" customWidth="1"/>
    <col min="2" max="25" width="6.28125" style="103" customWidth="1"/>
  </cols>
  <sheetData>
    <row r="1" spans="1:26" ht="14.25">
      <c r="A1" s="893" t="s">
        <v>509</v>
      </c>
      <c r="B1" s="893"/>
      <c r="C1" s="893"/>
      <c r="D1" s="893"/>
      <c r="E1" s="893"/>
      <c r="F1" s="893"/>
      <c r="G1" s="893"/>
      <c r="H1" s="893"/>
      <c r="I1" s="893"/>
      <c r="J1" s="893"/>
      <c r="K1" s="893"/>
      <c r="L1" s="893"/>
      <c r="M1" s="893"/>
      <c r="N1" s="893"/>
      <c r="O1" s="893"/>
      <c r="P1" s="893"/>
      <c r="Q1" s="893"/>
      <c r="R1" s="893"/>
      <c r="S1" s="893"/>
      <c r="T1" s="893"/>
      <c r="U1" s="893"/>
      <c r="V1" s="893"/>
      <c r="W1" s="893"/>
      <c r="X1" s="893"/>
      <c r="Y1" s="893"/>
      <c r="Z1" s="413"/>
    </row>
    <row r="2" spans="1:26" ht="18.75" customHeight="1">
      <c r="A2" s="894" t="s">
        <v>510</v>
      </c>
      <c r="B2" s="894"/>
      <c r="C2" s="894"/>
      <c r="D2" s="894"/>
      <c r="E2" s="894"/>
      <c r="F2" s="894"/>
      <c r="G2" s="894"/>
      <c r="H2" s="894"/>
      <c r="I2" s="894"/>
      <c r="J2" s="894"/>
      <c r="K2" s="894"/>
      <c r="L2" s="894"/>
      <c r="M2" s="894"/>
      <c r="N2" s="894"/>
      <c r="O2" s="894"/>
      <c r="P2" s="894"/>
      <c r="Q2" s="894"/>
      <c r="R2" s="894"/>
      <c r="S2" s="894"/>
      <c r="T2" s="894"/>
      <c r="U2" s="894"/>
      <c r="V2" s="894"/>
      <c r="W2" s="894"/>
      <c r="X2" s="894"/>
      <c r="Y2" s="894"/>
      <c r="Z2" s="413"/>
    </row>
    <row r="3" spans="1:26" ht="28.5" customHeight="1">
      <c r="A3" s="328" t="s">
        <v>511</v>
      </c>
      <c r="B3" s="616" t="s">
        <v>226</v>
      </c>
      <c r="C3" s="616"/>
      <c r="D3" s="616" t="s">
        <v>210</v>
      </c>
      <c r="E3" s="616"/>
      <c r="F3" s="616" t="s">
        <v>211</v>
      </c>
      <c r="G3" s="616"/>
      <c r="H3" s="616" t="s">
        <v>212</v>
      </c>
      <c r="I3" s="616"/>
      <c r="J3" s="616" t="s">
        <v>223</v>
      </c>
      <c r="K3" s="616"/>
      <c r="L3" s="616" t="s">
        <v>232</v>
      </c>
      <c r="M3" s="616"/>
      <c r="N3" s="616" t="s">
        <v>233</v>
      </c>
      <c r="O3" s="616"/>
      <c r="P3" s="616" t="s">
        <v>593</v>
      </c>
      <c r="Q3" s="616"/>
      <c r="R3" s="616" t="s">
        <v>594</v>
      </c>
      <c r="S3" s="616"/>
      <c r="T3" s="616" t="s">
        <v>622</v>
      </c>
      <c r="U3" s="616"/>
      <c r="V3" s="616" t="s">
        <v>596</v>
      </c>
      <c r="W3" s="616"/>
      <c r="X3" s="616" t="s">
        <v>610</v>
      </c>
      <c r="Y3" s="616"/>
      <c r="Z3" s="413"/>
    </row>
    <row r="4" spans="1:26" s="92" customFormat="1" ht="23.25" customHeight="1">
      <c r="A4" s="510" t="s">
        <v>512</v>
      </c>
      <c r="B4" s="328" t="s">
        <v>419</v>
      </c>
      <c r="C4" s="328" t="s">
        <v>420</v>
      </c>
      <c r="D4" s="328" t="s">
        <v>419</v>
      </c>
      <c r="E4" s="328" t="s">
        <v>420</v>
      </c>
      <c r="F4" s="328" t="s">
        <v>419</v>
      </c>
      <c r="G4" s="328" t="s">
        <v>420</v>
      </c>
      <c r="H4" s="328" t="s">
        <v>419</v>
      </c>
      <c r="I4" s="328" t="s">
        <v>420</v>
      </c>
      <c r="J4" s="328" t="s">
        <v>419</v>
      </c>
      <c r="K4" s="328" t="s">
        <v>420</v>
      </c>
      <c r="L4" s="328" t="s">
        <v>419</v>
      </c>
      <c r="M4" s="328" t="s">
        <v>420</v>
      </c>
      <c r="N4" s="328" t="s">
        <v>419</v>
      </c>
      <c r="O4" s="328" t="s">
        <v>420</v>
      </c>
      <c r="P4" s="328" t="s">
        <v>419</v>
      </c>
      <c r="Q4" s="328" t="s">
        <v>420</v>
      </c>
      <c r="R4" s="328" t="s">
        <v>419</v>
      </c>
      <c r="S4" s="328" t="s">
        <v>420</v>
      </c>
      <c r="T4" s="328" t="s">
        <v>419</v>
      </c>
      <c r="U4" s="328" t="s">
        <v>420</v>
      </c>
      <c r="V4" s="328" t="s">
        <v>419</v>
      </c>
      <c r="W4" s="328" t="s">
        <v>420</v>
      </c>
      <c r="X4" s="328" t="s">
        <v>419</v>
      </c>
      <c r="Y4" s="328" t="s">
        <v>420</v>
      </c>
      <c r="Z4" s="511"/>
    </row>
    <row r="5" spans="1:26" ht="39" customHeight="1">
      <c r="A5" s="510" t="s">
        <v>1014</v>
      </c>
      <c r="B5" s="330">
        <f>B10+B16</f>
        <v>139375.5</v>
      </c>
      <c r="C5" s="330">
        <f>C10+C16</f>
        <v>97639</v>
      </c>
      <c r="D5" s="330">
        <f>D10+D16</f>
        <v>12106.9</v>
      </c>
      <c r="E5" s="330">
        <f aca="true" t="shared" si="0" ref="E5:Y5">E10+E16</f>
        <v>11373.2</v>
      </c>
      <c r="F5" s="330">
        <f t="shared" si="0"/>
        <v>12627.4</v>
      </c>
      <c r="G5" s="330">
        <f t="shared" si="0"/>
        <v>11541.8</v>
      </c>
      <c r="H5" s="330">
        <f t="shared" si="0"/>
        <v>12627.4</v>
      </c>
      <c r="I5" s="330">
        <f t="shared" si="0"/>
        <v>11546.7</v>
      </c>
      <c r="J5" s="330">
        <f t="shared" si="0"/>
        <v>13144.3</v>
      </c>
      <c r="K5" s="330">
        <f t="shared" si="0"/>
        <v>12430.6</v>
      </c>
      <c r="L5" s="330">
        <f t="shared" si="0"/>
        <v>12679.7</v>
      </c>
      <c r="M5" s="330">
        <f t="shared" si="0"/>
        <v>12679.7</v>
      </c>
      <c r="N5" s="330">
        <f t="shared" si="0"/>
        <v>12679.7</v>
      </c>
      <c r="O5" s="330">
        <f t="shared" si="0"/>
        <v>12679.7</v>
      </c>
      <c r="P5" s="330">
        <f t="shared" si="0"/>
        <v>12679.7</v>
      </c>
      <c r="Q5" s="330">
        <f t="shared" si="0"/>
        <v>12679.7</v>
      </c>
      <c r="R5" s="330">
        <f t="shared" si="0"/>
        <v>12707.6</v>
      </c>
      <c r="S5" s="330">
        <f t="shared" si="0"/>
        <v>12707.6</v>
      </c>
      <c r="T5" s="330">
        <f t="shared" si="0"/>
        <v>12707.6</v>
      </c>
      <c r="U5" s="330">
        <f t="shared" si="0"/>
        <v>0</v>
      </c>
      <c r="V5" s="330">
        <f t="shared" si="0"/>
        <v>12707.6</v>
      </c>
      <c r="W5" s="330">
        <f t="shared" si="0"/>
        <v>0</v>
      </c>
      <c r="X5" s="330">
        <f t="shared" si="0"/>
        <v>12707.6</v>
      </c>
      <c r="Y5" s="330">
        <f t="shared" si="0"/>
        <v>0</v>
      </c>
      <c r="Z5" s="413"/>
    </row>
    <row r="6" spans="1:26" ht="14.25">
      <c r="A6" s="614" t="s">
        <v>418</v>
      </c>
      <c r="B6" s="675"/>
      <c r="C6" s="675"/>
      <c r="D6" s="675"/>
      <c r="E6" s="675"/>
      <c r="F6" s="675"/>
      <c r="G6" s="675"/>
      <c r="H6" s="675"/>
      <c r="I6" s="675"/>
      <c r="J6" s="675"/>
      <c r="K6" s="675"/>
      <c r="L6" s="675"/>
      <c r="M6" s="675"/>
      <c r="N6" s="675"/>
      <c r="O6" s="675"/>
      <c r="P6" s="675"/>
      <c r="Q6" s="675"/>
      <c r="R6" s="675"/>
      <c r="S6" s="675"/>
      <c r="T6" s="675"/>
      <c r="U6" s="675"/>
      <c r="V6" s="675"/>
      <c r="W6" s="675"/>
      <c r="X6" s="675"/>
      <c r="Y6" s="615"/>
      <c r="Z6" s="413"/>
    </row>
    <row r="7" spans="1:26" ht="20.25">
      <c r="A7" s="510" t="s">
        <v>513</v>
      </c>
      <c r="B7" s="340"/>
      <c r="C7" s="340"/>
      <c r="D7" s="340">
        <v>100</v>
      </c>
      <c r="E7" s="340">
        <v>100</v>
      </c>
      <c r="F7" s="340">
        <v>100</v>
      </c>
      <c r="G7" s="340">
        <v>100</v>
      </c>
      <c r="H7" s="340">
        <v>100</v>
      </c>
      <c r="I7" s="340">
        <v>100</v>
      </c>
      <c r="J7" s="340">
        <v>100</v>
      </c>
      <c r="K7" s="340">
        <v>100</v>
      </c>
      <c r="L7" s="340">
        <v>100</v>
      </c>
      <c r="M7" s="340">
        <v>100</v>
      </c>
      <c r="N7" s="340">
        <v>100</v>
      </c>
      <c r="O7" s="340">
        <v>100</v>
      </c>
      <c r="P7" s="328">
        <v>100</v>
      </c>
      <c r="Q7" s="328">
        <v>100</v>
      </c>
      <c r="R7" s="328">
        <v>100</v>
      </c>
      <c r="S7" s="328">
        <v>100</v>
      </c>
      <c r="T7" s="328">
        <v>100</v>
      </c>
      <c r="U7" s="328"/>
      <c r="V7" s="328">
        <v>100</v>
      </c>
      <c r="W7" s="328"/>
      <c r="X7" s="328">
        <v>100</v>
      </c>
      <c r="Y7" s="328"/>
      <c r="Z7" s="413"/>
    </row>
    <row r="8" spans="1:26" ht="20.25">
      <c r="A8" s="512" t="s">
        <v>1035</v>
      </c>
      <c r="B8" s="513"/>
      <c r="C8" s="513"/>
      <c r="D8" s="513"/>
      <c r="E8" s="513"/>
      <c r="F8" s="513"/>
      <c r="G8" s="513"/>
      <c r="H8" s="513"/>
      <c r="I8" s="513"/>
      <c r="J8" s="513"/>
      <c r="K8" s="513"/>
      <c r="L8" s="513"/>
      <c r="M8" s="513"/>
      <c r="N8" s="513"/>
      <c r="O8" s="513"/>
      <c r="P8" s="484"/>
      <c r="Q8" s="484"/>
      <c r="R8" s="484"/>
      <c r="S8" s="484"/>
      <c r="T8" s="484"/>
      <c r="U8" s="484"/>
      <c r="V8" s="484"/>
      <c r="W8" s="484"/>
      <c r="X8" s="484"/>
      <c r="Y8" s="483"/>
      <c r="Z8" s="413"/>
    </row>
    <row r="9" spans="1:26" ht="14.25">
      <c r="A9" s="614" t="s">
        <v>514</v>
      </c>
      <c r="B9" s="675"/>
      <c r="C9" s="675"/>
      <c r="D9" s="675"/>
      <c r="E9" s="675"/>
      <c r="F9" s="675"/>
      <c r="G9" s="675"/>
      <c r="H9" s="675"/>
      <c r="I9" s="675"/>
      <c r="J9" s="675"/>
      <c r="K9" s="675"/>
      <c r="L9" s="675"/>
      <c r="M9" s="675"/>
      <c r="N9" s="675"/>
      <c r="O9" s="675"/>
      <c r="P9" s="675"/>
      <c r="Q9" s="675"/>
      <c r="R9" s="675"/>
      <c r="S9" s="675"/>
      <c r="T9" s="675"/>
      <c r="U9" s="675"/>
      <c r="V9" s="675"/>
      <c r="W9" s="675"/>
      <c r="X9" s="675"/>
      <c r="Y9" s="615"/>
      <c r="Z9" s="413"/>
    </row>
    <row r="10" spans="1:26" ht="20.25">
      <c r="A10" s="510" t="s">
        <v>1015</v>
      </c>
      <c r="B10" s="358">
        <f>D10+F10+H10+J10+L10+N10+P10+R10+T10+V10+X10</f>
        <v>69687.95000000001</v>
      </c>
      <c r="C10" s="358">
        <f>E10+G10+I10+K10+M10+O10+Q10+S10+U10+W10+Y10</f>
        <v>48819.65</v>
      </c>
      <c r="D10" s="358">
        <f>D13</f>
        <v>6053.45</v>
      </c>
      <c r="E10" s="340">
        <f>E13</f>
        <v>5686.6</v>
      </c>
      <c r="F10" s="358">
        <f aca="true" t="shared" si="1" ref="F10:X10">F13</f>
        <v>6313.7</v>
      </c>
      <c r="G10" s="340">
        <f t="shared" si="1"/>
        <v>5770.9</v>
      </c>
      <c r="H10" s="358">
        <f t="shared" si="1"/>
        <v>6313.7</v>
      </c>
      <c r="I10" s="340">
        <f t="shared" si="1"/>
        <v>5773.35</v>
      </c>
      <c r="J10" s="358">
        <f t="shared" si="1"/>
        <v>6572.2</v>
      </c>
      <c r="K10" s="340">
        <f t="shared" si="1"/>
        <v>6215.3</v>
      </c>
      <c r="L10" s="358">
        <f t="shared" si="1"/>
        <v>6339.9</v>
      </c>
      <c r="M10" s="340">
        <f t="shared" si="1"/>
        <v>6339.9</v>
      </c>
      <c r="N10" s="358">
        <f t="shared" si="1"/>
        <v>6339.9</v>
      </c>
      <c r="O10" s="340">
        <f t="shared" si="1"/>
        <v>6339.9</v>
      </c>
      <c r="P10" s="358">
        <f t="shared" si="1"/>
        <v>6339.9</v>
      </c>
      <c r="Q10" s="340">
        <f t="shared" si="1"/>
        <v>6339.9</v>
      </c>
      <c r="R10" s="358">
        <f t="shared" si="1"/>
        <v>6353.8</v>
      </c>
      <c r="S10" s="340">
        <f t="shared" si="1"/>
        <v>6353.8</v>
      </c>
      <c r="T10" s="358">
        <f t="shared" si="1"/>
        <v>6353.8</v>
      </c>
      <c r="U10" s="340"/>
      <c r="V10" s="358">
        <f t="shared" si="1"/>
        <v>6353.8</v>
      </c>
      <c r="W10" s="340"/>
      <c r="X10" s="358">
        <f t="shared" si="1"/>
        <v>6353.8</v>
      </c>
      <c r="Y10" s="340"/>
      <c r="Z10" s="413"/>
    </row>
    <row r="11" spans="1:26" ht="14.25">
      <c r="A11" s="614" t="s">
        <v>421</v>
      </c>
      <c r="B11" s="675"/>
      <c r="C11" s="675"/>
      <c r="D11" s="675"/>
      <c r="E11" s="675"/>
      <c r="F11" s="675"/>
      <c r="G11" s="675"/>
      <c r="H11" s="675"/>
      <c r="I11" s="675"/>
      <c r="J11" s="675"/>
      <c r="K11" s="675"/>
      <c r="L11" s="675"/>
      <c r="M11" s="675"/>
      <c r="N11" s="675"/>
      <c r="O11" s="675"/>
      <c r="P11" s="675"/>
      <c r="Q11" s="675"/>
      <c r="R11" s="675"/>
      <c r="S11" s="675"/>
      <c r="T11" s="675"/>
      <c r="U11" s="675"/>
      <c r="V11" s="675"/>
      <c r="W11" s="675"/>
      <c r="X11" s="675"/>
      <c r="Y11" s="615"/>
      <c r="Z11" s="413"/>
    </row>
    <row r="12" spans="1:26" ht="30">
      <c r="A12" s="510" t="s">
        <v>515</v>
      </c>
      <c r="B12" s="340"/>
      <c r="C12" s="340"/>
      <c r="D12" s="340">
        <v>100</v>
      </c>
      <c r="E12" s="340">
        <v>100</v>
      </c>
      <c r="F12" s="340">
        <v>100</v>
      </c>
      <c r="G12" s="340">
        <v>100</v>
      </c>
      <c r="H12" s="340">
        <v>100</v>
      </c>
      <c r="I12" s="340">
        <v>100</v>
      </c>
      <c r="J12" s="340">
        <v>100</v>
      </c>
      <c r="K12" s="340">
        <v>100</v>
      </c>
      <c r="L12" s="340">
        <v>100</v>
      </c>
      <c r="M12" s="340">
        <v>100</v>
      </c>
      <c r="N12" s="340">
        <v>100</v>
      </c>
      <c r="O12" s="340">
        <v>100</v>
      </c>
      <c r="P12" s="328">
        <v>100</v>
      </c>
      <c r="Q12" s="328">
        <v>100</v>
      </c>
      <c r="R12" s="328">
        <v>100</v>
      </c>
      <c r="S12" s="328">
        <v>100</v>
      </c>
      <c r="T12" s="328">
        <v>100</v>
      </c>
      <c r="U12" s="328"/>
      <c r="V12" s="328">
        <v>100</v>
      </c>
      <c r="W12" s="328"/>
      <c r="X12" s="328">
        <v>100</v>
      </c>
      <c r="Y12" s="328"/>
      <c r="Z12" s="413"/>
    </row>
    <row r="13" spans="1:26" ht="14.25">
      <c r="A13" s="514" t="s">
        <v>1036</v>
      </c>
      <c r="B13" s="358">
        <f>D13+F13+H13+J13+L13+N13+P13+R13+T13+V13+X13</f>
        <v>69687.95000000001</v>
      </c>
      <c r="C13" s="358">
        <f>E13+G13+I13+K13+M13+O13+Q13+S13+U13+W13+Y13</f>
        <v>48819.65</v>
      </c>
      <c r="D13" s="358">
        <v>6053.45</v>
      </c>
      <c r="E13" s="340">
        <v>5686.6</v>
      </c>
      <c r="F13" s="340">
        <v>6313.7</v>
      </c>
      <c r="G13" s="340">
        <v>5770.9</v>
      </c>
      <c r="H13" s="340">
        <v>6313.7</v>
      </c>
      <c r="I13" s="358">
        <v>5773.35</v>
      </c>
      <c r="J13" s="340">
        <v>6572.2</v>
      </c>
      <c r="K13" s="358">
        <v>6215.3</v>
      </c>
      <c r="L13" s="358">
        <v>6339.9</v>
      </c>
      <c r="M13" s="358">
        <v>6339.9</v>
      </c>
      <c r="N13" s="358">
        <v>6339.9</v>
      </c>
      <c r="O13" s="358">
        <v>6339.9</v>
      </c>
      <c r="P13" s="358">
        <v>6339.9</v>
      </c>
      <c r="Q13" s="358">
        <v>6339.9</v>
      </c>
      <c r="R13" s="358">
        <v>6353.8</v>
      </c>
      <c r="S13" s="358">
        <v>6353.8</v>
      </c>
      <c r="T13" s="358">
        <v>6353.8</v>
      </c>
      <c r="U13" s="358"/>
      <c r="V13" s="358">
        <v>6353.8</v>
      </c>
      <c r="W13" s="358"/>
      <c r="X13" s="358">
        <v>6353.8</v>
      </c>
      <c r="Y13" s="358"/>
      <c r="Z13" s="413"/>
    </row>
    <row r="14" spans="1:26" ht="20.25">
      <c r="A14" s="510" t="s">
        <v>516</v>
      </c>
      <c r="B14" s="340"/>
      <c r="C14" s="340"/>
      <c r="D14" s="340">
        <v>100</v>
      </c>
      <c r="E14" s="340">
        <v>100</v>
      </c>
      <c r="F14" s="340">
        <v>100</v>
      </c>
      <c r="G14" s="340">
        <v>100</v>
      </c>
      <c r="H14" s="340">
        <v>100</v>
      </c>
      <c r="I14" s="340">
        <v>100</v>
      </c>
      <c r="J14" s="340">
        <v>100</v>
      </c>
      <c r="K14" s="340">
        <v>100</v>
      </c>
      <c r="L14" s="340">
        <v>100</v>
      </c>
      <c r="M14" s="340">
        <v>100</v>
      </c>
      <c r="N14" s="340">
        <v>100</v>
      </c>
      <c r="O14" s="340">
        <v>100</v>
      </c>
      <c r="P14" s="328">
        <v>100</v>
      </c>
      <c r="Q14" s="328">
        <v>100</v>
      </c>
      <c r="R14" s="328">
        <v>100</v>
      </c>
      <c r="S14" s="328">
        <v>100</v>
      </c>
      <c r="T14" s="328">
        <v>100</v>
      </c>
      <c r="U14" s="328"/>
      <c r="V14" s="328">
        <v>100</v>
      </c>
      <c r="W14" s="328"/>
      <c r="X14" s="328">
        <v>100</v>
      </c>
      <c r="Y14" s="328"/>
      <c r="Z14" s="413"/>
    </row>
    <row r="15" spans="1:26" ht="14.25">
      <c r="A15" s="614" t="s">
        <v>517</v>
      </c>
      <c r="B15" s="675"/>
      <c r="C15" s="675"/>
      <c r="D15" s="675"/>
      <c r="E15" s="675"/>
      <c r="F15" s="675"/>
      <c r="G15" s="675"/>
      <c r="H15" s="675"/>
      <c r="I15" s="675"/>
      <c r="J15" s="675"/>
      <c r="K15" s="675"/>
      <c r="L15" s="675"/>
      <c r="M15" s="675"/>
      <c r="N15" s="675"/>
      <c r="O15" s="675"/>
      <c r="P15" s="675"/>
      <c r="Q15" s="675"/>
      <c r="R15" s="675"/>
      <c r="S15" s="675"/>
      <c r="T15" s="675"/>
      <c r="U15" s="675"/>
      <c r="V15" s="675"/>
      <c r="W15" s="675"/>
      <c r="X15" s="675"/>
      <c r="Y15" s="615"/>
      <c r="Z15" s="413"/>
    </row>
    <row r="16" spans="1:26" ht="30">
      <c r="A16" s="510" t="s">
        <v>1016</v>
      </c>
      <c r="B16" s="358">
        <f>D16+F16+H16+J16+L16+N16+P16+R16+T16+V16+X16</f>
        <v>69687.55</v>
      </c>
      <c r="C16" s="358">
        <f>E16+G16+I16+K16+M16+O16+Q16+S16+U16+W16+Y16</f>
        <v>48819.350000000006</v>
      </c>
      <c r="D16" s="358">
        <f>D19</f>
        <v>6053.45</v>
      </c>
      <c r="E16" s="340">
        <f>E19</f>
        <v>5686.6</v>
      </c>
      <c r="F16" s="358">
        <f aca="true" t="shared" si="2" ref="F16:X16">F19</f>
        <v>6313.7</v>
      </c>
      <c r="G16" s="340">
        <f t="shared" si="2"/>
        <v>5770.9</v>
      </c>
      <c r="H16" s="358">
        <f t="shared" si="2"/>
        <v>6313.7</v>
      </c>
      <c r="I16" s="340">
        <f t="shared" si="2"/>
        <v>5773.35</v>
      </c>
      <c r="J16" s="358">
        <f t="shared" si="2"/>
        <v>6572.1</v>
      </c>
      <c r="K16" s="340">
        <f t="shared" si="2"/>
        <v>6215.3</v>
      </c>
      <c r="L16" s="358">
        <f t="shared" si="2"/>
        <v>6339.8</v>
      </c>
      <c r="M16" s="340">
        <f t="shared" si="2"/>
        <v>6339.8</v>
      </c>
      <c r="N16" s="358">
        <f t="shared" si="2"/>
        <v>6339.8</v>
      </c>
      <c r="O16" s="340">
        <f t="shared" si="2"/>
        <v>6339.8</v>
      </c>
      <c r="P16" s="358">
        <f t="shared" si="2"/>
        <v>6339.8</v>
      </c>
      <c r="Q16" s="340">
        <f t="shared" si="2"/>
        <v>6339.8</v>
      </c>
      <c r="R16" s="358">
        <f t="shared" si="2"/>
        <v>6353.8</v>
      </c>
      <c r="S16" s="340">
        <f t="shared" si="2"/>
        <v>6353.8</v>
      </c>
      <c r="T16" s="358">
        <f t="shared" si="2"/>
        <v>6353.8</v>
      </c>
      <c r="U16" s="340"/>
      <c r="V16" s="358">
        <f t="shared" si="2"/>
        <v>6353.8</v>
      </c>
      <c r="W16" s="340"/>
      <c r="X16" s="358">
        <f t="shared" si="2"/>
        <v>6353.8</v>
      </c>
      <c r="Y16" s="340"/>
      <c r="Z16" s="413"/>
    </row>
    <row r="17" spans="1:26" ht="15" customHeight="1">
      <c r="A17" s="614" t="s">
        <v>422</v>
      </c>
      <c r="B17" s="675"/>
      <c r="C17" s="675"/>
      <c r="D17" s="675"/>
      <c r="E17" s="675"/>
      <c r="F17" s="675"/>
      <c r="G17" s="675"/>
      <c r="H17" s="675"/>
      <c r="I17" s="675"/>
      <c r="J17" s="675"/>
      <c r="K17" s="675"/>
      <c r="L17" s="675"/>
      <c r="M17" s="675"/>
      <c r="N17" s="675"/>
      <c r="O17" s="675"/>
      <c r="P17" s="675"/>
      <c r="Q17" s="675"/>
      <c r="R17" s="675"/>
      <c r="S17" s="675"/>
      <c r="T17" s="675"/>
      <c r="U17" s="675"/>
      <c r="V17" s="675"/>
      <c r="W17" s="675"/>
      <c r="X17" s="675"/>
      <c r="Y17" s="615"/>
      <c r="Z17" s="413"/>
    </row>
    <row r="18" spans="1:26" ht="30">
      <c r="A18" s="510" t="s">
        <v>518</v>
      </c>
      <c r="B18" s="340"/>
      <c r="C18" s="340"/>
      <c r="D18" s="340" t="s">
        <v>519</v>
      </c>
      <c r="E18" s="340" t="s">
        <v>519</v>
      </c>
      <c r="F18" s="340" t="s">
        <v>519</v>
      </c>
      <c r="G18" s="340" t="s">
        <v>519</v>
      </c>
      <c r="H18" s="340" t="s">
        <v>519</v>
      </c>
      <c r="I18" s="340" t="s">
        <v>519</v>
      </c>
      <c r="J18" s="340" t="s">
        <v>519</v>
      </c>
      <c r="K18" s="340" t="s">
        <v>519</v>
      </c>
      <c r="L18" s="340" t="s">
        <v>519</v>
      </c>
      <c r="M18" s="340" t="s">
        <v>519</v>
      </c>
      <c r="N18" s="340" t="s">
        <v>519</v>
      </c>
      <c r="O18" s="340" t="s">
        <v>519</v>
      </c>
      <c r="P18" s="340" t="s">
        <v>519</v>
      </c>
      <c r="Q18" s="340" t="s">
        <v>519</v>
      </c>
      <c r="R18" s="340" t="s">
        <v>519</v>
      </c>
      <c r="S18" s="340" t="s">
        <v>519</v>
      </c>
      <c r="T18" s="340" t="s">
        <v>519</v>
      </c>
      <c r="U18" s="340"/>
      <c r="V18" s="340" t="s">
        <v>519</v>
      </c>
      <c r="W18" s="340"/>
      <c r="X18" s="340" t="s">
        <v>519</v>
      </c>
      <c r="Y18" s="340"/>
      <c r="Z18" s="413"/>
    </row>
    <row r="19" spans="1:26" ht="23.25" customHeight="1">
      <c r="A19" s="514" t="s">
        <v>1037</v>
      </c>
      <c r="B19" s="358">
        <f>D19+F19+H19+J19+L19+N19+P19+R19+T19+V19+X19</f>
        <v>69687.55</v>
      </c>
      <c r="C19" s="358">
        <f>E19+G19+I19+K19+M19+O19+Q19+S19+U19+W19+Y19</f>
        <v>48819.350000000006</v>
      </c>
      <c r="D19" s="358">
        <v>6053.45</v>
      </c>
      <c r="E19" s="340">
        <v>5686.6</v>
      </c>
      <c r="F19" s="340">
        <v>6313.7</v>
      </c>
      <c r="G19" s="340">
        <v>5770.9</v>
      </c>
      <c r="H19" s="340">
        <v>6313.7</v>
      </c>
      <c r="I19" s="358">
        <v>5773.35</v>
      </c>
      <c r="J19" s="340">
        <v>6572.1</v>
      </c>
      <c r="K19" s="358">
        <v>6215.3</v>
      </c>
      <c r="L19" s="358">
        <v>6339.8</v>
      </c>
      <c r="M19" s="358">
        <v>6339.8</v>
      </c>
      <c r="N19" s="358">
        <v>6339.8</v>
      </c>
      <c r="O19" s="358">
        <v>6339.8</v>
      </c>
      <c r="P19" s="358">
        <v>6339.8</v>
      </c>
      <c r="Q19" s="358">
        <v>6339.8</v>
      </c>
      <c r="R19" s="358">
        <v>6353.8</v>
      </c>
      <c r="S19" s="358">
        <v>6353.8</v>
      </c>
      <c r="T19" s="358">
        <v>6353.8</v>
      </c>
      <c r="U19" s="358"/>
      <c r="V19" s="358">
        <v>6353.8</v>
      </c>
      <c r="W19" s="358"/>
      <c r="X19" s="358">
        <v>6353.8</v>
      </c>
      <c r="Y19" s="358"/>
      <c r="Z19" s="413"/>
    </row>
    <row r="20" spans="1:26" ht="14.25">
      <c r="A20" s="510" t="s">
        <v>1017</v>
      </c>
      <c r="B20" s="340">
        <f>SUM(D20:N20)</f>
        <v>0</v>
      </c>
      <c r="C20" s="340">
        <f>SUM(E20:O20)</f>
        <v>0</v>
      </c>
      <c r="D20" s="340">
        <v>0</v>
      </c>
      <c r="E20" s="340">
        <v>0</v>
      </c>
      <c r="F20" s="340">
        <v>0</v>
      </c>
      <c r="G20" s="340">
        <v>0</v>
      </c>
      <c r="H20" s="340">
        <v>0</v>
      </c>
      <c r="I20" s="340">
        <v>0</v>
      </c>
      <c r="J20" s="340">
        <v>0</v>
      </c>
      <c r="K20" s="340">
        <v>0</v>
      </c>
      <c r="L20" s="340">
        <v>0</v>
      </c>
      <c r="M20" s="340">
        <v>0</v>
      </c>
      <c r="N20" s="340">
        <v>0</v>
      </c>
      <c r="O20" s="340">
        <v>0</v>
      </c>
      <c r="P20" s="328">
        <v>0</v>
      </c>
      <c r="Q20" s="328">
        <v>0</v>
      </c>
      <c r="R20" s="328">
        <v>0</v>
      </c>
      <c r="S20" s="328">
        <v>0</v>
      </c>
      <c r="T20" s="328">
        <v>0</v>
      </c>
      <c r="U20" s="328"/>
      <c r="V20" s="328">
        <v>0</v>
      </c>
      <c r="W20" s="328"/>
      <c r="X20" s="328">
        <v>0</v>
      </c>
      <c r="Y20" s="328"/>
      <c r="Z20" s="413"/>
    </row>
    <row r="21" spans="1:26" ht="14.25">
      <c r="A21" s="510" t="s">
        <v>1018</v>
      </c>
      <c r="B21" s="355">
        <f>SUM(C21:M22)</f>
        <v>0</v>
      </c>
      <c r="C21" s="355">
        <f>SUM(D21:N22)</f>
        <v>0</v>
      </c>
      <c r="D21" s="355">
        <v>0</v>
      </c>
      <c r="E21" s="355">
        <v>0</v>
      </c>
      <c r="F21" s="355">
        <v>0</v>
      </c>
      <c r="G21" s="355">
        <v>0</v>
      </c>
      <c r="H21" s="355">
        <v>0</v>
      </c>
      <c r="I21" s="355">
        <v>0</v>
      </c>
      <c r="J21" s="355">
        <v>0</v>
      </c>
      <c r="K21" s="355">
        <v>0</v>
      </c>
      <c r="L21" s="355">
        <v>0</v>
      </c>
      <c r="M21" s="355">
        <v>0</v>
      </c>
      <c r="N21" s="355">
        <v>0</v>
      </c>
      <c r="O21" s="355">
        <v>0</v>
      </c>
      <c r="P21" s="328">
        <v>0</v>
      </c>
      <c r="Q21" s="328">
        <v>0</v>
      </c>
      <c r="R21" s="328">
        <v>0</v>
      </c>
      <c r="S21" s="328">
        <v>0</v>
      </c>
      <c r="T21" s="328">
        <v>0</v>
      </c>
      <c r="U21" s="328"/>
      <c r="V21" s="328">
        <v>0</v>
      </c>
      <c r="W21" s="328"/>
      <c r="X21" s="328">
        <v>0</v>
      </c>
      <c r="Y21" s="328"/>
      <c r="Z21" s="413"/>
    </row>
    <row r="22" spans="1:26" ht="14.25">
      <c r="A22" s="413"/>
      <c r="B22" s="515"/>
      <c r="C22" s="515"/>
      <c r="D22" s="515"/>
      <c r="E22" s="515"/>
      <c r="F22" s="515"/>
      <c r="G22" s="515"/>
      <c r="H22" s="515"/>
      <c r="I22" s="515"/>
      <c r="J22" s="515"/>
      <c r="K22" s="515"/>
      <c r="L22" s="515"/>
      <c r="M22" s="515"/>
      <c r="N22" s="515"/>
      <c r="O22" s="515"/>
      <c r="P22" s="515"/>
      <c r="Q22" s="515"/>
      <c r="R22" s="515"/>
      <c r="S22" s="515"/>
      <c r="T22" s="515"/>
      <c r="U22" s="515"/>
      <c r="V22" s="515"/>
      <c r="W22" s="515"/>
      <c r="X22" s="515"/>
      <c r="Y22" s="515"/>
      <c r="Z22" s="413"/>
    </row>
    <row r="23" spans="1:26" ht="14.25">
      <c r="A23" s="897" t="s">
        <v>796</v>
      </c>
      <c r="B23" s="897"/>
      <c r="C23" s="897"/>
      <c r="D23" s="897"/>
      <c r="E23" s="897"/>
      <c r="F23" s="897"/>
      <c r="G23" s="897"/>
      <c r="H23" s="897"/>
      <c r="I23" s="897"/>
      <c r="J23" s="897"/>
      <c r="K23" s="897"/>
      <c r="L23" s="897"/>
      <c r="M23" s="897"/>
      <c r="N23" s="897"/>
      <c r="O23" s="897"/>
      <c r="P23" s="897"/>
      <c r="Q23" s="897"/>
      <c r="R23" s="897"/>
      <c r="S23" s="897"/>
      <c r="T23" s="897"/>
      <c r="U23" s="897"/>
      <c r="V23" s="897"/>
      <c r="W23" s="897"/>
      <c r="X23" s="897"/>
      <c r="Y23" s="897"/>
      <c r="Z23" s="413"/>
    </row>
    <row r="24" spans="1:26" ht="14.25">
      <c r="A24" s="516" t="s">
        <v>513</v>
      </c>
      <c r="B24" s="517"/>
      <c r="C24" s="517"/>
      <c r="D24" s="517"/>
      <c r="E24" s="517"/>
      <c r="F24" s="517"/>
      <c r="G24" s="517"/>
      <c r="H24" s="517"/>
      <c r="I24" s="517"/>
      <c r="J24" s="517"/>
      <c r="K24" s="517"/>
      <c r="L24" s="517"/>
      <c r="M24" s="517"/>
      <c r="N24" s="517"/>
      <c r="O24" s="517"/>
      <c r="P24" s="517"/>
      <c r="Q24" s="517"/>
      <c r="R24" s="517"/>
      <c r="S24" s="517"/>
      <c r="T24" s="517"/>
      <c r="U24" s="517"/>
      <c r="V24" s="517"/>
      <c r="W24" s="517"/>
      <c r="X24" s="517"/>
      <c r="Y24" s="517"/>
      <c r="Z24" s="413"/>
    </row>
    <row r="25" spans="1:26" ht="14.25">
      <c r="A25" s="516" t="s">
        <v>790</v>
      </c>
      <c r="B25" s="517"/>
      <c r="C25" s="517"/>
      <c r="D25" s="517"/>
      <c r="E25" s="517"/>
      <c r="F25" s="517"/>
      <c r="G25" s="517"/>
      <c r="H25" s="517"/>
      <c r="I25" s="517"/>
      <c r="J25" s="517"/>
      <c r="K25" s="517"/>
      <c r="L25" s="517"/>
      <c r="M25" s="517"/>
      <c r="N25" s="517"/>
      <c r="O25" s="517"/>
      <c r="P25" s="517"/>
      <c r="Q25" s="517"/>
      <c r="R25" s="517"/>
      <c r="S25" s="517"/>
      <c r="T25" s="517"/>
      <c r="U25" s="517"/>
      <c r="V25" s="517"/>
      <c r="W25" s="517"/>
      <c r="X25" s="517"/>
      <c r="Y25" s="517"/>
      <c r="Z25" s="413"/>
    </row>
    <row r="26" spans="1:26" ht="24" customHeight="1">
      <c r="A26" s="518" t="s">
        <v>793</v>
      </c>
      <c r="B26" s="517"/>
      <c r="C26" s="517"/>
      <c r="D26" s="517"/>
      <c r="E26" s="517"/>
      <c r="F26" s="517"/>
      <c r="G26" s="517"/>
      <c r="H26" s="517"/>
      <c r="I26" s="517"/>
      <c r="J26" s="517"/>
      <c r="K26" s="517"/>
      <c r="L26" s="517"/>
      <c r="M26" s="517"/>
      <c r="N26" s="517"/>
      <c r="O26" s="517"/>
      <c r="P26" s="517"/>
      <c r="Q26" s="517"/>
      <c r="R26" s="517"/>
      <c r="S26" s="517"/>
      <c r="T26" s="517"/>
      <c r="U26" s="517"/>
      <c r="V26" s="517"/>
      <c r="W26" s="517"/>
      <c r="X26" s="517"/>
      <c r="Y26" s="517"/>
      <c r="Z26" s="413"/>
    </row>
    <row r="27" spans="1:26" ht="14.25">
      <c r="A27" s="516" t="s">
        <v>782</v>
      </c>
      <c r="B27" s="517"/>
      <c r="C27" s="517"/>
      <c r="D27" s="517"/>
      <c r="E27" s="517"/>
      <c r="F27" s="517"/>
      <c r="G27" s="517"/>
      <c r="H27" s="517"/>
      <c r="I27" s="517"/>
      <c r="J27" s="517"/>
      <c r="K27" s="517"/>
      <c r="L27" s="517"/>
      <c r="M27" s="517"/>
      <c r="N27" s="517"/>
      <c r="O27" s="517"/>
      <c r="P27" s="517"/>
      <c r="Q27" s="517"/>
      <c r="R27" s="517"/>
      <c r="S27" s="517"/>
      <c r="T27" s="517"/>
      <c r="U27" s="517"/>
      <c r="V27" s="517"/>
      <c r="W27" s="517"/>
      <c r="X27" s="517"/>
      <c r="Y27" s="517"/>
      <c r="Z27" s="413"/>
    </row>
    <row r="28" spans="1:26" ht="14.25">
      <c r="A28" s="897" t="s">
        <v>791</v>
      </c>
      <c r="B28" s="897"/>
      <c r="C28" s="897"/>
      <c r="D28" s="897"/>
      <c r="E28" s="897"/>
      <c r="F28" s="897"/>
      <c r="G28" s="897"/>
      <c r="H28" s="897"/>
      <c r="I28" s="897"/>
      <c r="J28" s="897"/>
      <c r="K28" s="897"/>
      <c r="L28" s="897"/>
      <c r="M28" s="897"/>
      <c r="N28" s="897"/>
      <c r="O28" s="897"/>
      <c r="P28" s="897"/>
      <c r="Q28" s="897"/>
      <c r="R28" s="897"/>
      <c r="S28" s="897"/>
      <c r="T28" s="897"/>
      <c r="U28" s="897"/>
      <c r="V28" s="897"/>
      <c r="W28" s="897"/>
      <c r="X28" s="897"/>
      <c r="Y28" s="897"/>
      <c r="Z28" s="413"/>
    </row>
    <row r="29" spans="1:26" ht="14.25">
      <c r="A29" s="516" t="s">
        <v>792</v>
      </c>
      <c r="B29" s="517"/>
      <c r="C29" s="517"/>
      <c r="D29" s="517"/>
      <c r="E29" s="517"/>
      <c r="F29" s="517"/>
      <c r="G29" s="517"/>
      <c r="H29" s="517"/>
      <c r="I29" s="517"/>
      <c r="J29" s="517"/>
      <c r="K29" s="517"/>
      <c r="L29" s="517"/>
      <c r="M29" s="517"/>
      <c r="N29" s="517"/>
      <c r="O29" s="517"/>
      <c r="P29" s="517"/>
      <c r="Q29" s="517"/>
      <c r="R29" s="517"/>
      <c r="S29" s="517"/>
      <c r="T29" s="517"/>
      <c r="U29" s="517"/>
      <c r="V29" s="517"/>
      <c r="W29" s="517"/>
      <c r="X29" s="517"/>
      <c r="Y29" s="517"/>
      <c r="Z29" s="413"/>
    </row>
    <row r="30" spans="1:26" ht="18.75" customHeight="1">
      <c r="A30" s="897" t="s">
        <v>794</v>
      </c>
      <c r="B30" s="897"/>
      <c r="C30" s="897"/>
      <c r="D30" s="897"/>
      <c r="E30" s="897"/>
      <c r="F30" s="897"/>
      <c r="G30" s="897"/>
      <c r="H30" s="897"/>
      <c r="I30" s="897"/>
      <c r="J30" s="897"/>
      <c r="K30" s="897"/>
      <c r="L30" s="897"/>
      <c r="M30" s="897"/>
      <c r="N30" s="897"/>
      <c r="O30" s="897"/>
      <c r="P30" s="897"/>
      <c r="Q30" s="897"/>
      <c r="R30" s="897"/>
      <c r="S30" s="897"/>
      <c r="T30" s="897"/>
      <c r="U30" s="897"/>
      <c r="V30" s="897"/>
      <c r="W30" s="897"/>
      <c r="X30" s="897"/>
      <c r="Y30" s="897"/>
      <c r="Z30" s="413"/>
    </row>
    <row r="31" spans="1:26" ht="14.25">
      <c r="A31" s="516" t="s">
        <v>783</v>
      </c>
      <c r="B31" s="517"/>
      <c r="C31" s="517"/>
      <c r="D31" s="517"/>
      <c r="E31" s="517"/>
      <c r="F31" s="517"/>
      <c r="G31" s="517"/>
      <c r="H31" s="517"/>
      <c r="I31" s="517"/>
      <c r="J31" s="517"/>
      <c r="K31" s="517"/>
      <c r="L31" s="517"/>
      <c r="M31" s="517"/>
      <c r="N31" s="517"/>
      <c r="O31" s="517"/>
      <c r="P31" s="517"/>
      <c r="Q31" s="517"/>
      <c r="R31" s="517"/>
      <c r="S31" s="517"/>
      <c r="T31" s="517"/>
      <c r="U31" s="517"/>
      <c r="V31" s="517"/>
      <c r="W31" s="517"/>
      <c r="X31" s="517"/>
      <c r="Y31" s="517"/>
      <c r="Z31" s="413"/>
    </row>
    <row r="32" spans="1:26" ht="23.25" customHeight="1">
      <c r="A32" s="519" t="s">
        <v>975</v>
      </c>
      <c r="B32" s="517"/>
      <c r="C32" s="517"/>
      <c r="D32" s="517"/>
      <c r="E32" s="517"/>
      <c r="F32" s="517"/>
      <c r="G32" s="517"/>
      <c r="H32" s="517"/>
      <c r="I32" s="517"/>
      <c r="J32" s="517"/>
      <c r="K32" s="517"/>
      <c r="L32" s="517"/>
      <c r="M32" s="517"/>
      <c r="N32" s="517"/>
      <c r="O32" s="517"/>
      <c r="P32" s="517"/>
      <c r="Q32" s="517"/>
      <c r="R32" s="517"/>
      <c r="S32" s="517"/>
      <c r="T32" s="517"/>
      <c r="U32" s="517"/>
      <c r="V32" s="517"/>
      <c r="W32" s="517"/>
      <c r="X32" s="517"/>
      <c r="Y32" s="517"/>
      <c r="Z32" s="413"/>
    </row>
    <row r="33" spans="1:26" ht="7.5" customHeight="1">
      <c r="A33" s="520"/>
      <c r="B33" s="517"/>
      <c r="C33" s="517"/>
      <c r="D33" s="517"/>
      <c r="E33" s="517"/>
      <c r="F33" s="517"/>
      <c r="G33" s="517"/>
      <c r="H33" s="517"/>
      <c r="I33" s="517"/>
      <c r="J33" s="517"/>
      <c r="K33" s="517"/>
      <c r="L33" s="517"/>
      <c r="M33" s="517"/>
      <c r="N33" s="517"/>
      <c r="O33" s="517"/>
      <c r="P33" s="517"/>
      <c r="Q33" s="517"/>
      <c r="R33" s="517"/>
      <c r="S33" s="517"/>
      <c r="T33" s="517"/>
      <c r="U33" s="517"/>
      <c r="V33" s="517"/>
      <c r="W33" s="517"/>
      <c r="X33" s="517"/>
      <c r="Y33" s="517"/>
      <c r="Z33" s="413"/>
    </row>
    <row r="34" spans="1:26" ht="14.25">
      <c r="A34" s="516" t="s">
        <v>784</v>
      </c>
      <c r="B34" s="517"/>
      <c r="C34" s="517"/>
      <c r="D34" s="517"/>
      <c r="E34" s="517"/>
      <c r="F34" s="517"/>
      <c r="G34" s="517"/>
      <c r="H34" s="517"/>
      <c r="I34" s="517"/>
      <c r="J34" s="517"/>
      <c r="K34" s="517"/>
      <c r="L34" s="517"/>
      <c r="M34" s="517"/>
      <c r="N34" s="517"/>
      <c r="O34" s="517"/>
      <c r="P34" s="517"/>
      <c r="Q34" s="517"/>
      <c r="R34" s="517"/>
      <c r="S34" s="517"/>
      <c r="T34" s="517"/>
      <c r="U34" s="517"/>
      <c r="V34" s="517"/>
      <c r="W34" s="517"/>
      <c r="X34" s="517"/>
      <c r="Y34" s="517"/>
      <c r="Z34" s="413"/>
    </row>
    <row r="35" spans="1:26" ht="14.25">
      <c r="A35" s="516"/>
      <c r="B35" s="517"/>
      <c r="C35" s="517"/>
      <c r="D35" s="517"/>
      <c r="E35" s="517"/>
      <c r="F35" s="517"/>
      <c r="G35" s="517"/>
      <c r="H35" s="517"/>
      <c r="I35" s="517"/>
      <c r="J35" s="517"/>
      <c r="K35" s="517"/>
      <c r="L35" s="517"/>
      <c r="M35" s="517"/>
      <c r="N35" s="517"/>
      <c r="O35" s="517"/>
      <c r="P35" s="517"/>
      <c r="Q35" s="517"/>
      <c r="R35" s="517"/>
      <c r="S35" s="517"/>
      <c r="T35" s="517"/>
      <c r="U35" s="517"/>
      <c r="V35" s="517"/>
      <c r="W35" s="517"/>
      <c r="X35" s="517"/>
      <c r="Y35" s="517"/>
      <c r="Z35" s="413"/>
    </row>
    <row r="36" spans="1:26" ht="14.25">
      <c r="A36" s="516" t="s">
        <v>785</v>
      </c>
      <c r="B36" s="517"/>
      <c r="C36" s="517"/>
      <c r="D36" s="517"/>
      <c r="E36" s="517"/>
      <c r="F36" s="517"/>
      <c r="G36" s="517"/>
      <c r="H36" s="517"/>
      <c r="I36" s="517"/>
      <c r="J36" s="517"/>
      <c r="K36" s="517"/>
      <c r="L36" s="517"/>
      <c r="M36" s="517"/>
      <c r="N36" s="517"/>
      <c r="O36" s="517"/>
      <c r="P36" s="517"/>
      <c r="Q36" s="517"/>
      <c r="R36" s="517"/>
      <c r="S36" s="517"/>
      <c r="T36" s="517"/>
      <c r="U36" s="517"/>
      <c r="V36" s="517"/>
      <c r="W36" s="517"/>
      <c r="X36" s="517"/>
      <c r="Y36" s="517"/>
      <c r="Z36" s="413"/>
    </row>
    <row r="37" spans="1:26" ht="14.25">
      <c r="A37" s="516"/>
      <c r="B37" s="517"/>
      <c r="C37" s="517"/>
      <c r="D37" s="517"/>
      <c r="E37" s="517"/>
      <c r="F37" s="517"/>
      <c r="G37" s="517"/>
      <c r="H37" s="517"/>
      <c r="I37" s="517"/>
      <c r="J37" s="517"/>
      <c r="K37" s="517"/>
      <c r="L37" s="517"/>
      <c r="M37" s="517"/>
      <c r="N37" s="517"/>
      <c r="O37" s="517"/>
      <c r="P37" s="517"/>
      <c r="Q37" s="517"/>
      <c r="R37" s="517"/>
      <c r="S37" s="517"/>
      <c r="T37" s="517"/>
      <c r="U37" s="517"/>
      <c r="V37" s="517"/>
      <c r="W37" s="517"/>
      <c r="X37" s="517"/>
      <c r="Y37" s="517"/>
      <c r="Z37" s="413"/>
    </row>
    <row r="38" spans="1:25" ht="14.25">
      <c r="A38" s="157" t="s">
        <v>786</v>
      </c>
      <c r="B38" s="149"/>
      <c r="C38" s="149"/>
      <c r="D38" s="149"/>
      <c r="E38" s="149"/>
      <c r="F38" s="149"/>
      <c r="G38" s="149"/>
      <c r="H38" s="149"/>
      <c r="I38" s="149"/>
      <c r="J38" s="149"/>
      <c r="K38" s="149"/>
      <c r="L38" s="149"/>
      <c r="M38" s="149"/>
      <c r="N38" s="149"/>
      <c r="O38" s="149"/>
      <c r="P38" s="149"/>
      <c r="Q38" s="149"/>
      <c r="R38" s="149"/>
      <c r="S38" s="149"/>
      <c r="T38" s="149"/>
      <c r="U38" s="149"/>
      <c r="V38" s="149"/>
      <c r="W38" s="149"/>
      <c r="X38" s="149"/>
      <c r="Y38" s="149"/>
    </row>
    <row r="39" spans="1:25" ht="9" customHeight="1">
      <c r="A39" s="148"/>
      <c r="B39" s="149"/>
      <c r="C39" s="149"/>
      <c r="D39" s="149"/>
      <c r="E39" s="149"/>
      <c r="F39" s="149"/>
      <c r="G39" s="149"/>
      <c r="H39" s="149"/>
      <c r="I39" s="149"/>
      <c r="J39" s="149"/>
      <c r="K39" s="149"/>
      <c r="L39" s="149"/>
      <c r="M39" s="149"/>
      <c r="N39" s="149"/>
      <c r="O39" s="149"/>
      <c r="P39" s="149"/>
      <c r="Q39" s="149"/>
      <c r="R39" s="149"/>
      <c r="S39" s="149"/>
      <c r="T39" s="149"/>
      <c r="U39" s="149"/>
      <c r="V39" s="149"/>
      <c r="W39" s="149"/>
      <c r="X39" s="149"/>
      <c r="Y39" s="149"/>
    </row>
    <row r="40" spans="1:25" ht="14.25">
      <c r="A40" s="147" t="s">
        <v>795</v>
      </c>
      <c r="B40" s="149"/>
      <c r="C40" s="149"/>
      <c r="D40" s="149"/>
      <c r="E40" s="149"/>
      <c r="F40" s="149"/>
      <c r="G40" s="149"/>
      <c r="H40" s="149"/>
      <c r="I40" s="149"/>
      <c r="J40" s="149"/>
      <c r="K40" s="149"/>
      <c r="L40" s="149"/>
      <c r="M40" s="149"/>
      <c r="N40" s="149"/>
      <c r="O40" s="149"/>
      <c r="P40" s="149"/>
      <c r="Q40" s="149"/>
      <c r="R40" s="149"/>
      <c r="S40" s="149"/>
      <c r="T40" s="149"/>
      <c r="U40" s="149"/>
      <c r="V40" s="149"/>
      <c r="W40" s="149"/>
      <c r="X40" s="149"/>
      <c r="Y40" s="149"/>
    </row>
    <row r="41" spans="1:25" ht="14.25">
      <c r="A41" s="147" t="s">
        <v>782</v>
      </c>
      <c r="B41" s="149"/>
      <c r="C41" s="149"/>
      <c r="D41" s="149"/>
      <c r="E41" s="149"/>
      <c r="F41" s="149"/>
      <c r="G41" s="149"/>
      <c r="H41" s="149"/>
      <c r="I41" s="149"/>
      <c r="J41" s="149"/>
      <c r="K41" s="149"/>
      <c r="L41" s="149"/>
      <c r="M41" s="149"/>
      <c r="N41" s="149"/>
      <c r="O41" s="149"/>
      <c r="P41" s="149"/>
      <c r="Q41" s="149"/>
      <c r="R41" s="149"/>
      <c r="S41" s="149"/>
      <c r="T41" s="149"/>
      <c r="U41" s="149"/>
      <c r="V41" s="149"/>
      <c r="W41" s="149"/>
      <c r="X41" s="149"/>
      <c r="Y41" s="149"/>
    </row>
    <row r="42" spans="1:25" ht="14.25">
      <c r="A42" s="895" t="s">
        <v>787</v>
      </c>
      <c r="B42" s="895"/>
      <c r="C42" s="895"/>
      <c r="D42" s="895"/>
      <c r="E42" s="895"/>
      <c r="F42" s="895"/>
      <c r="G42" s="895"/>
      <c r="H42" s="895"/>
      <c r="I42" s="895"/>
      <c r="J42" s="895"/>
      <c r="K42" s="895"/>
      <c r="L42" s="895"/>
      <c r="M42" s="895"/>
      <c r="N42" s="895"/>
      <c r="O42" s="895"/>
      <c r="P42" s="895"/>
      <c r="Q42" s="895"/>
      <c r="R42" s="895"/>
      <c r="S42" s="895"/>
      <c r="T42" s="895"/>
      <c r="U42" s="895"/>
      <c r="V42" s="895"/>
      <c r="W42" s="895"/>
      <c r="X42" s="895"/>
      <c r="Y42" s="895"/>
    </row>
    <row r="43" spans="1:25" ht="14.25">
      <c r="A43" s="895" t="s">
        <v>788</v>
      </c>
      <c r="B43" s="895"/>
      <c r="C43" s="895"/>
      <c r="D43" s="895"/>
      <c r="E43" s="895"/>
      <c r="F43" s="895"/>
      <c r="G43" s="895"/>
      <c r="H43" s="895"/>
      <c r="I43" s="895"/>
      <c r="J43" s="895"/>
      <c r="K43" s="895"/>
      <c r="L43" s="895"/>
      <c r="M43" s="895"/>
      <c r="N43" s="895"/>
      <c r="O43" s="895"/>
      <c r="P43" s="895"/>
      <c r="Q43" s="895"/>
      <c r="R43" s="895"/>
      <c r="S43" s="895"/>
      <c r="T43" s="895"/>
      <c r="U43" s="895"/>
      <c r="V43" s="895"/>
      <c r="W43" s="895"/>
      <c r="X43" s="895"/>
      <c r="Y43" s="895"/>
    </row>
    <row r="44" spans="1:25" ht="28.5" customHeight="1">
      <c r="A44" s="896" t="s">
        <v>789</v>
      </c>
      <c r="B44" s="896"/>
      <c r="C44" s="896"/>
      <c r="D44" s="896"/>
      <c r="E44" s="896"/>
      <c r="F44" s="896"/>
      <c r="G44" s="896"/>
      <c r="H44" s="896"/>
      <c r="I44" s="896"/>
      <c r="J44" s="896"/>
      <c r="K44" s="896"/>
      <c r="L44" s="896"/>
      <c r="M44" s="896"/>
      <c r="N44" s="896"/>
      <c r="O44" s="896"/>
      <c r="P44" s="896"/>
      <c r="Q44" s="896"/>
      <c r="R44" s="896"/>
      <c r="S44" s="896"/>
      <c r="T44" s="896"/>
      <c r="U44" s="896"/>
      <c r="V44" s="896"/>
      <c r="W44" s="896"/>
      <c r="X44" s="896"/>
      <c r="Y44" s="896"/>
    </row>
    <row r="45" spans="1:25" ht="14.25">
      <c r="A45" s="150"/>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row>
    <row r="46" spans="1:25" ht="14.25">
      <c r="A46" s="150"/>
      <c r="B46" s="149"/>
      <c r="C46" s="149"/>
      <c r="D46" s="149"/>
      <c r="E46" s="149"/>
      <c r="F46" s="149"/>
      <c r="G46" s="149"/>
      <c r="H46" s="149"/>
      <c r="I46" s="149"/>
      <c r="J46" s="149"/>
      <c r="K46" s="149"/>
      <c r="L46" s="149"/>
      <c r="M46" s="149"/>
      <c r="N46" s="149"/>
      <c r="O46" s="149"/>
      <c r="P46" s="149"/>
      <c r="Q46" s="149"/>
      <c r="R46" s="149"/>
      <c r="S46" s="149"/>
      <c r="T46" s="149"/>
      <c r="U46" s="149"/>
      <c r="V46" s="149"/>
      <c r="W46" s="149"/>
      <c r="X46" s="149"/>
      <c r="Y46" s="149"/>
    </row>
    <row r="47" spans="1:25" ht="14.25">
      <c r="A47" s="150"/>
      <c r="B47" s="149"/>
      <c r="C47" s="149"/>
      <c r="D47" s="149"/>
      <c r="E47" s="149"/>
      <c r="F47" s="149"/>
      <c r="G47" s="149"/>
      <c r="H47" s="149"/>
      <c r="I47" s="149"/>
      <c r="J47" s="149"/>
      <c r="K47" s="149"/>
      <c r="L47" s="149"/>
      <c r="M47" s="149"/>
      <c r="N47" s="149"/>
      <c r="O47" s="149"/>
      <c r="P47" s="149"/>
      <c r="Q47" s="149"/>
      <c r="R47" s="149"/>
      <c r="S47" s="149"/>
      <c r="T47" s="149"/>
      <c r="U47" s="149"/>
      <c r="V47" s="149"/>
      <c r="W47" s="149"/>
      <c r="X47" s="149"/>
      <c r="Y47" s="149"/>
    </row>
    <row r="48" spans="1:25" ht="14.25">
      <c r="A48" s="150"/>
      <c r="B48" s="149"/>
      <c r="C48" s="149"/>
      <c r="D48" s="149"/>
      <c r="E48" s="149"/>
      <c r="F48" s="149"/>
      <c r="G48" s="149"/>
      <c r="H48" s="149"/>
      <c r="I48" s="149"/>
      <c r="J48" s="149"/>
      <c r="K48" s="149"/>
      <c r="L48" s="149"/>
      <c r="M48" s="149"/>
      <c r="N48" s="149"/>
      <c r="O48" s="149"/>
      <c r="P48" s="149"/>
      <c r="Q48" s="149"/>
      <c r="R48" s="149"/>
      <c r="S48" s="149"/>
      <c r="T48" s="149"/>
      <c r="U48" s="149"/>
      <c r="V48" s="149"/>
      <c r="W48" s="149"/>
      <c r="X48" s="149"/>
      <c r="Y48" s="149"/>
    </row>
    <row r="49" spans="1:25" ht="14.25">
      <c r="A49" s="150"/>
      <c r="B49" s="149"/>
      <c r="C49" s="149"/>
      <c r="D49" s="149"/>
      <c r="E49" s="149"/>
      <c r="F49" s="149"/>
      <c r="G49" s="149"/>
      <c r="H49" s="149"/>
      <c r="I49" s="149"/>
      <c r="J49" s="149"/>
      <c r="K49" s="149"/>
      <c r="L49" s="149"/>
      <c r="M49" s="149"/>
      <c r="N49" s="149"/>
      <c r="O49" s="149"/>
      <c r="P49" s="149"/>
      <c r="Q49" s="149"/>
      <c r="R49" s="149"/>
      <c r="S49" s="149"/>
      <c r="T49" s="149"/>
      <c r="U49" s="149"/>
      <c r="V49" s="149"/>
      <c r="W49" s="149"/>
      <c r="X49" s="149"/>
      <c r="Y49" s="149"/>
    </row>
    <row r="50" spans="1:25" ht="14.25">
      <c r="A50" s="150"/>
      <c r="B50" s="149"/>
      <c r="C50" s="149"/>
      <c r="D50" s="149"/>
      <c r="E50" s="149"/>
      <c r="F50" s="149"/>
      <c r="G50" s="149"/>
      <c r="H50" s="149"/>
      <c r="I50" s="149"/>
      <c r="J50" s="149"/>
      <c r="K50" s="149"/>
      <c r="L50" s="149"/>
      <c r="M50" s="149"/>
      <c r="N50" s="149"/>
      <c r="O50" s="149"/>
      <c r="P50" s="149"/>
      <c r="Q50" s="149"/>
      <c r="R50" s="149"/>
      <c r="S50" s="149"/>
      <c r="T50" s="149"/>
      <c r="U50" s="149"/>
      <c r="V50" s="149"/>
      <c r="W50" s="149"/>
      <c r="X50" s="149"/>
      <c r="Y50" s="149"/>
    </row>
  </sheetData>
  <sheetProtection/>
  <mergeCells count="25">
    <mergeCell ref="A43:Y43"/>
    <mergeCell ref="A44:Y44"/>
    <mergeCell ref="A11:Y11"/>
    <mergeCell ref="A23:Y23"/>
    <mergeCell ref="A28:Y28"/>
    <mergeCell ref="A30:Y30"/>
    <mergeCell ref="A42:Y42"/>
    <mergeCell ref="A17:Y17"/>
    <mergeCell ref="N3:O3"/>
    <mergeCell ref="P3:Q3"/>
    <mergeCell ref="R3:S3"/>
    <mergeCell ref="T3:U3"/>
    <mergeCell ref="B3:C3"/>
    <mergeCell ref="A9:Y9"/>
    <mergeCell ref="A6:Y6"/>
    <mergeCell ref="D3:E3"/>
    <mergeCell ref="A1:Y1"/>
    <mergeCell ref="A2:Y2"/>
    <mergeCell ref="V3:W3"/>
    <mergeCell ref="X3:Y3"/>
    <mergeCell ref="A15:Y15"/>
    <mergeCell ref="F3:G3"/>
    <mergeCell ref="H3:I3"/>
    <mergeCell ref="J3:K3"/>
    <mergeCell ref="L3:M3"/>
  </mergeCells>
  <printOptions/>
  <pageMargins left="0.56" right="0.32" top="0.37" bottom="0.34" header="0.3" footer="0.3"/>
  <pageSetup horizontalDpi="600" verticalDpi="600" orientation="landscape" paperSize="9" scale="62" r:id="rId1"/>
</worksheet>
</file>

<file path=xl/worksheets/sheet16.xml><?xml version="1.0" encoding="utf-8"?>
<worksheet xmlns="http://schemas.openxmlformats.org/spreadsheetml/2006/main" xmlns:r="http://schemas.openxmlformats.org/officeDocument/2006/relationships">
  <sheetPr>
    <tabColor rgb="FFFFFF00"/>
  </sheetPr>
  <dimension ref="A1:E10"/>
  <sheetViews>
    <sheetView view="pageBreakPreview" zoomScale="96" zoomScaleNormal="60" zoomScaleSheetLayoutView="96" zoomScalePageLayoutView="0" workbookViewId="0" topLeftCell="A1">
      <selection activeCell="E30" sqref="E30"/>
    </sheetView>
  </sheetViews>
  <sheetFormatPr defaultColWidth="9.140625" defaultRowHeight="15"/>
  <cols>
    <col min="1" max="1" width="6.7109375" style="0" customWidth="1"/>
    <col min="2" max="2" width="27.140625" style="0" customWidth="1"/>
    <col min="3" max="3" width="55.28125" style="0" customWidth="1"/>
    <col min="4" max="4" width="12.28125" style="0" customWidth="1"/>
    <col min="5" max="5" width="41.7109375" style="0" customWidth="1"/>
  </cols>
  <sheetData>
    <row r="1" spans="1:5" ht="14.25">
      <c r="A1" s="691" t="s">
        <v>709</v>
      </c>
      <c r="B1" s="691"/>
      <c r="C1" s="691"/>
      <c r="D1" s="691"/>
      <c r="E1" s="691"/>
    </row>
    <row r="2" spans="1:5" ht="14.25">
      <c r="A2" s="34"/>
      <c r="B2" s="15"/>
      <c r="C2" s="15"/>
      <c r="D2" s="15"/>
      <c r="E2" s="15"/>
    </row>
    <row r="3" spans="1:5" ht="14.25">
      <c r="A3" s="71" t="s">
        <v>285</v>
      </c>
      <c r="B3" s="686" t="s">
        <v>710</v>
      </c>
      <c r="C3" s="686" t="s">
        <v>711</v>
      </c>
      <c r="D3" s="686" t="s">
        <v>712</v>
      </c>
      <c r="E3" s="686" t="s">
        <v>713</v>
      </c>
    </row>
    <row r="4" spans="1:5" ht="27" customHeight="1">
      <c r="A4" s="72" t="s">
        <v>314</v>
      </c>
      <c r="B4" s="686"/>
      <c r="C4" s="686"/>
      <c r="D4" s="686"/>
      <c r="E4" s="686"/>
    </row>
    <row r="5" spans="1:5" ht="69">
      <c r="A5" s="35">
        <v>1</v>
      </c>
      <c r="B5" s="42" t="s">
        <v>714</v>
      </c>
      <c r="C5" s="42" t="s">
        <v>715</v>
      </c>
      <c r="D5" s="35" t="s">
        <v>623</v>
      </c>
      <c r="E5" s="42" t="s">
        <v>716</v>
      </c>
    </row>
    <row r="6" spans="1:5" ht="14.25">
      <c r="A6" s="34"/>
      <c r="B6" s="15"/>
      <c r="C6" s="15"/>
      <c r="D6" s="15"/>
      <c r="E6" s="15"/>
    </row>
    <row r="7" spans="1:5" ht="14.25">
      <c r="A7" s="691" t="s">
        <v>717</v>
      </c>
      <c r="B7" s="691"/>
      <c r="C7" s="691"/>
      <c r="D7" s="691"/>
      <c r="E7" s="691"/>
    </row>
    <row r="8" spans="1:5" ht="14.25">
      <c r="A8" s="34"/>
      <c r="B8" s="15"/>
      <c r="C8" s="15"/>
      <c r="D8" s="15"/>
      <c r="E8" s="15"/>
    </row>
    <row r="9" spans="1:5" ht="59.25" customHeight="1">
      <c r="A9" s="669" t="s">
        <v>857</v>
      </c>
      <c r="B9" s="669"/>
      <c r="C9" s="669"/>
      <c r="D9" s="669"/>
      <c r="E9" s="669"/>
    </row>
    <row r="10" spans="1:5" ht="29.25" customHeight="1">
      <c r="A10" s="898" t="s">
        <v>718</v>
      </c>
      <c r="B10" s="898"/>
      <c r="C10" s="898"/>
      <c r="D10" s="898"/>
      <c r="E10" s="898"/>
    </row>
  </sheetData>
  <sheetProtection/>
  <mergeCells count="8">
    <mergeCell ref="A1:E1"/>
    <mergeCell ref="A7:E7"/>
    <mergeCell ref="A9:E9"/>
    <mergeCell ref="A10:E10"/>
    <mergeCell ref="B3:B4"/>
    <mergeCell ref="C3:C4"/>
    <mergeCell ref="D3:D4"/>
    <mergeCell ref="E3:E4"/>
  </mergeCells>
  <printOptions/>
  <pageMargins left="0.7" right="0.7" top="0.75" bottom="0.75" header="0.3" footer="0.3"/>
  <pageSetup horizontalDpi="600" verticalDpi="600" orientation="landscape" paperSize="9" scale="87" r:id="rId1"/>
</worksheet>
</file>

<file path=xl/worksheets/sheet17.xml><?xml version="1.0" encoding="utf-8"?>
<worksheet xmlns="http://schemas.openxmlformats.org/spreadsheetml/2006/main" xmlns:r="http://schemas.openxmlformats.org/officeDocument/2006/relationships">
  <sheetPr>
    <tabColor rgb="FF00B050"/>
  </sheetPr>
  <dimension ref="A1:X59"/>
  <sheetViews>
    <sheetView view="pageBreakPreview" zoomScaleSheetLayoutView="100" zoomScalePageLayoutView="0" workbookViewId="0" topLeftCell="A4">
      <selection activeCell="M20" sqref="M20"/>
    </sheetView>
  </sheetViews>
  <sheetFormatPr defaultColWidth="9.140625" defaultRowHeight="15"/>
  <cols>
    <col min="1" max="1" width="17.57421875" style="0" customWidth="1"/>
    <col min="2" max="24" width="10.140625" style="0" customWidth="1"/>
  </cols>
  <sheetData>
    <row r="1" spans="1:24" ht="20.25" customHeight="1">
      <c r="A1" s="899" t="s">
        <v>520</v>
      </c>
      <c r="B1" s="899"/>
      <c r="C1" s="899"/>
      <c r="D1" s="899"/>
      <c r="E1" s="899"/>
      <c r="F1" s="899"/>
      <c r="G1" s="899"/>
      <c r="H1" s="899"/>
      <c r="I1" s="899"/>
      <c r="J1" s="899"/>
      <c r="K1" s="899"/>
      <c r="L1" s="899"/>
      <c r="M1" s="899"/>
      <c r="N1" s="899"/>
      <c r="O1" s="899"/>
      <c r="P1" s="899"/>
      <c r="Q1" s="899"/>
      <c r="R1" s="899"/>
      <c r="S1" s="899"/>
      <c r="T1" s="899"/>
      <c r="U1" s="899"/>
      <c r="V1" s="899"/>
      <c r="W1" s="899"/>
      <c r="X1" s="899"/>
    </row>
    <row r="2" spans="1:24" ht="18" customHeight="1">
      <c r="A2" s="900" t="s">
        <v>262</v>
      </c>
      <c r="B2" s="900"/>
      <c r="C2" s="900"/>
      <c r="D2" s="900"/>
      <c r="E2" s="900"/>
      <c r="F2" s="900"/>
      <c r="G2" s="900"/>
      <c r="H2" s="900"/>
      <c r="I2" s="900"/>
      <c r="J2" s="900"/>
      <c r="K2" s="900"/>
      <c r="L2" s="900"/>
      <c r="M2" s="900"/>
      <c r="N2" s="900"/>
      <c r="O2" s="900"/>
      <c r="P2" s="900"/>
      <c r="Q2" s="900"/>
      <c r="R2" s="900"/>
      <c r="S2" s="900"/>
      <c r="T2" s="900"/>
      <c r="U2" s="900"/>
      <c r="V2" s="900"/>
      <c r="W2" s="900"/>
      <c r="X2" s="900"/>
    </row>
    <row r="3" spans="1:24" ht="25.5" customHeight="1">
      <c r="A3" s="388" t="s">
        <v>263</v>
      </c>
      <c r="B3" s="872" t="s">
        <v>264</v>
      </c>
      <c r="C3" s="872"/>
      <c r="D3" s="872"/>
      <c r="E3" s="872"/>
      <c r="F3" s="872"/>
      <c r="G3" s="872"/>
      <c r="H3" s="872"/>
      <c r="I3" s="872"/>
      <c r="J3" s="872"/>
      <c r="K3" s="872"/>
      <c r="L3" s="872"/>
      <c r="M3" s="872"/>
      <c r="N3" s="872"/>
      <c r="O3" s="872"/>
      <c r="P3" s="872"/>
      <c r="Q3" s="872"/>
      <c r="R3" s="872"/>
      <c r="S3" s="872"/>
      <c r="T3" s="872"/>
      <c r="U3" s="872"/>
      <c r="V3" s="872"/>
      <c r="W3" s="872"/>
      <c r="X3" s="872"/>
    </row>
    <row r="4" spans="1:24" ht="38.25" customHeight="1">
      <c r="A4" s="388" t="s">
        <v>265</v>
      </c>
      <c r="B4" s="872" t="s">
        <v>266</v>
      </c>
      <c r="C4" s="872"/>
      <c r="D4" s="872"/>
      <c r="E4" s="872"/>
      <c r="F4" s="872"/>
      <c r="G4" s="872"/>
      <c r="H4" s="872"/>
      <c r="I4" s="872"/>
      <c r="J4" s="872"/>
      <c r="K4" s="872"/>
      <c r="L4" s="872"/>
      <c r="M4" s="872"/>
      <c r="N4" s="872"/>
      <c r="O4" s="872"/>
      <c r="P4" s="872"/>
      <c r="Q4" s="872"/>
      <c r="R4" s="872"/>
      <c r="S4" s="872"/>
      <c r="T4" s="872"/>
      <c r="U4" s="872"/>
      <c r="V4" s="872"/>
      <c r="W4" s="872"/>
      <c r="X4" s="872"/>
    </row>
    <row r="5" spans="1:24" ht="15" customHeight="1">
      <c r="A5" s="901" t="s">
        <v>267</v>
      </c>
      <c r="B5" s="872" t="s">
        <v>521</v>
      </c>
      <c r="C5" s="872"/>
      <c r="D5" s="872"/>
      <c r="E5" s="872"/>
      <c r="F5" s="872"/>
      <c r="G5" s="872"/>
      <c r="H5" s="872"/>
      <c r="I5" s="872"/>
      <c r="J5" s="872"/>
      <c r="K5" s="872"/>
      <c r="L5" s="872"/>
      <c r="M5" s="872"/>
      <c r="N5" s="872"/>
      <c r="O5" s="872"/>
      <c r="P5" s="872"/>
      <c r="Q5" s="872"/>
      <c r="R5" s="872"/>
      <c r="S5" s="872"/>
      <c r="T5" s="872"/>
      <c r="U5" s="872"/>
      <c r="V5" s="872"/>
      <c r="W5" s="872"/>
      <c r="X5" s="872"/>
    </row>
    <row r="6" spans="1:24" ht="15" customHeight="1">
      <c r="A6" s="901"/>
      <c r="B6" s="872" t="s">
        <v>522</v>
      </c>
      <c r="C6" s="872"/>
      <c r="D6" s="872"/>
      <c r="E6" s="872"/>
      <c r="F6" s="872"/>
      <c r="G6" s="872"/>
      <c r="H6" s="872"/>
      <c r="I6" s="872"/>
      <c r="J6" s="872"/>
      <c r="K6" s="872"/>
      <c r="L6" s="872"/>
      <c r="M6" s="872"/>
      <c r="N6" s="872"/>
      <c r="O6" s="872"/>
      <c r="P6" s="872"/>
      <c r="Q6" s="872"/>
      <c r="R6" s="872"/>
      <c r="S6" s="872"/>
      <c r="T6" s="872"/>
      <c r="U6" s="872"/>
      <c r="V6" s="872"/>
      <c r="W6" s="872"/>
      <c r="X6" s="872"/>
    </row>
    <row r="7" spans="1:24" ht="14.25">
      <c r="A7" s="388" t="s">
        <v>268</v>
      </c>
      <c r="B7" s="872" t="s">
        <v>872</v>
      </c>
      <c r="C7" s="872"/>
      <c r="D7" s="872"/>
      <c r="E7" s="872"/>
      <c r="F7" s="872"/>
      <c r="G7" s="872"/>
      <c r="H7" s="872"/>
      <c r="I7" s="872"/>
      <c r="J7" s="872"/>
      <c r="K7" s="872"/>
      <c r="L7" s="872"/>
      <c r="M7" s="872"/>
      <c r="N7" s="872"/>
      <c r="O7" s="872"/>
      <c r="P7" s="872"/>
      <c r="Q7" s="872"/>
      <c r="R7" s="872"/>
      <c r="S7" s="872"/>
      <c r="T7" s="872"/>
      <c r="U7" s="872"/>
      <c r="V7" s="872"/>
      <c r="W7" s="872"/>
      <c r="X7" s="872"/>
    </row>
    <row r="8" spans="1:24" ht="18" customHeight="1">
      <c r="A8" s="901" t="s">
        <v>269</v>
      </c>
      <c r="B8" s="872" t="s">
        <v>426</v>
      </c>
      <c r="C8" s="872"/>
      <c r="D8" s="872"/>
      <c r="E8" s="872"/>
      <c r="F8" s="872"/>
      <c r="G8" s="872"/>
      <c r="H8" s="872"/>
      <c r="I8" s="872"/>
      <c r="J8" s="872"/>
      <c r="K8" s="872"/>
      <c r="L8" s="872"/>
      <c r="M8" s="872"/>
      <c r="N8" s="872"/>
      <c r="O8" s="872"/>
      <c r="P8" s="872"/>
      <c r="Q8" s="872"/>
      <c r="R8" s="872"/>
      <c r="S8" s="872"/>
      <c r="T8" s="872"/>
      <c r="U8" s="872"/>
      <c r="V8" s="872"/>
      <c r="W8" s="872"/>
      <c r="X8" s="872"/>
    </row>
    <row r="9" spans="1:24" ht="18" customHeight="1">
      <c r="A9" s="901"/>
      <c r="B9" s="872" t="s">
        <v>523</v>
      </c>
      <c r="C9" s="872"/>
      <c r="D9" s="872"/>
      <c r="E9" s="872"/>
      <c r="F9" s="872"/>
      <c r="G9" s="872"/>
      <c r="H9" s="872"/>
      <c r="I9" s="872"/>
      <c r="J9" s="872"/>
      <c r="K9" s="872"/>
      <c r="L9" s="872"/>
      <c r="M9" s="872"/>
      <c r="N9" s="872"/>
      <c r="O9" s="872"/>
      <c r="P9" s="872"/>
      <c r="Q9" s="872"/>
      <c r="R9" s="872"/>
      <c r="S9" s="872"/>
      <c r="T9" s="872"/>
      <c r="U9" s="872"/>
      <c r="V9" s="872"/>
      <c r="W9" s="872"/>
      <c r="X9" s="872"/>
    </row>
    <row r="10" spans="1:24" ht="18" customHeight="1">
      <c r="A10" s="901"/>
      <c r="B10" s="872" t="s">
        <v>524</v>
      </c>
      <c r="C10" s="872"/>
      <c r="D10" s="872"/>
      <c r="E10" s="872"/>
      <c r="F10" s="872"/>
      <c r="G10" s="872"/>
      <c r="H10" s="872"/>
      <c r="I10" s="872"/>
      <c r="J10" s="872"/>
      <c r="K10" s="872"/>
      <c r="L10" s="872"/>
      <c r="M10" s="872"/>
      <c r="N10" s="872"/>
      <c r="O10" s="872"/>
      <c r="P10" s="872"/>
      <c r="Q10" s="872"/>
      <c r="R10" s="872"/>
      <c r="S10" s="872"/>
      <c r="T10" s="872"/>
      <c r="U10" s="872"/>
      <c r="V10" s="872"/>
      <c r="W10" s="872"/>
      <c r="X10" s="872"/>
    </row>
    <row r="11" spans="1:24" ht="14.25">
      <c r="A11" s="671" t="s">
        <v>566</v>
      </c>
      <c r="B11" s="902" t="s">
        <v>272</v>
      </c>
      <c r="C11" s="906" t="s">
        <v>210</v>
      </c>
      <c r="D11" s="907"/>
      <c r="E11" s="902" t="s">
        <v>211</v>
      </c>
      <c r="F11" s="902"/>
      <c r="G11" s="906" t="s">
        <v>212</v>
      </c>
      <c r="H11" s="907"/>
      <c r="I11" s="902" t="s">
        <v>223</v>
      </c>
      <c r="J11" s="902"/>
      <c r="K11" s="902" t="s">
        <v>232</v>
      </c>
      <c r="L11" s="902"/>
      <c r="M11" s="902" t="s">
        <v>233</v>
      </c>
      <c r="N11" s="902"/>
      <c r="O11" s="671" t="s">
        <v>593</v>
      </c>
      <c r="P11" s="671"/>
      <c r="Q11" s="671" t="s">
        <v>594</v>
      </c>
      <c r="R11" s="671"/>
      <c r="S11" s="671" t="s">
        <v>595</v>
      </c>
      <c r="T11" s="671"/>
      <c r="U11" s="671" t="s">
        <v>596</v>
      </c>
      <c r="V11" s="671"/>
      <c r="W11" s="671" t="s">
        <v>610</v>
      </c>
      <c r="X11" s="671"/>
    </row>
    <row r="12" spans="1:24" ht="56.25" customHeight="1">
      <c r="A12" s="671"/>
      <c r="B12" s="671"/>
      <c r="C12" s="522" t="s">
        <v>241</v>
      </c>
      <c r="D12" s="523" t="s">
        <v>242</v>
      </c>
      <c r="E12" s="522" t="s">
        <v>241</v>
      </c>
      <c r="F12" s="522" t="s">
        <v>242</v>
      </c>
      <c r="G12" s="523" t="s">
        <v>241</v>
      </c>
      <c r="H12" s="522" t="s">
        <v>242</v>
      </c>
      <c r="I12" s="522" t="s">
        <v>241</v>
      </c>
      <c r="J12" s="522" t="s">
        <v>242</v>
      </c>
      <c r="K12" s="522" t="s">
        <v>241</v>
      </c>
      <c r="L12" s="522" t="s">
        <v>242</v>
      </c>
      <c r="M12" s="522" t="s">
        <v>241</v>
      </c>
      <c r="N12" s="522" t="s">
        <v>242</v>
      </c>
      <c r="O12" s="522" t="s">
        <v>241</v>
      </c>
      <c r="P12" s="522" t="s">
        <v>242</v>
      </c>
      <c r="Q12" s="522" t="s">
        <v>241</v>
      </c>
      <c r="R12" s="522" t="s">
        <v>242</v>
      </c>
      <c r="S12" s="522" t="s">
        <v>241</v>
      </c>
      <c r="T12" s="522" t="s">
        <v>242</v>
      </c>
      <c r="U12" s="522" t="s">
        <v>241</v>
      </c>
      <c r="V12" s="522" t="s">
        <v>242</v>
      </c>
      <c r="W12" s="522" t="s">
        <v>241</v>
      </c>
      <c r="X12" s="522" t="s">
        <v>242</v>
      </c>
    </row>
    <row r="13" spans="1:24" ht="15" customHeight="1">
      <c r="A13" s="911" t="s">
        <v>525</v>
      </c>
      <c r="B13" s="912"/>
      <c r="C13" s="912"/>
      <c r="D13" s="912"/>
      <c r="E13" s="912"/>
      <c r="F13" s="912"/>
      <c r="G13" s="912"/>
      <c r="H13" s="912"/>
      <c r="I13" s="912"/>
      <c r="J13" s="912"/>
      <c r="K13" s="912"/>
      <c r="L13" s="912"/>
      <c r="M13" s="912"/>
      <c r="N13" s="912"/>
      <c r="O13" s="912"/>
      <c r="P13" s="912"/>
      <c r="Q13" s="912"/>
      <c r="R13" s="912"/>
      <c r="S13" s="912"/>
      <c r="T13" s="912"/>
      <c r="U13" s="912"/>
      <c r="V13" s="912"/>
      <c r="W13" s="912"/>
      <c r="X13" s="912"/>
    </row>
    <row r="14" spans="1:24" ht="14.25">
      <c r="A14" s="903" t="s">
        <v>418</v>
      </c>
      <c r="B14" s="904"/>
      <c r="C14" s="904"/>
      <c r="D14" s="904"/>
      <c r="E14" s="904"/>
      <c r="F14" s="904"/>
      <c r="G14" s="904"/>
      <c r="H14" s="904"/>
      <c r="I14" s="904"/>
      <c r="J14" s="904"/>
      <c r="K14" s="904"/>
      <c r="L14" s="904"/>
      <c r="M14" s="904"/>
      <c r="N14" s="904"/>
      <c r="O14" s="904"/>
      <c r="P14" s="904"/>
      <c r="Q14" s="904"/>
      <c r="R14" s="904"/>
      <c r="S14" s="904"/>
      <c r="T14" s="904"/>
      <c r="U14" s="904"/>
      <c r="V14" s="904"/>
      <c r="W14" s="904"/>
      <c r="X14" s="904"/>
    </row>
    <row r="15" spans="1:24" ht="15" customHeight="1">
      <c r="A15" s="903" t="s">
        <v>526</v>
      </c>
      <c r="B15" s="904"/>
      <c r="C15" s="904"/>
      <c r="D15" s="904"/>
      <c r="E15" s="904"/>
      <c r="F15" s="904"/>
      <c r="G15" s="904"/>
      <c r="H15" s="904"/>
      <c r="I15" s="904"/>
      <c r="J15" s="904"/>
      <c r="K15" s="904"/>
      <c r="L15" s="904"/>
      <c r="M15" s="904"/>
      <c r="N15" s="904"/>
      <c r="O15" s="904"/>
      <c r="P15" s="904"/>
      <c r="Q15" s="904"/>
      <c r="R15" s="904"/>
      <c r="S15" s="904"/>
      <c r="T15" s="904"/>
      <c r="U15" s="904"/>
      <c r="V15" s="904"/>
      <c r="W15" s="904"/>
      <c r="X15" s="904"/>
    </row>
    <row r="16" spans="1:24" ht="26.25">
      <c r="A16" s="388" t="s">
        <v>527</v>
      </c>
      <c r="B16" s="381">
        <f>Стр_п!F8</f>
        <v>35.4</v>
      </c>
      <c r="C16" s="381">
        <f>Стр_п!G8</f>
        <v>35.9</v>
      </c>
      <c r="D16" s="381">
        <f>Стр_п!H8</f>
        <v>34.8</v>
      </c>
      <c r="E16" s="381">
        <f>Стр_п!I8</f>
        <v>36.3</v>
      </c>
      <c r="F16" s="381">
        <f>Стр_п!J8</f>
        <v>34.2</v>
      </c>
      <c r="G16" s="381">
        <f>Стр_п!K8</f>
        <v>38.2</v>
      </c>
      <c r="H16" s="381">
        <f>Стр_п!L8</f>
        <v>38.2</v>
      </c>
      <c r="I16" s="381">
        <f>Стр_п!M8</f>
        <v>40.7</v>
      </c>
      <c r="J16" s="381">
        <f>Стр_п!N8</f>
        <v>38</v>
      </c>
      <c r="K16" s="875"/>
      <c r="L16" s="773"/>
      <c r="M16" s="773"/>
      <c r="N16" s="773"/>
      <c r="O16" s="773"/>
      <c r="P16" s="773"/>
      <c r="Q16" s="773"/>
      <c r="R16" s="773"/>
      <c r="S16" s="773"/>
      <c r="T16" s="773"/>
      <c r="U16" s="773"/>
      <c r="V16" s="773"/>
      <c r="W16" s="773"/>
      <c r="X16" s="876"/>
    </row>
    <row r="17" spans="1:24" ht="26.25">
      <c r="A17" s="388" t="s">
        <v>528</v>
      </c>
      <c r="B17" s="381">
        <f>Стр_п!F9</f>
        <v>24.6</v>
      </c>
      <c r="C17" s="381">
        <f>Стр_п!G9</f>
        <v>24.8</v>
      </c>
      <c r="D17" s="381">
        <f>Стр_п!H9</f>
        <v>23.8</v>
      </c>
      <c r="E17" s="381">
        <f>Стр_п!I9</f>
        <v>26.5</v>
      </c>
      <c r="F17" s="381">
        <f>Стр_п!J9</f>
        <v>23.4</v>
      </c>
      <c r="G17" s="381">
        <f>Стр_п!K9</f>
        <v>32.5</v>
      </c>
      <c r="H17" s="381">
        <f>Стр_п!L9</f>
        <v>32.4</v>
      </c>
      <c r="I17" s="381">
        <f>Стр_п!M9</f>
        <v>32.7</v>
      </c>
      <c r="J17" s="381">
        <f>Стр_п!N9</f>
        <v>31.8</v>
      </c>
      <c r="K17" s="877"/>
      <c r="L17" s="774"/>
      <c r="M17" s="774"/>
      <c r="N17" s="774"/>
      <c r="O17" s="774"/>
      <c r="P17" s="774"/>
      <c r="Q17" s="774"/>
      <c r="R17" s="774"/>
      <c r="S17" s="774"/>
      <c r="T17" s="774"/>
      <c r="U17" s="774"/>
      <c r="V17" s="774"/>
      <c r="W17" s="774"/>
      <c r="X17" s="878"/>
    </row>
    <row r="18" spans="1:24" s="100" customFormat="1" ht="14.25">
      <c r="A18" s="384" t="s">
        <v>1039</v>
      </c>
      <c r="B18" s="908" t="str">
        <f>Стр_п!F10</f>
        <v>Показатель введен с 01.01.2018 года</v>
      </c>
      <c r="C18" s="909"/>
      <c r="D18" s="909"/>
      <c r="E18" s="909"/>
      <c r="F18" s="909"/>
      <c r="G18" s="909"/>
      <c r="H18" s="910"/>
      <c r="I18" s="381">
        <f>Стр_п!M10</f>
        <v>10.2</v>
      </c>
      <c r="J18" s="381">
        <f>Стр_п!N10</f>
        <v>10.2</v>
      </c>
      <c r="K18" s="879"/>
      <c r="L18" s="775"/>
      <c r="M18" s="775"/>
      <c r="N18" s="775"/>
      <c r="O18" s="775"/>
      <c r="P18" s="775"/>
      <c r="Q18" s="775"/>
      <c r="R18" s="775"/>
      <c r="S18" s="775"/>
      <c r="T18" s="775"/>
      <c r="U18" s="775"/>
      <c r="V18" s="775"/>
      <c r="W18" s="775"/>
      <c r="X18" s="880"/>
    </row>
    <row r="19" spans="1:24" ht="66">
      <c r="A19" s="388" t="s">
        <v>1032</v>
      </c>
      <c r="B19" s="381">
        <f>Стр_п!F12</f>
        <v>621</v>
      </c>
      <c r="C19" s="381">
        <f>Стр_п!G12</f>
        <v>631</v>
      </c>
      <c r="D19" s="381">
        <f>Стр_п!H12</f>
        <v>631</v>
      </c>
      <c r="E19" s="381">
        <f>Стр_п!I12</f>
        <v>696</v>
      </c>
      <c r="F19" s="381">
        <f>Стр_п!J12</f>
        <v>688</v>
      </c>
      <c r="G19" s="381">
        <f>Стр_п!K12</f>
        <v>954</v>
      </c>
      <c r="H19" s="381">
        <f>Стр_п!L12</f>
        <v>950</v>
      </c>
      <c r="I19" s="381">
        <f>Стр_п!M12</f>
        <v>1155</v>
      </c>
      <c r="J19" s="381">
        <f>Стр_п!N12</f>
        <v>1153</v>
      </c>
      <c r="K19" s="381">
        <f>Стр_п!O12</f>
        <v>1276</v>
      </c>
      <c r="L19" s="381">
        <f>Стр_п!P12</f>
        <v>1273</v>
      </c>
      <c r="M19" s="381">
        <f>Стр_п!Q12</f>
        <v>1361</v>
      </c>
      <c r="N19" s="381">
        <f>Стр_п!R12</f>
        <v>1313</v>
      </c>
      <c r="O19" s="381">
        <f>Стр_п!S12</f>
        <v>1396</v>
      </c>
      <c r="P19" s="381">
        <f>Стр_п!T12</f>
        <v>1349</v>
      </c>
      <c r="Q19" s="381">
        <f>Стр_п!U12</f>
        <v>1426</v>
      </c>
      <c r="R19" s="381">
        <f>Стр_п!V12</f>
        <v>0</v>
      </c>
      <c r="S19" s="381">
        <f>Стр_п!W12</f>
        <v>1456</v>
      </c>
      <c r="T19" s="381">
        <f>Стр_п!X12</f>
        <v>0</v>
      </c>
      <c r="U19" s="381">
        <f>Стр_п!Y12</f>
        <v>1491</v>
      </c>
      <c r="V19" s="381">
        <f>Стр_п!Z12</f>
        <v>0</v>
      </c>
      <c r="W19" s="381">
        <f>Стр_п!AA12</f>
        <v>1526</v>
      </c>
      <c r="X19" s="381">
        <f>Стр_п!AB12</f>
        <v>0</v>
      </c>
    </row>
    <row r="20" spans="1:24" ht="133.5" customHeight="1">
      <c r="A20" s="384" t="s">
        <v>945</v>
      </c>
      <c r="B20" s="602" t="s">
        <v>1079</v>
      </c>
      <c r="C20" s="603"/>
      <c r="D20" s="603"/>
      <c r="E20" s="603"/>
      <c r="F20" s="603"/>
      <c r="G20" s="603"/>
      <c r="H20" s="603"/>
      <c r="I20" s="603"/>
      <c r="J20" s="604"/>
      <c r="K20" s="524">
        <f>Стр_п!O11</f>
        <v>45.1</v>
      </c>
      <c r="L20" s="524">
        <f>Стр_п!P11</f>
        <v>39</v>
      </c>
      <c r="M20" s="524">
        <f>Стр_п!Q11</f>
        <v>45.6</v>
      </c>
      <c r="N20" s="524">
        <f>Стр_п!R11</f>
        <v>39.2</v>
      </c>
      <c r="O20" s="524">
        <f>Стр_п!S11</f>
        <v>46.3</v>
      </c>
      <c r="P20" s="524">
        <f>Стр_п!T11</f>
        <v>39.4</v>
      </c>
      <c r="Q20" s="524">
        <f>Стр_п!U11</f>
        <v>46.9</v>
      </c>
      <c r="R20" s="524">
        <f>Стр_п!V11</f>
        <v>0</v>
      </c>
      <c r="S20" s="524">
        <f>Стр_п!W11</f>
        <v>47.5</v>
      </c>
      <c r="T20" s="524">
        <f>Стр_п!X11</f>
        <v>0</v>
      </c>
      <c r="U20" s="524">
        <f>Стр_п!Y11</f>
        <v>47.9</v>
      </c>
      <c r="V20" s="524">
        <f>Стр_п!Z11</f>
        <v>0</v>
      </c>
      <c r="W20" s="524">
        <f>Стр_п!AA11</f>
        <v>47.9</v>
      </c>
      <c r="X20" s="524">
        <f>Стр_п!AB11</f>
        <v>0</v>
      </c>
    </row>
    <row r="21" spans="1:24" ht="14.25">
      <c r="A21" s="757" t="s">
        <v>274</v>
      </c>
      <c r="B21" s="758"/>
      <c r="C21" s="758"/>
      <c r="D21" s="758"/>
      <c r="E21" s="758"/>
      <c r="F21" s="758"/>
      <c r="G21" s="758"/>
      <c r="H21" s="758"/>
      <c r="I21" s="758"/>
      <c r="J21" s="758"/>
      <c r="K21" s="758"/>
      <c r="L21" s="758"/>
      <c r="M21" s="758"/>
      <c r="N21" s="758"/>
      <c r="O21" s="758"/>
      <c r="P21" s="758"/>
      <c r="Q21" s="758"/>
      <c r="R21" s="758"/>
      <c r="S21" s="758"/>
      <c r="T21" s="758"/>
      <c r="U21" s="758"/>
      <c r="V21" s="758"/>
      <c r="W21" s="758"/>
      <c r="X21" s="758"/>
    </row>
    <row r="22" spans="1:24" ht="15" customHeight="1">
      <c r="A22" s="911" t="s">
        <v>529</v>
      </c>
      <c r="B22" s="912"/>
      <c r="C22" s="912"/>
      <c r="D22" s="912"/>
      <c r="E22" s="912"/>
      <c r="F22" s="912"/>
      <c r="G22" s="912"/>
      <c r="H22" s="912"/>
      <c r="I22" s="912"/>
      <c r="J22" s="912"/>
      <c r="K22" s="912"/>
      <c r="L22" s="912"/>
      <c r="M22" s="912"/>
      <c r="N22" s="912"/>
      <c r="O22" s="912"/>
      <c r="P22" s="912"/>
      <c r="Q22" s="912"/>
      <c r="R22" s="912"/>
      <c r="S22" s="912"/>
      <c r="T22" s="912"/>
      <c r="U22" s="912"/>
      <c r="V22" s="912"/>
      <c r="W22" s="912"/>
      <c r="X22" s="912"/>
    </row>
    <row r="23" spans="1:24" ht="27.75" customHeight="1">
      <c r="A23" s="388" t="s">
        <v>530</v>
      </c>
      <c r="B23" s="388"/>
      <c r="C23" s="388"/>
      <c r="D23" s="521"/>
      <c r="E23" s="388"/>
      <c r="F23" s="388"/>
      <c r="G23" s="521"/>
      <c r="H23" s="388"/>
      <c r="I23" s="388"/>
      <c r="J23" s="388"/>
      <c r="K23" s="388"/>
      <c r="L23" s="388"/>
      <c r="M23" s="388"/>
      <c r="N23" s="388"/>
      <c r="O23" s="525"/>
      <c r="P23" s="525"/>
      <c r="Q23" s="525"/>
      <c r="R23" s="525"/>
      <c r="S23" s="525"/>
      <c r="T23" s="525"/>
      <c r="U23" s="525"/>
      <c r="V23" s="525"/>
      <c r="W23" s="525"/>
      <c r="X23" s="525"/>
    </row>
    <row r="24" spans="1:24" ht="92.25">
      <c r="A24" s="388" t="s">
        <v>531</v>
      </c>
      <c r="B24" s="381">
        <f>Стр_п!F13</f>
        <v>12.5</v>
      </c>
      <c r="C24" s="381">
        <f>Стр_п!G13</f>
        <v>100</v>
      </c>
      <c r="D24" s="381">
        <f>Стр_п!H13</f>
        <v>100</v>
      </c>
      <c r="E24" s="381">
        <f>Стр_п!I13</f>
        <v>100</v>
      </c>
      <c r="F24" s="381">
        <f>Стр_п!J13</f>
        <v>100</v>
      </c>
      <c r="G24" s="381">
        <f>Стр_п!K13</f>
        <v>100</v>
      </c>
      <c r="H24" s="381">
        <f>Стр_п!L13</f>
        <v>0</v>
      </c>
      <c r="I24" s="381">
        <f>Стр_п!M13</f>
        <v>16.7</v>
      </c>
      <c r="J24" s="381">
        <f>Стр_п!N13</f>
        <v>16.7</v>
      </c>
      <c r="K24" s="382">
        <f>Стр_п!O13</f>
        <v>8.333333333333332</v>
      </c>
      <c r="L24" s="382">
        <f>Стр_п!P13</f>
        <v>8.333333333333332</v>
      </c>
      <c r="M24" s="382">
        <f>Стр_п!Q13</f>
        <v>33.33333333333333</v>
      </c>
      <c r="N24" s="382">
        <f>Стр_п!R13</f>
        <v>8.333333333333332</v>
      </c>
      <c r="O24" s="382">
        <f>Стр_п!S13</f>
        <v>50</v>
      </c>
      <c r="P24" s="382">
        <f>Стр_п!T13</f>
        <v>8.333333333333332</v>
      </c>
      <c r="Q24" s="382">
        <f>Стр_п!U13</f>
        <v>91.66666666666666</v>
      </c>
      <c r="R24" s="382">
        <f>Стр_п!V13</f>
        <v>8.333333333333332</v>
      </c>
      <c r="S24" s="382">
        <f>Стр_п!W13</f>
        <v>91.66666666666666</v>
      </c>
      <c r="T24" s="382">
        <f>Стр_п!X13</f>
        <v>8.333333333333332</v>
      </c>
      <c r="U24" s="382">
        <f>Стр_п!Y13</f>
        <v>100</v>
      </c>
      <c r="V24" s="382">
        <f>Стр_п!Z13</f>
        <v>8.333333333333332</v>
      </c>
      <c r="W24" s="381">
        <f>Стр_п!AA13</f>
        <v>100</v>
      </c>
      <c r="X24" s="381">
        <f>Стр_п!AB13</f>
        <v>8.3</v>
      </c>
    </row>
    <row r="25" spans="1:24" ht="15" customHeight="1">
      <c r="A25" s="903" t="s">
        <v>524</v>
      </c>
      <c r="B25" s="904"/>
      <c r="C25" s="904"/>
      <c r="D25" s="904"/>
      <c r="E25" s="904"/>
      <c r="F25" s="904"/>
      <c r="G25" s="904"/>
      <c r="H25" s="904"/>
      <c r="I25" s="904"/>
      <c r="J25" s="904"/>
      <c r="K25" s="904"/>
      <c r="L25" s="904"/>
      <c r="M25" s="904"/>
      <c r="N25" s="904"/>
      <c r="O25" s="904"/>
      <c r="P25" s="904"/>
      <c r="Q25" s="904"/>
      <c r="R25" s="904"/>
      <c r="S25" s="904"/>
      <c r="T25" s="904"/>
      <c r="U25" s="904"/>
      <c r="V25" s="904"/>
      <c r="W25" s="904"/>
      <c r="X25" s="904"/>
    </row>
    <row r="26" spans="1:24" ht="24" customHeight="1">
      <c r="A26" s="388" t="s">
        <v>532</v>
      </c>
      <c r="B26" s="388"/>
      <c r="C26" s="388"/>
      <c r="D26" s="521"/>
      <c r="E26" s="388"/>
      <c r="F26" s="388"/>
      <c r="G26" s="521"/>
      <c r="H26" s="388"/>
      <c r="I26" s="388"/>
      <c r="J26" s="388"/>
      <c r="K26" s="388"/>
      <c r="L26" s="388"/>
      <c r="M26" s="388"/>
      <c r="N26" s="388"/>
      <c r="O26" s="525"/>
      <c r="P26" s="525"/>
      <c r="Q26" s="525"/>
      <c r="R26" s="525"/>
      <c r="S26" s="525"/>
      <c r="T26" s="525"/>
      <c r="U26" s="525"/>
      <c r="V26" s="525"/>
      <c r="W26" s="525"/>
      <c r="X26" s="525"/>
    </row>
    <row r="27" spans="1:24" ht="78.75">
      <c r="A27" s="388" t="s">
        <v>533</v>
      </c>
      <c r="B27" s="381">
        <f>Стр_п!F19</f>
        <v>0</v>
      </c>
      <c r="C27" s="381" t="str">
        <f>Стр_п!G19</f>
        <v>-</v>
      </c>
      <c r="D27" s="381" t="str">
        <f>Стр_п!H19</f>
        <v>-</v>
      </c>
      <c r="E27" s="381">
        <f>Стр_п!I19</f>
        <v>100</v>
      </c>
      <c r="F27" s="381" t="str">
        <f>Стр_п!J19</f>
        <v>-</v>
      </c>
      <c r="G27" s="381">
        <f>Стр_п!K19</f>
        <v>100</v>
      </c>
      <c r="H27" s="381" t="str">
        <f>Стр_п!L19</f>
        <v>-</v>
      </c>
      <c r="I27" s="381">
        <f>Стр_п!M19</f>
        <v>0</v>
      </c>
      <c r="J27" s="381">
        <f>Стр_п!N19</f>
        <v>0</v>
      </c>
      <c r="K27" s="381">
        <f>Стр_п!O19</f>
        <v>0</v>
      </c>
      <c r="L27" s="381">
        <f>Стр_п!P19</f>
        <v>0</v>
      </c>
      <c r="M27" s="381">
        <f>Стр_п!Q19</f>
        <v>0</v>
      </c>
      <c r="N27" s="381">
        <f>Стр_п!R19</f>
        <v>0</v>
      </c>
      <c r="O27" s="382">
        <f>Стр_п!S19</f>
        <v>33.33333333333333</v>
      </c>
      <c r="P27" s="381">
        <f>Стр_п!T19</f>
        <v>0</v>
      </c>
      <c r="Q27" s="381">
        <f>Стр_п!U19</f>
        <v>33.3</v>
      </c>
      <c r="R27" s="381">
        <f>Стр_п!V19</f>
        <v>0</v>
      </c>
      <c r="S27" s="381">
        <f>Стр_п!W19</f>
        <v>33.3</v>
      </c>
      <c r="T27" s="381">
        <f>Стр_п!X19</f>
        <v>0</v>
      </c>
      <c r="U27" s="381">
        <f>Стр_п!Y19</f>
        <v>66.7</v>
      </c>
      <c r="V27" s="381">
        <f>Стр_п!Z19</f>
        <v>0</v>
      </c>
      <c r="W27" s="381">
        <f>Стр_п!AA19</f>
        <v>100</v>
      </c>
      <c r="X27" s="381">
        <f>Стр_п!AB19</f>
        <v>0</v>
      </c>
    </row>
    <row r="28" spans="1:24" ht="66">
      <c r="A28" s="388" t="s">
        <v>534</v>
      </c>
      <c r="B28" s="381">
        <f>Стр_п!F20</f>
        <v>28.3</v>
      </c>
      <c r="C28" s="381">
        <f>Стр_п!G20</f>
        <v>100</v>
      </c>
      <c r="D28" s="381">
        <f>Стр_п!H20</f>
        <v>100</v>
      </c>
      <c r="E28" s="381">
        <f>Стр_п!I20</f>
        <v>100</v>
      </c>
      <c r="F28" s="381">
        <f>Стр_п!J20</f>
        <v>100</v>
      </c>
      <c r="G28" s="381">
        <f>Стр_п!K20</f>
        <v>100</v>
      </c>
      <c r="H28" s="381">
        <f>Стр_п!L20</f>
        <v>76.53</v>
      </c>
      <c r="I28" s="381">
        <f>Стр_п!M20</f>
        <v>14.3</v>
      </c>
      <c r="J28" s="381">
        <f>Стр_п!N20</f>
        <v>14.3</v>
      </c>
      <c r="K28" s="381">
        <f>Стр_п!O20</f>
        <v>10</v>
      </c>
      <c r="L28" s="381">
        <f>Стр_п!P20</f>
        <v>10</v>
      </c>
      <c r="M28" s="381">
        <f>Стр_п!Q20</f>
        <v>10</v>
      </c>
      <c r="N28" s="381">
        <f>Стр_п!R20</f>
        <v>10</v>
      </c>
      <c r="O28" s="381">
        <f>Стр_п!S20</f>
        <v>20</v>
      </c>
      <c r="P28" s="381">
        <f>Стр_п!T20</f>
        <v>10</v>
      </c>
      <c r="Q28" s="381">
        <f>Стр_п!U20</f>
        <v>30</v>
      </c>
      <c r="R28" s="381">
        <f>Стр_п!V20</f>
        <v>10</v>
      </c>
      <c r="S28" s="381">
        <f>Стр_п!W20</f>
        <v>40</v>
      </c>
      <c r="T28" s="381">
        <f>Стр_п!X20</f>
        <v>10</v>
      </c>
      <c r="U28" s="381">
        <f>Стр_п!Y20</f>
        <v>90</v>
      </c>
      <c r="V28" s="381">
        <f>Стр_п!Z20</f>
        <v>10</v>
      </c>
      <c r="W28" s="381">
        <f>Стр_п!AA20</f>
        <v>100</v>
      </c>
      <c r="X28" s="381">
        <f>Стр_п!AB20</f>
        <v>10</v>
      </c>
    </row>
    <row r="29" spans="1:24" ht="14.25">
      <c r="A29" s="526"/>
      <c r="B29" s="387"/>
      <c r="C29" s="387"/>
      <c r="D29" s="387"/>
      <c r="E29" s="387"/>
      <c r="F29" s="387"/>
      <c r="G29" s="387"/>
      <c r="H29" s="387"/>
      <c r="I29" s="387"/>
      <c r="J29" s="387"/>
      <c r="K29" s="387"/>
      <c r="L29" s="387"/>
      <c r="M29" s="387"/>
      <c r="N29" s="387"/>
      <c r="O29" s="413"/>
      <c r="P29" s="413"/>
      <c r="Q29" s="413"/>
      <c r="R29" s="413"/>
      <c r="S29" s="413"/>
      <c r="T29" s="413"/>
      <c r="U29" s="413"/>
      <c r="V29" s="413"/>
      <c r="W29" s="413"/>
      <c r="X29" s="413"/>
    </row>
    <row r="30" spans="1:24" ht="25.5" customHeight="1">
      <c r="A30" s="885" t="s">
        <v>279</v>
      </c>
      <c r="B30" s="905" t="s">
        <v>254</v>
      </c>
      <c r="C30" s="905" t="s">
        <v>256</v>
      </c>
      <c r="D30" s="905"/>
      <c r="E30" s="905" t="s">
        <v>257</v>
      </c>
      <c r="F30" s="905"/>
      <c r="G30" s="905" t="s">
        <v>258</v>
      </c>
      <c r="H30" s="905"/>
      <c r="I30" s="905" t="s">
        <v>259</v>
      </c>
      <c r="J30" s="905"/>
      <c r="K30" s="905" t="s">
        <v>260</v>
      </c>
      <c r="L30" s="905"/>
      <c r="M30" s="402"/>
      <c r="N30" s="402"/>
      <c r="O30" s="413"/>
      <c r="P30" s="413"/>
      <c r="Q30" s="413"/>
      <c r="R30" s="413"/>
      <c r="S30" s="413"/>
      <c r="T30" s="413"/>
      <c r="U30" s="413"/>
      <c r="V30" s="413"/>
      <c r="W30" s="413"/>
      <c r="X30" s="413"/>
    </row>
    <row r="31" spans="1:24" ht="14.25">
      <c r="A31" s="885"/>
      <c r="B31" s="905"/>
      <c r="C31" s="528" t="s">
        <v>207</v>
      </c>
      <c r="D31" s="527" t="s">
        <v>208</v>
      </c>
      <c r="E31" s="528" t="s">
        <v>207</v>
      </c>
      <c r="F31" s="528" t="s">
        <v>208</v>
      </c>
      <c r="G31" s="527" t="s">
        <v>207</v>
      </c>
      <c r="H31" s="527" t="s">
        <v>208</v>
      </c>
      <c r="I31" s="527" t="s">
        <v>207</v>
      </c>
      <c r="J31" s="527" t="s">
        <v>208</v>
      </c>
      <c r="K31" s="527" t="s">
        <v>207</v>
      </c>
      <c r="L31" s="527" t="s">
        <v>255</v>
      </c>
      <c r="M31" s="413"/>
      <c r="N31" s="413"/>
      <c r="O31" s="413"/>
      <c r="P31" s="413"/>
      <c r="Q31" s="413"/>
      <c r="R31" s="413"/>
      <c r="S31" s="413"/>
      <c r="T31" s="413"/>
      <c r="U31" s="413"/>
      <c r="V31" s="413"/>
      <c r="W31" s="413"/>
      <c r="X31" s="413"/>
    </row>
    <row r="32" spans="1:24" ht="14.25">
      <c r="A32" s="885"/>
      <c r="B32" s="381">
        <v>2015</v>
      </c>
      <c r="C32" s="529">
        <f>E32+G32+I32+K32</f>
        <v>85016.09999999999</v>
      </c>
      <c r="D32" s="529">
        <f>F32+H32+J32+L32</f>
        <v>37016.1</v>
      </c>
      <c r="E32" s="529">
        <f>Стр_пер!G497</f>
        <v>35416.899999999994</v>
      </c>
      <c r="F32" s="529">
        <f>Стр_пер!H497</f>
        <v>23416.899999999998</v>
      </c>
      <c r="G32" s="529">
        <f>Стр_пер!I497</f>
        <v>0</v>
      </c>
      <c r="H32" s="529">
        <f>Стр_пер!J497</f>
        <v>0</v>
      </c>
      <c r="I32" s="529">
        <f>Стр_пер!K497</f>
        <v>49599.2</v>
      </c>
      <c r="J32" s="529">
        <f>Стр_пер!L497</f>
        <v>13599.2</v>
      </c>
      <c r="K32" s="529">
        <f>Стр_пер!M497</f>
        <v>0</v>
      </c>
      <c r="L32" s="529">
        <f>Стр_пер!N497</f>
        <v>0</v>
      </c>
      <c r="M32" s="413"/>
      <c r="N32" s="413"/>
      <c r="O32" s="413"/>
      <c r="P32" s="413"/>
      <c r="Q32" s="413"/>
      <c r="R32" s="413"/>
      <c r="S32" s="413"/>
      <c r="T32" s="413"/>
      <c r="U32" s="413"/>
      <c r="V32" s="413"/>
      <c r="W32" s="413"/>
      <c r="X32" s="413"/>
    </row>
    <row r="33" spans="1:24" ht="14.25">
      <c r="A33" s="885"/>
      <c r="B33" s="381">
        <v>2016</v>
      </c>
      <c r="C33" s="529">
        <f aca="true" t="shared" si="0" ref="C33:D37">E33+G33+I33+K33</f>
        <v>4708.6</v>
      </c>
      <c r="D33" s="529">
        <f t="shared" si="0"/>
        <v>4708.6</v>
      </c>
      <c r="E33" s="529">
        <f>Стр_пер!G498</f>
        <v>4708.6</v>
      </c>
      <c r="F33" s="529">
        <f>Стр_пер!H498</f>
        <v>4708.6</v>
      </c>
      <c r="G33" s="529">
        <f>Стр_пер!I498</f>
        <v>0</v>
      </c>
      <c r="H33" s="529">
        <f>Стр_пер!J498</f>
        <v>0</v>
      </c>
      <c r="I33" s="529">
        <f>Стр_пер!K498</f>
        <v>0</v>
      </c>
      <c r="J33" s="529">
        <f>Стр_пер!L498</f>
        <v>0</v>
      </c>
      <c r="K33" s="529">
        <f>Стр_пер!M498</f>
        <v>0</v>
      </c>
      <c r="L33" s="529">
        <f>Стр_пер!N498</f>
        <v>0</v>
      </c>
      <c r="M33" s="413"/>
      <c r="N33" s="413"/>
      <c r="O33" s="413"/>
      <c r="P33" s="413"/>
      <c r="Q33" s="413"/>
      <c r="R33" s="413"/>
      <c r="S33" s="413"/>
      <c r="T33" s="413"/>
      <c r="U33" s="413"/>
      <c r="V33" s="413"/>
      <c r="W33" s="413"/>
      <c r="X33" s="413"/>
    </row>
    <row r="34" spans="1:24" ht="14.25">
      <c r="A34" s="885"/>
      <c r="B34" s="381">
        <v>2017</v>
      </c>
      <c r="C34" s="529">
        <f t="shared" si="0"/>
        <v>45833.9</v>
      </c>
      <c r="D34" s="529">
        <f t="shared" si="0"/>
        <v>5831.9</v>
      </c>
      <c r="E34" s="529">
        <f>Стр_пер!G499</f>
        <v>5833.9</v>
      </c>
      <c r="F34" s="529">
        <f>Стр_пер!H499</f>
        <v>5831.9</v>
      </c>
      <c r="G34" s="529">
        <f>Стр_пер!I499</f>
        <v>0</v>
      </c>
      <c r="H34" s="529">
        <f>Стр_пер!J499</f>
        <v>0</v>
      </c>
      <c r="I34" s="529">
        <f>Стр_пер!K499</f>
        <v>40000</v>
      </c>
      <c r="J34" s="529">
        <f>Стр_пер!L499</f>
        <v>0</v>
      </c>
      <c r="K34" s="529">
        <f>Стр_пер!M499</f>
        <v>0</v>
      </c>
      <c r="L34" s="529">
        <f>Стр_пер!N499</f>
        <v>0</v>
      </c>
      <c r="M34" s="413"/>
      <c r="N34" s="413"/>
      <c r="O34" s="413"/>
      <c r="P34" s="413"/>
      <c r="Q34" s="413"/>
      <c r="R34" s="413"/>
      <c r="S34" s="413"/>
      <c r="T34" s="413"/>
      <c r="U34" s="413"/>
      <c r="V34" s="413"/>
      <c r="W34" s="413"/>
      <c r="X34" s="413"/>
    </row>
    <row r="35" spans="1:24" ht="14.25">
      <c r="A35" s="885"/>
      <c r="B35" s="381">
        <v>2018</v>
      </c>
      <c r="C35" s="529">
        <f t="shared" si="0"/>
        <v>11644.4</v>
      </c>
      <c r="D35" s="529">
        <f t="shared" si="0"/>
        <v>11644.4</v>
      </c>
      <c r="E35" s="529">
        <f>Стр_пер!G500</f>
        <v>11644.4</v>
      </c>
      <c r="F35" s="529">
        <f>Стр_пер!H500</f>
        <v>11644.4</v>
      </c>
      <c r="G35" s="529">
        <f>Стр_пер!I500</f>
        <v>0</v>
      </c>
      <c r="H35" s="529">
        <f>Стр_пер!J500</f>
        <v>0</v>
      </c>
      <c r="I35" s="529">
        <f>Стр_пер!K500</f>
        <v>0</v>
      </c>
      <c r="J35" s="529">
        <f>Стр_пер!L500</f>
        <v>0</v>
      </c>
      <c r="K35" s="529">
        <f>Стр_пер!M500</f>
        <v>0</v>
      </c>
      <c r="L35" s="529">
        <f>Стр_пер!N500</f>
        <v>0</v>
      </c>
      <c r="M35" s="413"/>
      <c r="N35" s="413"/>
      <c r="O35" s="413"/>
      <c r="P35" s="413"/>
      <c r="Q35" s="413"/>
      <c r="R35" s="413"/>
      <c r="S35" s="413"/>
      <c r="T35" s="413"/>
      <c r="U35" s="413"/>
      <c r="V35" s="413"/>
      <c r="W35" s="413"/>
      <c r="X35" s="413"/>
    </row>
    <row r="36" spans="1:24" ht="14.25">
      <c r="A36" s="885"/>
      <c r="B36" s="381">
        <v>2019</v>
      </c>
      <c r="C36" s="529">
        <f t="shared" si="0"/>
        <v>26395.5</v>
      </c>
      <c r="D36" s="529">
        <f t="shared" si="0"/>
        <v>4621.6</v>
      </c>
      <c r="E36" s="529">
        <f>Стр_пер!G501</f>
        <v>26395.5</v>
      </c>
      <c r="F36" s="529">
        <f>Стр_пер!H501</f>
        <v>4621.6</v>
      </c>
      <c r="G36" s="529">
        <f>Стр_пер!I501</f>
        <v>0</v>
      </c>
      <c r="H36" s="529">
        <f>Стр_пер!J501</f>
        <v>0</v>
      </c>
      <c r="I36" s="529">
        <f>Стр_пер!K501</f>
        <v>0</v>
      </c>
      <c r="J36" s="529">
        <f>Стр_пер!L501</f>
        <v>0</v>
      </c>
      <c r="K36" s="529">
        <f>Стр_пер!M501</f>
        <v>0</v>
      </c>
      <c r="L36" s="529">
        <f>Стр_пер!N501</f>
        <v>0</v>
      </c>
      <c r="M36" s="413"/>
      <c r="N36" s="413"/>
      <c r="O36" s="413"/>
      <c r="P36" s="413"/>
      <c r="Q36" s="413"/>
      <c r="R36" s="413"/>
      <c r="S36" s="413"/>
      <c r="T36" s="413"/>
      <c r="U36" s="413"/>
      <c r="V36" s="413"/>
      <c r="W36" s="413"/>
      <c r="X36" s="413"/>
    </row>
    <row r="37" spans="1:24" ht="14.25">
      <c r="A37" s="885"/>
      <c r="B37" s="381">
        <v>2020</v>
      </c>
      <c r="C37" s="529">
        <f t="shared" si="0"/>
        <v>366284.4</v>
      </c>
      <c r="D37" s="529">
        <f t="shared" si="0"/>
        <v>7000</v>
      </c>
      <c r="E37" s="529">
        <f>Стр_пер!G502</f>
        <v>215818.2</v>
      </c>
      <c r="F37" s="529">
        <f>Стр_пер!H502</f>
        <v>7000</v>
      </c>
      <c r="G37" s="529">
        <f>Стр_пер!I502</f>
        <v>0</v>
      </c>
      <c r="H37" s="529">
        <f>Стр_пер!J502</f>
        <v>0</v>
      </c>
      <c r="I37" s="529">
        <f>Стр_пер!K502</f>
        <v>150466.2</v>
      </c>
      <c r="J37" s="529">
        <f>Стр_пер!L502</f>
        <v>0</v>
      </c>
      <c r="K37" s="529">
        <f>Стр_пер!M502</f>
        <v>0</v>
      </c>
      <c r="L37" s="529">
        <f>Стр_пер!N502</f>
        <v>0</v>
      </c>
      <c r="M37" s="413"/>
      <c r="N37" s="413"/>
      <c r="O37" s="413"/>
      <c r="P37" s="413"/>
      <c r="Q37" s="413"/>
      <c r="R37" s="413"/>
      <c r="S37" s="413"/>
      <c r="T37" s="413"/>
      <c r="U37" s="413"/>
      <c r="V37" s="413"/>
      <c r="W37" s="413"/>
      <c r="X37" s="413"/>
    </row>
    <row r="38" spans="1:24" ht="14.25">
      <c r="A38" s="885"/>
      <c r="B38" s="381">
        <v>2021</v>
      </c>
      <c r="C38" s="529">
        <f aca="true" t="shared" si="1" ref="C38:D42">E38+G38+I38+K38</f>
        <v>566193.8</v>
      </c>
      <c r="D38" s="529">
        <f t="shared" si="1"/>
        <v>0</v>
      </c>
      <c r="E38" s="529">
        <f>Стр_пер!G503</f>
        <v>210158.39999999997</v>
      </c>
      <c r="F38" s="529">
        <f>Стр_пер!H503</f>
        <v>0</v>
      </c>
      <c r="G38" s="529">
        <f>Стр_пер!I503</f>
        <v>0</v>
      </c>
      <c r="H38" s="529">
        <f>Стр_пер!J503</f>
        <v>0</v>
      </c>
      <c r="I38" s="529">
        <f>Стр_пер!K503</f>
        <v>356035.4</v>
      </c>
      <c r="J38" s="529">
        <f>Стр_пер!L503</f>
        <v>0</v>
      </c>
      <c r="K38" s="529">
        <f>Стр_пер!M503</f>
        <v>0</v>
      </c>
      <c r="L38" s="529">
        <f>Стр_пер!N503</f>
        <v>0</v>
      </c>
      <c r="M38" s="413"/>
      <c r="N38" s="413"/>
      <c r="O38" s="413"/>
      <c r="P38" s="413"/>
      <c r="Q38" s="413"/>
      <c r="R38" s="413"/>
      <c r="S38" s="413"/>
      <c r="T38" s="413"/>
      <c r="U38" s="413"/>
      <c r="V38" s="413"/>
      <c r="W38" s="413"/>
      <c r="X38" s="413"/>
    </row>
    <row r="39" spans="1:24" ht="14.25">
      <c r="A39" s="885"/>
      <c r="B39" s="381">
        <v>2022</v>
      </c>
      <c r="C39" s="529">
        <f t="shared" si="1"/>
        <v>250005.1</v>
      </c>
      <c r="D39" s="529">
        <f t="shared" si="1"/>
        <v>0</v>
      </c>
      <c r="E39" s="529">
        <f>Стр_пер!G504</f>
        <v>86454.9</v>
      </c>
      <c r="F39" s="529">
        <f>Стр_пер!H504</f>
        <v>0</v>
      </c>
      <c r="G39" s="529">
        <f>Стр_пер!I504</f>
        <v>0</v>
      </c>
      <c r="H39" s="529">
        <f>Стр_пер!J504</f>
        <v>0</v>
      </c>
      <c r="I39" s="529">
        <f>Стр_пер!K504</f>
        <v>163550.2</v>
      </c>
      <c r="J39" s="529">
        <f>Стр_пер!L504</f>
        <v>0</v>
      </c>
      <c r="K39" s="529">
        <f>Стр_пер!M504</f>
        <v>0</v>
      </c>
      <c r="L39" s="529">
        <f>Стр_пер!N504</f>
        <v>0</v>
      </c>
      <c r="M39" s="413"/>
      <c r="N39" s="413"/>
      <c r="O39" s="413"/>
      <c r="P39" s="413"/>
      <c r="Q39" s="413"/>
      <c r="R39" s="413"/>
      <c r="S39" s="413"/>
      <c r="T39" s="413"/>
      <c r="U39" s="413"/>
      <c r="V39" s="413"/>
      <c r="W39" s="413"/>
      <c r="X39" s="413"/>
    </row>
    <row r="40" spans="1:24" ht="14.25">
      <c r="A40" s="885"/>
      <c r="B40" s="381">
        <v>2023</v>
      </c>
      <c r="C40" s="529">
        <f t="shared" si="1"/>
        <v>19578.399999999998</v>
      </c>
      <c r="D40" s="529">
        <f t="shared" si="1"/>
        <v>0</v>
      </c>
      <c r="E40" s="529">
        <f>Стр_пер!G505</f>
        <v>19578.399999999998</v>
      </c>
      <c r="F40" s="529">
        <f>Стр_пер!H505</f>
        <v>0</v>
      </c>
      <c r="G40" s="529">
        <f>Стр_пер!I505</f>
        <v>0</v>
      </c>
      <c r="H40" s="529">
        <f>Стр_пер!J505</f>
        <v>0</v>
      </c>
      <c r="I40" s="529">
        <f>Стр_пер!K505</f>
        <v>0</v>
      </c>
      <c r="J40" s="529">
        <f>Стр_пер!L505</f>
        <v>0</v>
      </c>
      <c r="K40" s="529">
        <f>Стр_пер!M505</f>
        <v>0</v>
      </c>
      <c r="L40" s="529">
        <f>Стр_пер!N505</f>
        <v>0</v>
      </c>
      <c r="M40" s="413"/>
      <c r="N40" s="413"/>
      <c r="O40" s="413"/>
      <c r="P40" s="413"/>
      <c r="Q40" s="413"/>
      <c r="R40" s="413"/>
      <c r="S40" s="413"/>
      <c r="T40" s="413"/>
      <c r="U40" s="413"/>
      <c r="V40" s="413"/>
      <c r="W40" s="413"/>
      <c r="X40" s="413"/>
    </row>
    <row r="41" spans="1:24" ht="14.25">
      <c r="A41" s="885"/>
      <c r="B41" s="381">
        <v>2024</v>
      </c>
      <c r="C41" s="529">
        <f t="shared" si="1"/>
        <v>101921.8</v>
      </c>
      <c r="D41" s="529">
        <f t="shared" si="1"/>
        <v>0</v>
      </c>
      <c r="E41" s="529">
        <f>Стр_пер!G506</f>
        <v>101921.8</v>
      </c>
      <c r="F41" s="529">
        <f>Стр_пер!H506</f>
        <v>0</v>
      </c>
      <c r="G41" s="529">
        <f>Стр_пер!I506</f>
        <v>0</v>
      </c>
      <c r="H41" s="529">
        <f>Стр_пер!J506</f>
        <v>0</v>
      </c>
      <c r="I41" s="529">
        <f>Стр_пер!K506</f>
        <v>0</v>
      </c>
      <c r="J41" s="529">
        <f>Стр_пер!L506</f>
        <v>0</v>
      </c>
      <c r="K41" s="529">
        <f>Стр_пер!M506</f>
        <v>0</v>
      </c>
      <c r="L41" s="529">
        <f>Стр_пер!N506</f>
        <v>0</v>
      </c>
      <c r="M41" s="413"/>
      <c r="N41" s="413"/>
      <c r="O41" s="413"/>
      <c r="P41" s="413"/>
      <c r="Q41" s="413"/>
      <c r="R41" s="413"/>
      <c r="S41" s="413"/>
      <c r="T41" s="413"/>
      <c r="U41" s="413"/>
      <c r="V41" s="413"/>
      <c r="W41" s="413"/>
      <c r="X41" s="413"/>
    </row>
    <row r="42" spans="1:24" ht="14.25">
      <c r="A42" s="885"/>
      <c r="B42" s="381">
        <v>2025</v>
      </c>
      <c r="C42" s="529">
        <f t="shared" si="1"/>
        <v>89300</v>
      </c>
      <c r="D42" s="529">
        <f t="shared" si="1"/>
        <v>0</v>
      </c>
      <c r="E42" s="529">
        <f>Стр_пер!G507</f>
        <v>89300</v>
      </c>
      <c r="F42" s="529">
        <f>Стр_пер!H507</f>
        <v>0</v>
      </c>
      <c r="G42" s="529">
        <f>Стр_пер!I507</f>
        <v>0</v>
      </c>
      <c r="H42" s="529">
        <f>Стр_пер!J507</f>
        <v>0</v>
      </c>
      <c r="I42" s="529">
        <f>Стр_пер!K507</f>
        <v>0</v>
      </c>
      <c r="J42" s="529">
        <f>Стр_пер!L507</f>
        <v>0</v>
      </c>
      <c r="K42" s="529">
        <f>Стр_пер!M507</f>
        <v>0</v>
      </c>
      <c r="L42" s="529">
        <f>Стр_пер!N507</f>
        <v>0</v>
      </c>
      <c r="M42" s="413"/>
      <c r="N42" s="413"/>
      <c r="O42" s="413"/>
      <c r="P42" s="413"/>
      <c r="Q42" s="413"/>
      <c r="R42" s="413"/>
      <c r="S42" s="413"/>
      <c r="T42" s="413"/>
      <c r="U42" s="413"/>
      <c r="V42" s="413"/>
      <c r="W42" s="413"/>
      <c r="X42" s="413"/>
    </row>
    <row r="43" spans="1:24" s="6" customFormat="1" ht="14.25">
      <c r="A43" s="885"/>
      <c r="B43" s="379" t="s">
        <v>261</v>
      </c>
      <c r="C43" s="530">
        <f>SUM(C32:C42)</f>
        <v>1566882.0000000002</v>
      </c>
      <c r="D43" s="530">
        <f aca="true" t="shared" si="2" ref="D43:L43">SUM(D32:D42)</f>
        <v>70822.6</v>
      </c>
      <c r="E43" s="530">
        <f t="shared" si="2"/>
        <v>807231</v>
      </c>
      <c r="F43" s="530">
        <f t="shared" si="2"/>
        <v>57223.4</v>
      </c>
      <c r="G43" s="530">
        <f t="shared" si="2"/>
        <v>0</v>
      </c>
      <c r="H43" s="530">
        <f t="shared" si="2"/>
        <v>0</v>
      </c>
      <c r="I43" s="530">
        <f t="shared" si="2"/>
        <v>759651</v>
      </c>
      <c r="J43" s="530">
        <f t="shared" si="2"/>
        <v>13599.2</v>
      </c>
      <c r="K43" s="530">
        <f t="shared" si="2"/>
        <v>0</v>
      </c>
      <c r="L43" s="530">
        <f t="shared" si="2"/>
        <v>0</v>
      </c>
      <c r="M43" s="413"/>
      <c r="N43" s="413"/>
      <c r="O43" s="413"/>
      <c r="P43" s="413"/>
      <c r="Q43" s="413"/>
      <c r="R43" s="413"/>
      <c r="S43" s="413"/>
      <c r="T43" s="413"/>
      <c r="U43" s="413"/>
      <c r="V43" s="413"/>
      <c r="W43" s="413"/>
      <c r="X43" s="413"/>
    </row>
    <row r="44" spans="1:24" ht="14.25">
      <c r="A44" s="526"/>
      <c r="B44" s="387"/>
      <c r="C44" s="526"/>
      <c r="D44" s="526"/>
      <c r="E44" s="526"/>
      <c r="F44" s="526"/>
      <c r="G44" s="387"/>
      <c r="H44" s="526"/>
      <c r="I44" s="387"/>
      <c r="J44" s="387"/>
      <c r="K44" s="526"/>
      <c r="L44" s="402"/>
      <c r="M44" s="402"/>
      <c r="N44" s="402"/>
      <c r="O44" s="413"/>
      <c r="P44" s="413"/>
      <c r="Q44" s="413"/>
      <c r="R44" s="413"/>
      <c r="S44" s="413"/>
      <c r="T44" s="413"/>
      <c r="U44" s="413"/>
      <c r="V44" s="413"/>
      <c r="W44" s="413"/>
      <c r="X44" s="413"/>
    </row>
    <row r="45" spans="1:24" ht="14.25">
      <c r="A45" s="872" t="s">
        <v>280</v>
      </c>
      <c r="B45" s="872"/>
      <c r="C45" s="872"/>
      <c r="D45" s="872"/>
      <c r="E45" s="872" t="s">
        <v>597</v>
      </c>
      <c r="F45" s="872"/>
      <c r="G45" s="872"/>
      <c r="H45" s="872"/>
      <c r="I45" s="872"/>
      <c r="J45" s="872"/>
      <c r="K45" s="872"/>
      <c r="L45" s="872"/>
      <c r="M45" s="402"/>
      <c r="N45" s="402"/>
      <c r="O45" s="413"/>
      <c r="P45" s="413"/>
      <c r="Q45" s="413"/>
      <c r="R45" s="413"/>
      <c r="S45" s="413"/>
      <c r="T45" s="413"/>
      <c r="U45" s="413"/>
      <c r="V45" s="413"/>
      <c r="W45" s="413"/>
      <c r="X45" s="413"/>
    </row>
    <row r="46" spans="1:24" ht="39.75" customHeight="1">
      <c r="A46" s="872" t="s">
        <v>864</v>
      </c>
      <c r="B46" s="872"/>
      <c r="C46" s="872"/>
      <c r="D46" s="872"/>
      <c r="E46" s="872" t="s">
        <v>225</v>
      </c>
      <c r="F46" s="872"/>
      <c r="G46" s="872"/>
      <c r="H46" s="872"/>
      <c r="I46" s="872"/>
      <c r="J46" s="872"/>
      <c r="K46" s="872"/>
      <c r="L46" s="872"/>
      <c r="M46" s="402"/>
      <c r="N46" s="402"/>
      <c r="O46" s="413"/>
      <c r="P46" s="413"/>
      <c r="Q46" s="413"/>
      <c r="R46" s="413"/>
      <c r="S46" s="413"/>
      <c r="T46" s="413"/>
      <c r="U46" s="413"/>
      <c r="V46" s="413"/>
      <c r="W46" s="413"/>
      <c r="X46" s="413"/>
    </row>
    <row r="47" spans="1:24" ht="15" customHeight="1">
      <c r="A47" s="872" t="s">
        <v>281</v>
      </c>
      <c r="B47" s="872"/>
      <c r="C47" s="872"/>
      <c r="D47" s="872"/>
      <c r="E47" s="872"/>
      <c r="F47" s="872"/>
      <c r="G47" s="872"/>
      <c r="H47" s="872"/>
      <c r="I47" s="872"/>
      <c r="J47" s="872"/>
      <c r="K47" s="872"/>
      <c r="L47" s="872"/>
      <c r="M47" s="402"/>
      <c r="N47" s="402"/>
      <c r="O47" s="413"/>
      <c r="P47" s="413"/>
      <c r="Q47" s="413"/>
      <c r="R47" s="413"/>
      <c r="S47" s="413"/>
      <c r="T47" s="413"/>
      <c r="U47" s="413"/>
      <c r="V47" s="413"/>
      <c r="W47" s="413"/>
      <c r="X47" s="413"/>
    </row>
    <row r="48" spans="1:24" ht="14.25">
      <c r="A48" s="872" t="s">
        <v>282</v>
      </c>
      <c r="B48" s="872"/>
      <c r="C48" s="872"/>
      <c r="D48" s="872"/>
      <c r="E48" s="872" t="s">
        <v>266</v>
      </c>
      <c r="F48" s="872"/>
      <c r="G48" s="872"/>
      <c r="H48" s="872"/>
      <c r="I48" s="872"/>
      <c r="J48" s="872"/>
      <c r="K48" s="872"/>
      <c r="L48" s="872"/>
      <c r="M48" s="402"/>
      <c r="N48" s="402"/>
      <c r="O48" s="413"/>
      <c r="P48" s="413"/>
      <c r="Q48" s="413"/>
      <c r="R48" s="413"/>
      <c r="S48" s="413"/>
      <c r="T48" s="413"/>
      <c r="U48" s="413"/>
      <c r="V48" s="413"/>
      <c r="W48" s="413"/>
      <c r="X48" s="413"/>
    </row>
    <row r="49" spans="1:24" ht="15" customHeight="1">
      <c r="A49" s="872" t="s">
        <v>470</v>
      </c>
      <c r="B49" s="872"/>
      <c r="C49" s="872"/>
      <c r="D49" s="872"/>
      <c r="E49" s="872" t="s">
        <v>521</v>
      </c>
      <c r="F49" s="872"/>
      <c r="G49" s="872"/>
      <c r="H49" s="872"/>
      <c r="I49" s="872"/>
      <c r="J49" s="872"/>
      <c r="K49" s="872"/>
      <c r="L49" s="872"/>
      <c r="M49" s="402"/>
      <c r="N49" s="402"/>
      <c r="O49" s="413"/>
      <c r="P49" s="413"/>
      <c r="Q49" s="413"/>
      <c r="R49" s="413"/>
      <c r="S49" s="413"/>
      <c r="T49" s="413"/>
      <c r="U49" s="413"/>
      <c r="V49" s="413"/>
      <c r="W49" s="413"/>
      <c r="X49" s="413"/>
    </row>
    <row r="50" spans="1:24" ht="15" customHeight="1">
      <c r="A50" s="872"/>
      <c r="B50" s="872"/>
      <c r="C50" s="872"/>
      <c r="D50" s="872"/>
      <c r="E50" s="872" t="s">
        <v>266</v>
      </c>
      <c r="F50" s="872"/>
      <c r="G50" s="872"/>
      <c r="H50" s="872"/>
      <c r="I50" s="872"/>
      <c r="J50" s="872"/>
      <c r="K50" s="872"/>
      <c r="L50" s="872"/>
      <c r="M50" s="402"/>
      <c r="N50" s="402"/>
      <c r="O50" s="413"/>
      <c r="P50" s="413"/>
      <c r="Q50" s="413"/>
      <c r="R50" s="413"/>
      <c r="S50" s="413"/>
      <c r="T50" s="413"/>
      <c r="U50" s="413"/>
      <c r="V50" s="413"/>
      <c r="W50" s="413"/>
      <c r="X50" s="413"/>
    </row>
    <row r="51" spans="1:24" ht="14.25">
      <c r="A51" s="872"/>
      <c r="B51" s="872"/>
      <c r="C51" s="872"/>
      <c r="D51" s="872"/>
      <c r="E51" s="872" t="s">
        <v>522</v>
      </c>
      <c r="F51" s="872"/>
      <c r="G51" s="872"/>
      <c r="H51" s="872"/>
      <c r="I51" s="872"/>
      <c r="J51" s="872"/>
      <c r="K51" s="872"/>
      <c r="L51" s="872"/>
      <c r="M51" s="402"/>
      <c r="N51" s="402"/>
      <c r="O51" s="413"/>
      <c r="P51" s="413"/>
      <c r="Q51" s="413"/>
      <c r="R51" s="413"/>
      <c r="S51" s="413"/>
      <c r="T51" s="413"/>
      <c r="U51" s="413"/>
      <c r="V51" s="413"/>
      <c r="W51" s="413"/>
      <c r="X51" s="413"/>
    </row>
    <row r="52" spans="1:24" ht="14.25">
      <c r="A52" s="413"/>
      <c r="B52" s="413"/>
      <c r="C52" s="413"/>
      <c r="D52" s="413"/>
      <c r="E52" s="413"/>
      <c r="F52" s="413"/>
      <c r="G52" s="413"/>
      <c r="H52" s="413"/>
      <c r="I52" s="413"/>
      <c r="J52" s="413"/>
      <c r="K52" s="413"/>
      <c r="L52" s="413"/>
      <c r="M52" s="413"/>
      <c r="N52" s="413"/>
      <c r="O52" s="413"/>
      <c r="P52" s="413"/>
      <c r="Q52" s="413"/>
      <c r="R52" s="413"/>
      <c r="S52" s="413"/>
      <c r="T52" s="413"/>
      <c r="U52" s="413"/>
      <c r="V52" s="413"/>
      <c r="W52" s="413"/>
      <c r="X52" s="413"/>
    </row>
    <row r="53" spans="1:24" ht="14.25">
      <c r="A53" s="413"/>
      <c r="B53" s="413"/>
      <c r="C53" s="413"/>
      <c r="D53" s="413"/>
      <c r="E53" s="413"/>
      <c r="F53" s="413"/>
      <c r="G53" s="413"/>
      <c r="H53" s="413"/>
      <c r="I53" s="413"/>
      <c r="J53" s="413"/>
      <c r="K53" s="413"/>
      <c r="L53" s="413"/>
      <c r="M53" s="413"/>
      <c r="N53" s="413"/>
      <c r="O53" s="413"/>
      <c r="P53" s="413"/>
      <c r="Q53" s="413"/>
      <c r="R53" s="413"/>
      <c r="S53" s="413"/>
      <c r="T53" s="413"/>
      <c r="U53" s="413"/>
      <c r="V53" s="413"/>
      <c r="W53" s="413"/>
      <c r="X53" s="413"/>
    </row>
    <row r="54" spans="1:24" ht="14.25">
      <c r="A54" s="413"/>
      <c r="B54" s="413"/>
      <c r="C54" s="413"/>
      <c r="D54" s="413"/>
      <c r="E54" s="413"/>
      <c r="F54" s="413"/>
      <c r="G54" s="413"/>
      <c r="H54" s="413"/>
      <c r="I54" s="413"/>
      <c r="J54" s="413"/>
      <c r="K54" s="413"/>
      <c r="L54" s="413"/>
      <c r="M54" s="413"/>
      <c r="N54" s="413"/>
      <c r="O54" s="413"/>
      <c r="P54" s="413"/>
      <c r="Q54" s="413"/>
      <c r="R54" s="413"/>
      <c r="S54" s="413"/>
      <c r="T54" s="413"/>
      <c r="U54" s="413"/>
      <c r="V54" s="413"/>
      <c r="W54" s="413"/>
      <c r="X54" s="413"/>
    </row>
    <row r="55" spans="1:24" ht="14.25">
      <c r="A55" s="413"/>
      <c r="B55" s="413"/>
      <c r="C55" s="413"/>
      <c r="D55" s="413"/>
      <c r="E55" s="413"/>
      <c r="F55" s="413"/>
      <c r="G55" s="413"/>
      <c r="H55" s="413"/>
      <c r="I55" s="413"/>
      <c r="J55" s="413"/>
      <c r="K55" s="413"/>
      <c r="L55" s="413"/>
      <c r="M55" s="413"/>
      <c r="N55" s="413"/>
      <c r="O55" s="413"/>
      <c r="P55" s="413"/>
      <c r="Q55" s="413"/>
      <c r="R55" s="413"/>
      <c r="S55" s="413"/>
      <c r="T55" s="413"/>
      <c r="U55" s="413"/>
      <c r="V55" s="413"/>
      <c r="W55" s="413"/>
      <c r="X55" s="413"/>
    </row>
    <row r="56" spans="1:24" ht="14.25">
      <c r="A56" s="413"/>
      <c r="B56" s="413"/>
      <c r="C56" s="413"/>
      <c r="D56" s="413"/>
      <c r="E56" s="413"/>
      <c r="F56" s="413"/>
      <c r="G56" s="413"/>
      <c r="H56" s="413"/>
      <c r="I56" s="413"/>
      <c r="J56" s="413"/>
      <c r="K56" s="413"/>
      <c r="L56" s="413"/>
      <c r="M56" s="413"/>
      <c r="N56" s="413"/>
      <c r="O56" s="413"/>
      <c r="P56" s="413"/>
      <c r="Q56" s="413"/>
      <c r="R56" s="413"/>
      <c r="S56" s="413"/>
      <c r="T56" s="413"/>
      <c r="U56" s="413"/>
      <c r="V56" s="413"/>
      <c r="W56" s="413"/>
      <c r="X56" s="413"/>
    </row>
    <row r="57" spans="1:24" ht="14.25">
      <c r="A57" s="413"/>
      <c r="B57" s="413"/>
      <c r="C57" s="413"/>
      <c r="D57" s="413"/>
      <c r="E57" s="413"/>
      <c r="F57" s="413"/>
      <c r="G57" s="413"/>
      <c r="H57" s="413"/>
      <c r="I57" s="413"/>
      <c r="J57" s="413"/>
      <c r="K57" s="413"/>
      <c r="L57" s="413"/>
      <c r="M57" s="413"/>
      <c r="N57" s="413"/>
      <c r="O57" s="413"/>
      <c r="P57" s="413"/>
      <c r="Q57" s="413"/>
      <c r="R57" s="413"/>
      <c r="S57" s="413"/>
      <c r="T57" s="413"/>
      <c r="U57" s="413"/>
      <c r="V57" s="413"/>
      <c r="W57" s="413"/>
      <c r="X57" s="413"/>
    </row>
    <row r="58" spans="1:24" ht="14.25">
      <c r="A58" s="413"/>
      <c r="B58" s="413"/>
      <c r="C58" s="413"/>
      <c r="D58" s="413"/>
      <c r="E58" s="413"/>
      <c r="F58" s="413"/>
      <c r="G58" s="413"/>
      <c r="H58" s="413"/>
      <c r="I58" s="413"/>
      <c r="J58" s="413"/>
      <c r="K58" s="413"/>
      <c r="L58" s="413"/>
      <c r="M58" s="413"/>
      <c r="N58" s="413"/>
      <c r="O58" s="413"/>
      <c r="P58" s="413"/>
      <c r="Q58" s="413"/>
      <c r="R58" s="413"/>
      <c r="S58" s="413"/>
      <c r="T58" s="413"/>
      <c r="U58" s="413"/>
      <c r="V58" s="413"/>
      <c r="W58" s="413"/>
      <c r="X58" s="413"/>
    </row>
    <row r="59" spans="1:24" ht="14.25">
      <c r="A59" s="413"/>
      <c r="B59" s="413"/>
      <c r="C59" s="413"/>
      <c r="D59" s="413"/>
      <c r="E59" s="413"/>
      <c r="F59" s="413"/>
      <c r="G59" s="413"/>
      <c r="H59" s="413"/>
      <c r="I59" s="413"/>
      <c r="J59" s="413"/>
      <c r="K59" s="413"/>
      <c r="L59" s="413"/>
      <c r="M59" s="413"/>
      <c r="N59" s="413"/>
      <c r="O59" s="413"/>
      <c r="P59" s="413"/>
      <c r="Q59" s="413"/>
      <c r="R59" s="413"/>
      <c r="S59" s="413"/>
      <c r="T59" s="413"/>
      <c r="U59" s="413"/>
      <c r="V59" s="413"/>
      <c r="W59" s="413"/>
      <c r="X59" s="413"/>
    </row>
  </sheetData>
  <sheetProtection/>
  <mergeCells count="52">
    <mergeCell ref="A47:L47"/>
    <mergeCell ref="C30:D30"/>
    <mergeCell ref="E45:L45"/>
    <mergeCell ref="K30:L30"/>
    <mergeCell ref="K16:X18"/>
    <mergeCell ref="Q11:R11"/>
    <mergeCell ref="E48:L48"/>
    <mergeCell ref="E49:L49"/>
    <mergeCell ref="E51:L51"/>
    <mergeCell ref="A48:D48"/>
    <mergeCell ref="A49:D51"/>
    <mergeCell ref="A30:A43"/>
    <mergeCell ref="B30:B31"/>
    <mergeCell ref="G30:H30"/>
    <mergeCell ref="S11:T11"/>
    <mergeCell ref="A14:X14"/>
    <mergeCell ref="A15:X15"/>
    <mergeCell ref="B9:X9"/>
    <mergeCell ref="E50:L50"/>
    <mergeCell ref="A22:X22"/>
    <mergeCell ref="A13:X13"/>
    <mergeCell ref="K11:L11"/>
    <mergeCell ref="C11:D11"/>
    <mergeCell ref="A45:D45"/>
    <mergeCell ref="B10:X10"/>
    <mergeCell ref="A8:A10"/>
    <mergeCell ref="E30:F30"/>
    <mergeCell ref="I30:J30"/>
    <mergeCell ref="G11:H11"/>
    <mergeCell ref="O11:P11"/>
    <mergeCell ref="M11:N11"/>
    <mergeCell ref="B8:X8"/>
    <mergeCell ref="W11:X11"/>
    <mergeCell ref="E11:F11"/>
    <mergeCell ref="A21:X21"/>
    <mergeCell ref="I11:J11"/>
    <mergeCell ref="B11:B12"/>
    <mergeCell ref="A11:A12"/>
    <mergeCell ref="A46:D46"/>
    <mergeCell ref="E46:L46"/>
    <mergeCell ref="A25:X25"/>
    <mergeCell ref="B20:J20"/>
    <mergeCell ref="U11:V11"/>
    <mergeCell ref="B18:H18"/>
    <mergeCell ref="B7:X7"/>
    <mergeCell ref="A1:X1"/>
    <mergeCell ref="B4:X4"/>
    <mergeCell ref="B6:X6"/>
    <mergeCell ref="A2:X2"/>
    <mergeCell ref="B3:X3"/>
    <mergeCell ref="B5:X5"/>
    <mergeCell ref="A5:A6"/>
  </mergeCells>
  <printOptions/>
  <pageMargins left="0.7" right="0.7" top="0.34" bottom="0.29" header="0.3" footer="0.3"/>
  <pageSetup horizontalDpi="600" verticalDpi="600" orientation="landscape" paperSize="9" scale="48" r:id="rId1"/>
  <rowBreaks count="1" manualBreakCount="1">
    <brk id="43" max="255" man="1"/>
  </rowBreaks>
</worksheet>
</file>

<file path=xl/worksheets/sheet18.xml><?xml version="1.0" encoding="utf-8"?>
<worksheet xmlns="http://schemas.openxmlformats.org/spreadsheetml/2006/main" xmlns:r="http://schemas.openxmlformats.org/officeDocument/2006/relationships">
  <sheetPr>
    <tabColor rgb="FF00B050"/>
  </sheetPr>
  <dimension ref="A1:G108"/>
  <sheetViews>
    <sheetView view="pageBreakPreview" zoomScale="112" zoomScaleSheetLayoutView="112" zoomScalePageLayoutView="0" workbookViewId="0" topLeftCell="A91">
      <selection activeCell="A27" sqref="A27"/>
    </sheetView>
  </sheetViews>
  <sheetFormatPr defaultColWidth="9.140625" defaultRowHeight="15"/>
  <cols>
    <col min="1" max="1" width="21.00390625" style="15" customWidth="1"/>
    <col min="2" max="4" width="21.8515625" style="27" customWidth="1"/>
    <col min="5" max="5" width="10.7109375" style="15" customWidth="1"/>
    <col min="6" max="6" width="10.140625" style="15" customWidth="1"/>
    <col min="7" max="7" width="10.28125" style="15" customWidth="1"/>
  </cols>
  <sheetData>
    <row r="1" spans="1:7" ht="14.25">
      <c r="A1" s="691" t="s">
        <v>644</v>
      </c>
      <c r="B1" s="691"/>
      <c r="C1" s="691"/>
      <c r="D1" s="691"/>
      <c r="E1" s="691"/>
      <c r="F1" s="691"/>
      <c r="G1" s="691"/>
    </row>
    <row r="2" ht="14.25">
      <c r="A2" s="43"/>
    </row>
    <row r="3" spans="1:7" ht="60.75" customHeight="1">
      <c r="A3" s="631" t="s">
        <v>624</v>
      </c>
      <c r="B3" s="631"/>
      <c r="C3" s="631"/>
      <c r="D3" s="631"/>
      <c r="E3" s="631"/>
      <c r="F3" s="631"/>
      <c r="G3" s="631"/>
    </row>
    <row r="4" spans="1:7" ht="45.75" customHeight="1">
      <c r="A4" s="653" t="s">
        <v>719</v>
      </c>
      <c r="B4" s="653"/>
      <c r="C4" s="653"/>
      <c r="D4" s="653"/>
      <c r="E4" s="653"/>
      <c r="F4" s="653"/>
      <c r="G4" s="653"/>
    </row>
    <row r="5" spans="1:7" ht="45" customHeight="1">
      <c r="A5" s="653" t="s">
        <v>720</v>
      </c>
      <c r="B5" s="653"/>
      <c r="C5" s="653"/>
      <c r="D5" s="653"/>
      <c r="E5" s="653"/>
      <c r="F5" s="653"/>
      <c r="G5" s="653"/>
    </row>
    <row r="6" spans="1:7" ht="222.75" customHeight="1">
      <c r="A6" s="654" t="s">
        <v>583</v>
      </c>
      <c r="B6" s="654"/>
      <c r="C6" s="654"/>
      <c r="D6" s="654"/>
      <c r="E6" s="654"/>
      <c r="F6" s="654"/>
      <c r="G6" s="654"/>
    </row>
    <row r="7" spans="1:7" ht="43.5" customHeight="1">
      <c r="A7" s="653" t="s">
        <v>721</v>
      </c>
      <c r="B7" s="653"/>
      <c r="C7" s="653"/>
      <c r="D7" s="653"/>
      <c r="E7" s="653"/>
      <c r="F7" s="653"/>
      <c r="G7" s="653"/>
    </row>
    <row r="8" spans="1:7" ht="29.25" customHeight="1">
      <c r="A8" s="914" t="s">
        <v>591</v>
      </c>
      <c r="B8" s="914"/>
      <c r="C8" s="914"/>
      <c r="D8" s="914"/>
      <c r="E8" s="914"/>
      <c r="F8" s="914"/>
      <c r="G8" s="914"/>
    </row>
    <row r="9" spans="1:7" ht="15.75" customHeight="1">
      <c r="A9" s="914" t="s">
        <v>430</v>
      </c>
      <c r="B9" s="914"/>
      <c r="C9" s="914"/>
      <c r="D9" s="914"/>
      <c r="E9" s="914"/>
      <c r="F9" s="914"/>
      <c r="G9" s="914"/>
    </row>
    <row r="10" spans="1:7" ht="13.5" customHeight="1">
      <c r="A10" s="914" t="s">
        <v>428</v>
      </c>
      <c r="B10" s="914"/>
      <c r="C10" s="914"/>
      <c r="D10" s="914"/>
      <c r="E10" s="914"/>
      <c r="F10" s="914"/>
      <c r="G10" s="914"/>
    </row>
    <row r="11" spans="1:7" ht="15" customHeight="1">
      <c r="A11" s="914" t="s">
        <v>429</v>
      </c>
      <c r="B11" s="914"/>
      <c r="C11" s="914"/>
      <c r="D11" s="914"/>
      <c r="E11" s="914"/>
      <c r="F11" s="914"/>
      <c r="G11" s="914"/>
    </row>
    <row r="12" spans="1:7" ht="31.5" customHeight="1">
      <c r="A12" s="653" t="s">
        <v>410</v>
      </c>
      <c r="B12" s="653"/>
      <c r="C12" s="653"/>
      <c r="D12" s="653"/>
      <c r="E12" s="653"/>
      <c r="F12" s="653"/>
      <c r="G12" s="653"/>
    </row>
    <row r="13" ht="14.25">
      <c r="G13" s="43" t="s">
        <v>313</v>
      </c>
    </row>
    <row r="14" ht="14.25">
      <c r="A14" s="43"/>
    </row>
    <row r="15" spans="1:4" ht="14.25">
      <c r="A15" s="105" t="s">
        <v>69</v>
      </c>
      <c r="B15" s="106" t="s">
        <v>71</v>
      </c>
      <c r="C15" s="106" t="s">
        <v>72</v>
      </c>
      <c r="D15" s="106" t="s">
        <v>73</v>
      </c>
    </row>
    <row r="16" spans="1:4" ht="14.25">
      <c r="A16" s="70" t="s">
        <v>722</v>
      </c>
      <c r="B16" s="35">
        <f>SUM(B17:B24)</f>
        <v>570</v>
      </c>
      <c r="C16" s="35">
        <v>583</v>
      </c>
      <c r="D16" s="35">
        <f>SUM(D17:D24)</f>
        <v>621</v>
      </c>
    </row>
    <row r="17" spans="1:4" ht="14.25">
      <c r="A17" s="70" t="s">
        <v>75</v>
      </c>
      <c r="B17" s="35">
        <v>5</v>
      </c>
      <c r="C17" s="35">
        <v>6</v>
      </c>
      <c r="D17" s="35">
        <v>6</v>
      </c>
    </row>
    <row r="18" spans="1:4" ht="14.25">
      <c r="A18" s="70" t="s">
        <v>76</v>
      </c>
      <c r="B18" s="35">
        <v>155</v>
      </c>
      <c r="C18" s="35">
        <v>155</v>
      </c>
      <c r="D18" s="35">
        <v>156</v>
      </c>
    </row>
    <row r="19" spans="1:4" ht="27">
      <c r="A19" s="70" t="s">
        <v>77</v>
      </c>
      <c r="B19" s="35">
        <v>10</v>
      </c>
      <c r="C19" s="35">
        <v>10</v>
      </c>
      <c r="D19" s="35">
        <v>11</v>
      </c>
    </row>
    <row r="20" spans="1:4" ht="14.25">
      <c r="A20" s="70" t="s">
        <v>723</v>
      </c>
      <c r="B20" s="35">
        <v>12</v>
      </c>
      <c r="C20" s="35">
        <v>12</v>
      </c>
      <c r="D20" s="35">
        <v>12</v>
      </c>
    </row>
    <row r="21" spans="1:4" ht="41.25">
      <c r="A21" s="70" t="s">
        <v>78</v>
      </c>
      <c r="B21" s="35">
        <v>245</v>
      </c>
      <c r="C21" s="35">
        <v>257</v>
      </c>
      <c r="D21" s="35">
        <v>277</v>
      </c>
    </row>
    <row r="22" spans="1:4" ht="14.25">
      <c r="A22" s="70" t="s">
        <v>79</v>
      </c>
      <c r="B22" s="35">
        <v>1</v>
      </c>
      <c r="C22" s="35">
        <v>1</v>
      </c>
      <c r="D22" s="35">
        <v>1</v>
      </c>
    </row>
    <row r="23" spans="1:4" ht="14.25">
      <c r="A23" s="70" t="s">
        <v>80</v>
      </c>
      <c r="B23" s="35">
        <v>1</v>
      </c>
      <c r="C23" s="35">
        <v>1</v>
      </c>
      <c r="D23" s="35">
        <v>1</v>
      </c>
    </row>
    <row r="24" spans="1:4" ht="27">
      <c r="A24" s="70" t="s">
        <v>81</v>
      </c>
      <c r="B24" s="35">
        <v>141</v>
      </c>
      <c r="C24" s="35">
        <v>141</v>
      </c>
      <c r="D24" s="35">
        <v>157</v>
      </c>
    </row>
    <row r="25" ht="8.25" customHeight="1">
      <c r="A25" s="43"/>
    </row>
    <row r="26" spans="1:7" ht="33.75" customHeight="1">
      <c r="A26" s="653" t="s">
        <v>863</v>
      </c>
      <c r="B26" s="653"/>
      <c r="C26" s="653"/>
      <c r="D26" s="653"/>
      <c r="E26" s="653"/>
      <c r="F26" s="653"/>
      <c r="G26" s="653"/>
    </row>
    <row r="27" ht="9" customHeight="1"/>
    <row r="28" ht="14.25">
      <c r="G28" s="107" t="s">
        <v>84</v>
      </c>
    </row>
    <row r="29" spans="1:7" s="3" customFormat="1" ht="37.5" customHeight="1">
      <c r="A29" s="913" t="s">
        <v>724</v>
      </c>
      <c r="B29" s="913"/>
      <c r="C29" s="913"/>
      <c r="D29" s="913"/>
      <c r="E29" s="913"/>
      <c r="F29" s="913"/>
      <c r="G29" s="913"/>
    </row>
    <row r="30" spans="1:7" ht="30" customHeight="1">
      <c r="A30" s="106" t="s">
        <v>725</v>
      </c>
      <c r="B30" s="106" t="s">
        <v>726</v>
      </c>
      <c r="C30" s="925" t="s">
        <v>727</v>
      </c>
      <c r="D30" s="925"/>
      <c r="E30" s="925"/>
      <c r="F30" s="925"/>
      <c r="G30" s="925"/>
    </row>
    <row r="31" spans="1:7" ht="15" customHeight="1">
      <c r="A31" s="686" t="s">
        <v>70</v>
      </c>
      <c r="B31" s="686" t="s">
        <v>728</v>
      </c>
      <c r="C31" s="686" t="s">
        <v>729</v>
      </c>
      <c r="D31" s="686"/>
      <c r="E31" s="686"/>
      <c r="F31" s="686"/>
      <c r="G31" s="686"/>
    </row>
    <row r="32" spans="1:7" ht="14.25">
      <c r="A32" s="686"/>
      <c r="B32" s="686"/>
      <c r="C32" s="686" t="s">
        <v>730</v>
      </c>
      <c r="D32" s="686"/>
      <c r="E32" s="686"/>
      <c r="F32" s="686"/>
      <c r="G32" s="686"/>
    </row>
    <row r="33" spans="1:7" ht="15" customHeight="1">
      <c r="A33" s="686"/>
      <c r="B33" s="686"/>
      <c r="C33" s="686" t="s">
        <v>731</v>
      </c>
      <c r="D33" s="686"/>
      <c r="E33" s="686"/>
      <c r="F33" s="686"/>
      <c r="G33" s="686"/>
    </row>
    <row r="34" spans="1:7" ht="15" customHeight="1">
      <c r="A34" s="686" t="s">
        <v>71</v>
      </c>
      <c r="B34" s="686" t="s">
        <v>732</v>
      </c>
      <c r="C34" s="686" t="s">
        <v>733</v>
      </c>
      <c r="D34" s="686"/>
      <c r="E34" s="686"/>
      <c r="F34" s="686"/>
      <c r="G34" s="686"/>
    </row>
    <row r="35" spans="1:7" ht="14.25">
      <c r="A35" s="686"/>
      <c r="B35" s="686"/>
      <c r="C35" s="686" t="s">
        <v>734</v>
      </c>
      <c r="D35" s="686"/>
      <c r="E35" s="686"/>
      <c r="F35" s="686"/>
      <c r="G35" s="686"/>
    </row>
    <row r="36" spans="1:7" ht="15" customHeight="1">
      <c r="A36" s="686"/>
      <c r="B36" s="686"/>
      <c r="C36" s="686" t="s">
        <v>735</v>
      </c>
      <c r="D36" s="686"/>
      <c r="E36" s="686"/>
      <c r="F36" s="686"/>
      <c r="G36" s="686"/>
    </row>
    <row r="37" spans="1:7" ht="15" customHeight="1">
      <c r="A37" s="686"/>
      <c r="B37" s="686"/>
      <c r="C37" s="686" t="s">
        <v>736</v>
      </c>
      <c r="D37" s="686"/>
      <c r="E37" s="686"/>
      <c r="F37" s="686"/>
      <c r="G37" s="686"/>
    </row>
    <row r="38" spans="1:7" ht="15" customHeight="1">
      <c r="A38" s="686" t="s">
        <v>72</v>
      </c>
      <c r="B38" s="686" t="s">
        <v>728</v>
      </c>
      <c r="C38" s="686" t="s">
        <v>737</v>
      </c>
      <c r="D38" s="686"/>
      <c r="E38" s="686"/>
      <c r="F38" s="686"/>
      <c r="G38" s="686"/>
    </row>
    <row r="39" spans="1:7" ht="14.25">
      <c r="A39" s="686"/>
      <c r="B39" s="686"/>
      <c r="C39" s="686" t="s">
        <v>738</v>
      </c>
      <c r="D39" s="686"/>
      <c r="E39" s="686"/>
      <c r="F39" s="686"/>
      <c r="G39" s="686"/>
    </row>
    <row r="40" spans="1:7" ht="15" customHeight="1">
      <c r="A40" s="686" t="s">
        <v>73</v>
      </c>
      <c r="B40" s="686" t="s">
        <v>862</v>
      </c>
      <c r="C40" s="686" t="s">
        <v>739</v>
      </c>
      <c r="D40" s="686"/>
      <c r="E40" s="686"/>
      <c r="F40" s="686"/>
      <c r="G40" s="686"/>
    </row>
    <row r="41" spans="1:7" ht="15" customHeight="1">
      <c r="A41" s="686"/>
      <c r="B41" s="686"/>
      <c r="C41" s="686" t="s">
        <v>740</v>
      </c>
      <c r="D41" s="686"/>
      <c r="E41" s="686"/>
      <c r="F41" s="686"/>
      <c r="G41" s="686"/>
    </row>
    <row r="42" spans="1:7" ht="14.25">
      <c r="A42" s="686"/>
      <c r="B42" s="686"/>
      <c r="C42" s="686" t="s">
        <v>741</v>
      </c>
      <c r="D42" s="686"/>
      <c r="E42" s="686"/>
      <c r="F42" s="686"/>
      <c r="G42" s="686"/>
    </row>
    <row r="43" spans="1:7" ht="14.25">
      <c r="A43" s="686"/>
      <c r="B43" s="686"/>
      <c r="C43" s="686" t="s">
        <v>742</v>
      </c>
      <c r="D43" s="686"/>
      <c r="E43" s="686"/>
      <c r="F43" s="686"/>
      <c r="G43" s="686"/>
    </row>
    <row r="44" spans="1:7" ht="15" customHeight="1">
      <c r="A44" s="686"/>
      <c r="B44" s="686"/>
      <c r="C44" s="686" t="s">
        <v>743</v>
      </c>
      <c r="D44" s="686"/>
      <c r="E44" s="686"/>
      <c r="F44" s="686"/>
      <c r="G44" s="686"/>
    </row>
    <row r="45" spans="1:7" ht="28.5" customHeight="1">
      <c r="A45" s="686"/>
      <c r="B45" s="686"/>
      <c r="C45" s="686" t="s">
        <v>744</v>
      </c>
      <c r="D45" s="686"/>
      <c r="E45" s="686"/>
      <c r="F45" s="686"/>
      <c r="G45" s="686"/>
    </row>
    <row r="46" spans="1:7" ht="15" customHeight="1">
      <c r="A46" s="686"/>
      <c r="B46" s="686"/>
      <c r="C46" s="686" t="s">
        <v>745</v>
      </c>
      <c r="D46" s="686"/>
      <c r="E46" s="686"/>
      <c r="F46" s="686"/>
      <c r="G46" s="686"/>
    </row>
    <row r="47" spans="1:7" ht="15" customHeight="1">
      <c r="A47" s="686"/>
      <c r="B47" s="686"/>
      <c r="C47" s="686" t="s">
        <v>746</v>
      </c>
      <c r="D47" s="686"/>
      <c r="E47" s="686"/>
      <c r="F47" s="686"/>
      <c r="G47" s="686"/>
    </row>
    <row r="48" spans="1:7" ht="14.25">
      <c r="A48" s="686"/>
      <c r="B48" s="686"/>
      <c r="C48" s="686" t="s">
        <v>747</v>
      </c>
      <c r="D48" s="686"/>
      <c r="E48" s="686"/>
      <c r="F48" s="686"/>
      <c r="G48" s="686"/>
    </row>
    <row r="49" spans="1:7" ht="22.5" customHeight="1">
      <c r="A49" s="653" t="s">
        <v>748</v>
      </c>
      <c r="B49" s="653"/>
      <c r="C49" s="653"/>
      <c r="D49" s="653"/>
      <c r="E49" s="653"/>
      <c r="F49" s="653"/>
      <c r="G49" s="653"/>
    </row>
    <row r="50" spans="1:7" ht="14.25">
      <c r="A50" s="653" t="s">
        <v>749</v>
      </c>
      <c r="B50" s="653"/>
      <c r="C50" s="653"/>
      <c r="D50" s="653"/>
      <c r="E50" s="653"/>
      <c r="F50" s="653"/>
      <c r="G50" s="653"/>
    </row>
    <row r="51" spans="1:7" ht="14.25">
      <c r="A51" s="653" t="s">
        <v>750</v>
      </c>
      <c r="B51" s="653"/>
      <c r="C51" s="653"/>
      <c r="D51" s="653"/>
      <c r="E51" s="653"/>
      <c r="F51" s="653"/>
      <c r="G51" s="653"/>
    </row>
    <row r="52" spans="1:7" ht="14.25">
      <c r="A52" s="653" t="s">
        <v>751</v>
      </c>
      <c r="B52" s="653"/>
      <c r="C52" s="653"/>
      <c r="D52" s="653"/>
      <c r="E52" s="653"/>
      <c r="F52" s="653"/>
      <c r="G52" s="653"/>
    </row>
    <row r="53" spans="1:7" ht="14.25">
      <c r="A53" s="653" t="s">
        <v>752</v>
      </c>
      <c r="B53" s="653"/>
      <c r="C53" s="653"/>
      <c r="D53" s="653"/>
      <c r="E53" s="653"/>
      <c r="F53" s="653"/>
      <c r="G53" s="653"/>
    </row>
    <row r="54" spans="1:7" ht="14.25">
      <c r="A54" s="653" t="s">
        <v>753</v>
      </c>
      <c r="B54" s="653"/>
      <c r="C54" s="653"/>
      <c r="D54" s="653"/>
      <c r="E54" s="653"/>
      <c r="F54" s="653"/>
      <c r="G54" s="653"/>
    </row>
    <row r="55" spans="1:7" ht="14.25">
      <c r="A55" s="653" t="s">
        <v>754</v>
      </c>
      <c r="B55" s="653"/>
      <c r="C55" s="653"/>
      <c r="D55" s="653"/>
      <c r="E55" s="653"/>
      <c r="F55" s="653"/>
      <c r="G55" s="653"/>
    </row>
    <row r="56" spans="1:7" ht="14.25">
      <c r="A56" s="653" t="s">
        <v>755</v>
      </c>
      <c r="B56" s="653"/>
      <c r="C56" s="653"/>
      <c r="D56" s="653"/>
      <c r="E56" s="653"/>
      <c r="F56" s="653"/>
      <c r="G56" s="653"/>
    </row>
    <row r="57" spans="1:7" ht="14.25">
      <c r="A57" s="653" t="s">
        <v>756</v>
      </c>
      <c r="B57" s="653"/>
      <c r="C57" s="653"/>
      <c r="D57" s="653"/>
      <c r="E57" s="653"/>
      <c r="F57" s="653"/>
      <c r="G57" s="653"/>
    </row>
    <row r="58" spans="1:7" ht="14.25">
      <c r="A58" s="653" t="s">
        <v>757</v>
      </c>
      <c r="B58" s="653"/>
      <c r="C58" s="653"/>
      <c r="D58" s="653"/>
      <c r="E58" s="653"/>
      <c r="F58" s="653"/>
      <c r="G58" s="653"/>
    </row>
    <row r="59" spans="1:7" ht="14.25">
      <c r="A59" s="653" t="s">
        <v>758</v>
      </c>
      <c r="B59" s="653"/>
      <c r="C59" s="653"/>
      <c r="D59" s="653"/>
      <c r="E59" s="653"/>
      <c r="F59" s="653"/>
      <c r="G59" s="653"/>
    </row>
    <row r="60" spans="1:7" ht="14.25">
      <c r="A60" s="653" t="s">
        <v>759</v>
      </c>
      <c r="B60" s="653"/>
      <c r="C60" s="653"/>
      <c r="D60" s="653"/>
      <c r="E60" s="653"/>
      <c r="F60" s="653"/>
      <c r="G60" s="653"/>
    </row>
    <row r="61" spans="1:7" ht="14.25">
      <c r="A61" s="653" t="s">
        <v>760</v>
      </c>
      <c r="B61" s="653"/>
      <c r="C61" s="653"/>
      <c r="D61" s="653"/>
      <c r="E61" s="653"/>
      <c r="F61" s="653"/>
      <c r="G61" s="653"/>
    </row>
    <row r="62" spans="1:7" ht="14.25">
      <c r="A62" s="653" t="s">
        <v>761</v>
      </c>
      <c r="B62" s="653"/>
      <c r="C62" s="653"/>
      <c r="D62" s="653"/>
      <c r="E62" s="653"/>
      <c r="F62" s="653"/>
      <c r="G62" s="653"/>
    </row>
    <row r="63" spans="1:7" ht="45.75" customHeight="1">
      <c r="A63" s="653" t="s">
        <v>762</v>
      </c>
      <c r="B63" s="653"/>
      <c r="C63" s="653"/>
      <c r="D63" s="653"/>
      <c r="E63" s="653"/>
      <c r="F63" s="653"/>
      <c r="G63" s="653"/>
    </row>
    <row r="64" spans="1:7" ht="44.25" customHeight="1">
      <c r="A64" s="653" t="s">
        <v>763</v>
      </c>
      <c r="B64" s="653"/>
      <c r="C64" s="653"/>
      <c r="D64" s="653"/>
      <c r="E64" s="653"/>
      <c r="F64" s="653"/>
      <c r="G64" s="653"/>
    </row>
    <row r="65" spans="1:7" ht="14.25">
      <c r="A65" s="653" t="s">
        <v>764</v>
      </c>
      <c r="B65" s="653"/>
      <c r="C65" s="653"/>
      <c r="D65" s="653"/>
      <c r="E65" s="653"/>
      <c r="F65" s="653"/>
      <c r="G65" s="653"/>
    </row>
    <row r="66" spans="1:7" ht="14.25">
      <c r="A66" s="653" t="s">
        <v>765</v>
      </c>
      <c r="B66" s="653"/>
      <c r="C66" s="653"/>
      <c r="D66" s="653"/>
      <c r="E66" s="653"/>
      <c r="F66" s="653"/>
      <c r="G66" s="653"/>
    </row>
    <row r="67" spans="1:7" ht="14.25">
      <c r="A67" s="653" t="s">
        <v>766</v>
      </c>
      <c r="B67" s="653"/>
      <c r="C67" s="653"/>
      <c r="D67" s="653"/>
      <c r="E67" s="653"/>
      <c r="F67" s="653"/>
      <c r="G67" s="653"/>
    </row>
    <row r="68" spans="1:7" ht="14.25">
      <c r="A68" s="653" t="s">
        <v>767</v>
      </c>
      <c r="B68" s="653"/>
      <c r="C68" s="653"/>
      <c r="D68" s="653"/>
      <c r="E68" s="653"/>
      <c r="F68" s="653"/>
      <c r="G68" s="653"/>
    </row>
    <row r="69" spans="1:7" ht="47.25" customHeight="1">
      <c r="A69" s="653" t="s">
        <v>768</v>
      </c>
      <c r="B69" s="653"/>
      <c r="C69" s="653"/>
      <c r="D69" s="653"/>
      <c r="E69" s="653"/>
      <c r="F69" s="653"/>
      <c r="G69" s="653"/>
    </row>
    <row r="70" spans="1:7" ht="75" customHeight="1">
      <c r="A70" s="669" t="s">
        <v>411</v>
      </c>
      <c r="B70" s="669"/>
      <c r="C70" s="669"/>
      <c r="D70" s="669"/>
      <c r="E70" s="669"/>
      <c r="F70" s="669"/>
      <c r="G70" s="669"/>
    </row>
    <row r="71" spans="1:7" ht="32.25" customHeight="1">
      <c r="A71" s="915" t="s">
        <v>769</v>
      </c>
      <c r="B71" s="915"/>
      <c r="C71" s="915"/>
      <c r="D71" s="915"/>
      <c r="E71" s="915"/>
      <c r="F71" s="915"/>
      <c r="G71" s="915"/>
    </row>
    <row r="72" ht="5.25" customHeight="1">
      <c r="A72" s="34"/>
    </row>
    <row r="73" ht="14.25">
      <c r="G73" s="21" t="s">
        <v>128</v>
      </c>
    </row>
    <row r="74" spans="1:7" ht="14.25">
      <c r="A74" s="108" t="s">
        <v>770</v>
      </c>
      <c r="B74" s="106" t="s">
        <v>91</v>
      </c>
      <c r="C74" s="106">
        <v>2010</v>
      </c>
      <c r="D74" s="106">
        <v>2011</v>
      </c>
      <c r="E74" s="106">
        <v>2012</v>
      </c>
      <c r="F74" s="106">
        <v>2013</v>
      </c>
      <c r="G74" s="106">
        <v>2014</v>
      </c>
    </row>
    <row r="75" spans="1:7" ht="14.25">
      <c r="A75" s="42" t="s">
        <v>771</v>
      </c>
      <c r="B75" s="35" t="s">
        <v>91</v>
      </c>
      <c r="C75" s="35">
        <v>25</v>
      </c>
      <c r="D75" s="35">
        <v>25</v>
      </c>
      <c r="E75" s="35">
        <v>25</v>
      </c>
      <c r="F75" s="35">
        <v>24.2</v>
      </c>
      <c r="G75" s="35">
        <v>24.5</v>
      </c>
    </row>
    <row r="76" spans="1:7" ht="27">
      <c r="A76" s="42" t="s">
        <v>772</v>
      </c>
      <c r="B76" s="35" t="s">
        <v>91</v>
      </c>
      <c r="C76" s="35">
        <v>17</v>
      </c>
      <c r="D76" s="35">
        <v>24</v>
      </c>
      <c r="E76" s="35">
        <v>35</v>
      </c>
      <c r="F76" s="35">
        <v>35</v>
      </c>
      <c r="G76" s="35">
        <v>35.3</v>
      </c>
    </row>
    <row r="77" spans="1:7" ht="27">
      <c r="A77" s="42" t="s">
        <v>773</v>
      </c>
      <c r="B77" s="35" t="s">
        <v>91</v>
      </c>
      <c r="C77" s="35">
        <v>5</v>
      </c>
      <c r="D77" s="35">
        <v>5</v>
      </c>
      <c r="E77" s="35">
        <v>5.1</v>
      </c>
      <c r="F77" s="35">
        <v>5</v>
      </c>
      <c r="G77" s="35">
        <v>5.2</v>
      </c>
    </row>
    <row r="78" spans="1:7" ht="14.25">
      <c r="A78" s="109"/>
      <c r="B78" s="58"/>
      <c r="C78" s="58"/>
      <c r="D78" s="58"/>
      <c r="E78" s="58"/>
      <c r="F78" s="58"/>
      <c r="G78" s="58"/>
    </row>
    <row r="79" spans="1:7" ht="45.75" customHeight="1">
      <c r="A79" s="923" t="s">
        <v>564</v>
      </c>
      <c r="B79" s="923"/>
      <c r="C79" s="923"/>
      <c r="D79" s="923"/>
      <c r="E79" s="923"/>
      <c r="F79" s="923"/>
      <c r="G79" s="923"/>
    </row>
    <row r="80" spans="1:7" ht="14.25">
      <c r="A80" s="110"/>
      <c r="B80" s="111"/>
      <c r="C80" s="111"/>
      <c r="D80" s="111"/>
      <c r="E80" s="111"/>
      <c r="G80" s="111" t="s">
        <v>774</v>
      </c>
    </row>
    <row r="81" spans="1:7" ht="15" customHeight="1">
      <c r="A81" s="110"/>
      <c r="B81" s="921" t="s">
        <v>436</v>
      </c>
      <c r="C81" s="924" t="s">
        <v>431</v>
      </c>
      <c r="D81" s="924"/>
      <c r="E81" s="924"/>
      <c r="F81" s="918"/>
      <c r="G81" s="111"/>
    </row>
    <row r="82" spans="1:7" ht="90" customHeight="1">
      <c r="A82" s="110"/>
      <c r="B82" s="922"/>
      <c r="C82" s="112" t="s">
        <v>432</v>
      </c>
      <c r="D82" s="113" t="s">
        <v>433</v>
      </c>
      <c r="E82" s="917" t="s">
        <v>434</v>
      </c>
      <c r="F82" s="918"/>
      <c r="G82" s="111"/>
    </row>
    <row r="83" spans="1:7" ht="14.25">
      <c r="A83" s="110"/>
      <c r="B83" s="113" t="s">
        <v>435</v>
      </c>
      <c r="C83" s="112">
        <v>5.2</v>
      </c>
      <c r="D83" s="113">
        <v>9.4</v>
      </c>
      <c r="E83" s="917">
        <v>9.7</v>
      </c>
      <c r="F83" s="918"/>
      <c r="G83" s="111"/>
    </row>
    <row r="84" spans="1:7" ht="14.25">
      <c r="A84" s="110"/>
      <c r="B84" s="113" t="s">
        <v>771</v>
      </c>
      <c r="C84" s="112">
        <v>24.5</v>
      </c>
      <c r="D84" s="113">
        <v>69.9</v>
      </c>
      <c r="E84" s="917">
        <v>60.4</v>
      </c>
      <c r="F84" s="918"/>
      <c r="G84" s="111"/>
    </row>
    <row r="85" spans="1:7" ht="27">
      <c r="A85" s="110"/>
      <c r="B85" s="113" t="s">
        <v>772</v>
      </c>
      <c r="C85" s="113">
        <v>35.3</v>
      </c>
      <c r="D85" s="113">
        <v>34.2</v>
      </c>
      <c r="E85" s="919">
        <v>29.7</v>
      </c>
      <c r="F85" s="919"/>
      <c r="G85" s="111"/>
    </row>
    <row r="86" spans="1:7" ht="14.25">
      <c r="A86" s="109"/>
      <c r="B86" s="58"/>
      <c r="C86" s="58"/>
      <c r="D86" s="58"/>
      <c r="E86" s="916"/>
      <c r="F86" s="916"/>
      <c r="G86" s="58"/>
    </row>
    <row r="87" spans="1:7" ht="45" customHeight="1">
      <c r="A87" s="920" t="s">
        <v>627</v>
      </c>
      <c r="B87" s="920"/>
      <c r="C87" s="920"/>
      <c r="D87" s="920"/>
      <c r="E87" s="920"/>
      <c r="F87" s="920"/>
      <c r="G87" s="920"/>
    </row>
    <row r="88" spans="1:7" ht="105.75" customHeight="1">
      <c r="A88" s="669" t="s">
        <v>399</v>
      </c>
      <c r="B88" s="669"/>
      <c r="C88" s="669"/>
      <c r="D88" s="669"/>
      <c r="E88" s="669"/>
      <c r="F88" s="669"/>
      <c r="G88" s="669"/>
    </row>
    <row r="89" spans="1:7" ht="93.75" customHeight="1">
      <c r="A89" s="653" t="s">
        <v>629</v>
      </c>
      <c r="B89" s="653"/>
      <c r="C89" s="653"/>
      <c r="D89" s="653"/>
      <c r="E89" s="653"/>
      <c r="F89" s="653"/>
      <c r="G89" s="653"/>
    </row>
    <row r="90" spans="1:7" ht="14.25">
      <c r="A90" s="34"/>
      <c r="G90" s="107" t="s">
        <v>628</v>
      </c>
    </row>
    <row r="91" spans="1:7" ht="26.25" customHeight="1">
      <c r="A91" s="691" t="s">
        <v>775</v>
      </c>
      <c r="B91" s="691"/>
      <c r="C91" s="691"/>
      <c r="D91" s="691"/>
      <c r="E91" s="691"/>
      <c r="F91" s="691"/>
      <c r="G91" s="691"/>
    </row>
    <row r="92" spans="1:4" ht="14.25">
      <c r="A92" s="108"/>
      <c r="B92" s="106" t="s">
        <v>71</v>
      </c>
      <c r="C92" s="106" t="s">
        <v>72</v>
      </c>
      <c r="D92" s="106" t="s">
        <v>73</v>
      </c>
    </row>
    <row r="93" spans="1:4" ht="27">
      <c r="A93" s="42" t="s">
        <v>776</v>
      </c>
      <c r="B93" s="35">
        <v>9</v>
      </c>
      <c r="C93" s="35">
        <v>8</v>
      </c>
      <c r="D93" s="35">
        <v>7</v>
      </c>
    </row>
    <row r="94" spans="1:4" ht="14.25">
      <c r="A94" s="42" t="s">
        <v>777</v>
      </c>
      <c r="B94" s="35">
        <v>6</v>
      </c>
      <c r="C94" s="35">
        <v>6</v>
      </c>
      <c r="D94" s="35">
        <v>6</v>
      </c>
    </row>
    <row r="96" spans="1:7" ht="145.5" customHeight="1">
      <c r="A96" s="653" t="s">
        <v>174</v>
      </c>
      <c r="B96" s="653"/>
      <c r="C96" s="653"/>
      <c r="D96" s="653"/>
      <c r="E96" s="653"/>
      <c r="F96" s="653"/>
      <c r="G96" s="653"/>
    </row>
    <row r="97" spans="1:7" ht="75" customHeight="1">
      <c r="A97" s="653" t="s">
        <v>402</v>
      </c>
      <c r="B97" s="653"/>
      <c r="C97" s="653"/>
      <c r="D97" s="653"/>
      <c r="E97" s="653"/>
      <c r="F97" s="653"/>
      <c r="G97" s="653"/>
    </row>
    <row r="98" spans="1:7" ht="14.25">
      <c r="A98" s="653" t="s">
        <v>175</v>
      </c>
      <c r="B98" s="653"/>
      <c r="C98" s="653"/>
      <c r="D98" s="653"/>
      <c r="E98" s="653"/>
      <c r="F98" s="653"/>
      <c r="G98" s="653"/>
    </row>
    <row r="99" spans="1:7" ht="14.25">
      <c r="A99" s="653" t="s">
        <v>176</v>
      </c>
      <c r="B99" s="653"/>
      <c r="C99" s="653"/>
      <c r="D99" s="653"/>
      <c r="E99" s="653"/>
      <c r="F99" s="653"/>
      <c r="G99" s="653"/>
    </row>
    <row r="100" spans="1:7" ht="14.25">
      <c r="A100" s="653" t="s">
        <v>177</v>
      </c>
      <c r="B100" s="653"/>
      <c r="C100" s="653"/>
      <c r="D100" s="653"/>
      <c r="E100" s="653"/>
      <c r="F100" s="653"/>
      <c r="G100" s="653"/>
    </row>
    <row r="101" spans="1:7" ht="30" customHeight="1">
      <c r="A101" s="653" t="s">
        <v>178</v>
      </c>
      <c r="B101" s="653"/>
      <c r="C101" s="653"/>
      <c r="D101" s="653"/>
      <c r="E101" s="653"/>
      <c r="F101" s="653"/>
      <c r="G101" s="653"/>
    </row>
    <row r="102" spans="1:7" ht="30.75" customHeight="1">
      <c r="A102" s="653" t="s">
        <v>179</v>
      </c>
      <c r="B102" s="653"/>
      <c r="C102" s="653"/>
      <c r="D102" s="653"/>
      <c r="E102" s="653"/>
      <c r="F102" s="653"/>
      <c r="G102" s="653"/>
    </row>
    <row r="103" spans="1:7" ht="45.75" customHeight="1">
      <c r="A103" s="653" t="s">
        <v>180</v>
      </c>
      <c r="B103" s="653"/>
      <c r="C103" s="653"/>
      <c r="D103" s="653"/>
      <c r="E103" s="653"/>
      <c r="F103" s="653"/>
      <c r="G103" s="653"/>
    </row>
    <row r="104" spans="1:7" ht="14.25">
      <c r="A104" s="158" t="s">
        <v>828</v>
      </c>
      <c r="B104" s="158"/>
      <c r="C104" s="158"/>
      <c r="D104" s="158"/>
      <c r="E104" s="158"/>
      <c r="F104" s="56"/>
      <c r="G104" s="56"/>
    </row>
    <row r="105" spans="1:7" ht="15" customHeight="1">
      <c r="A105" s="928" t="s">
        <v>821</v>
      </c>
      <c r="B105" s="929"/>
      <c r="C105" s="929"/>
      <c r="D105" s="928" t="s">
        <v>822</v>
      </c>
      <c r="E105" s="929"/>
      <c r="F105" s="929"/>
      <c r="G105" s="932"/>
    </row>
    <row r="106" spans="1:7" ht="60.75" customHeight="1">
      <c r="A106" s="826" t="s">
        <v>823</v>
      </c>
      <c r="B106" s="827"/>
      <c r="C106" s="827"/>
      <c r="D106" s="933" t="s">
        <v>978</v>
      </c>
      <c r="E106" s="934"/>
      <c r="F106" s="934"/>
      <c r="G106" s="935"/>
    </row>
    <row r="107" spans="1:7" ht="29.25" customHeight="1">
      <c r="A107" s="592" t="s">
        <v>824</v>
      </c>
      <c r="B107" s="930"/>
      <c r="C107" s="930"/>
      <c r="D107" s="585" t="s">
        <v>825</v>
      </c>
      <c r="E107" s="926"/>
      <c r="F107" s="926"/>
      <c r="G107" s="586"/>
    </row>
    <row r="108" spans="1:7" ht="32.25" customHeight="1">
      <c r="A108" s="596"/>
      <c r="B108" s="931"/>
      <c r="C108" s="931"/>
      <c r="D108" s="587" t="s">
        <v>826</v>
      </c>
      <c r="E108" s="927"/>
      <c r="F108" s="927"/>
      <c r="G108" s="588"/>
    </row>
  </sheetData>
  <sheetProtection/>
  <mergeCells count="90">
    <mergeCell ref="D107:G107"/>
    <mergeCell ref="D108:G108"/>
    <mergeCell ref="A105:C105"/>
    <mergeCell ref="A106:C106"/>
    <mergeCell ref="A107:C108"/>
    <mergeCell ref="D105:G105"/>
    <mergeCell ref="D106:G106"/>
    <mergeCell ref="C39:G39"/>
    <mergeCell ref="A1:G1"/>
    <mergeCell ref="A3:G3"/>
    <mergeCell ref="A4:G4"/>
    <mergeCell ref="A5:G5"/>
    <mergeCell ref="A6:G6"/>
    <mergeCell ref="A7:G7"/>
    <mergeCell ref="A12:G12"/>
    <mergeCell ref="C31:G31"/>
    <mergeCell ref="C30:G30"/>
    <mergeCell ref="C35:G35"/>
    <mergeCell ref="C34:G34"/>
    <mergeCell ref="C33:G33"/>
    <mergeCell ref="C38:G38"/>
    <mergeCell ref="C37:G37"/>
    <mergeCell ref="C36:G36"/>
    <mergeCell ref="C44:G44"/>
    <mergeCell ref="C46:G46"/>
    <mergeCell ref="C45:G45"/>
    <mergeCell ref="A40:A48"/>
    <mergeCell ref="B40:B48"/>
    <mergeCell ref="C43:G43"/>
    <mergeCell ref="C42:G42"/>
    <mergeCell ref="C40:G40"/>
    <mergeCell ref="A53:G53"/>
    <mergeCell ref="A52:G52"/>
    <mergeCell ref="A51:G51"/>
    <mergeCell ref="A50:G50"/>
    <mergeCell ref="A49:G49"/>
    <mergeCell ref="C47:G47"/>
    <mergeCell ref="C48:G48"/>
    <mergeCell ref="A59:G59"/>
    <mergeCell ref="A58:G58"/>
    <mergeCell ref="A57:G57"/>
    <mergeCell ref="A56:G56"/>
    <mergeCell ref="A55:G55"/>
    <mergeCell ref="A54:G54"/>
    <mergeCell ref="A98:G98"/>
    <mergeCell ref="A96:G96"/>
    <mergeCell ref="A65:G65"/>
    <mergeCell ref="A97:G97"/>
    <mergeCell ref="A88:G88"/>
    <mergeCell ref="A70:G70"/>
    <mergeCell ref="A91:G91"/>
    <mergeCell ref="A66:G66"/>
    <mergeCell ref="E83:F83"/>
    <mergeCell ref="A67:G67"/>
    <mergeCell ref="B81:B82"/>
    <mergeCell ref="A79:G79"/>
    <mergeCell ref="E82:F82"/>
    <mergeCell ref="C81:F81"/>
    <mergeCell ref="A103:G103"/>
    <mergeCell ref="A102:G102"/>
    <mergeCell ref="A101:G101"/>
    <mergeCell ref="A100:G100"/>
    <mergeCell ref="A99:G99"/>
    <mergeCell ref="A89:G89"/>
    <mergeCell ref="A71:G71"/>
    <mergeCell ref="A69:G69"/>
    <mergeCell ref="A68:G68"/>
    <mergeCell ref="E86:F86"/>
    <mergeCell ref="E84:F84"/>
    <mergeCell ref="E85:F85"/>
    <mergeCell ref="A87:G87"/>
    <mergeCell ref="A64:G64"/>
    <mergeCell ref="A34:A37"/>
    <mergeCell ref="B34:B37"/>
    <mergeCell ref="A38:A39"/>
    <mergeCell ref="B38:B39"/>
    <mergeCell ref="A62:G62"/>
    <mergeCell ref="C41:G41"/>
    <mergeCell ref="A63:G63"/>
    <mergeCell ref="A61:G61"/>
    <mergeCell ref="A60:G60"/>
    <mergeCell ref="A26:G26"/>
    <mergeCell ref="C32:G32"/>
    <mergeCell ref="A31:A33"/>
    <mergeCell ref="B31:B33"/>
    <mergeCell ref="A29:G29"/>
    <mergeCell ref="A8:G8"/>
    <mergeCell ref="A9:G9"/>
    <mergeCell ref="A10:G10"/>
    <mergeCell ref="A11:G11"/>
  </mergeCells>
  <printOptions/>
  <pageMargins left="0.46" right="0.38" top="0.38" bottom="0.3" header="0.31496062992125984" footer="0.31496062992125984"/>
  <pageSetup horizontalDpi="600" verticalDpi="600" orientation="portrait" paperSize="9" scale="80" r:id="rId1"/>
  <rowBreaks count="2" manualBreakCount="2">
    <brk id="26" max="255" man="1"/>
    <brk id="70" max="255" man="1"/>
  </rowBreaks>
</worksheet>
</file>

<file path=xl/worksheets/sheet19.xml><?xml version="1.0" encoding="utf-8"?>
<worksheet xmlns="http://schemas.openxmlformats.org/spreadsheetml/2006/main" xmlns:r="http://schemas.openxmlformats.org/officeDocument/2006/relationships">
  <sheetPr>
    <tabColor rgb="FF00B050"/>
  </sheetPr>
  <dimension ref="A1:AB31"/>
  <sheetViews>
    <sheetView view="pageBreakPreview" zoomScaleSheetLayoutView="100" zoomScalePageLayoutView="0" workbookViewId="0" topLeftCell="A1">
      <pane xSplit="5" ySplit="6" topLeftCell="O21" activePane="bottomRight" state="frozen"/>
      <selection pane="topLeft" activeCell="A1" sqref="A1"/>
      <selection pane="topRight" activeCell="T1" sqref="T1"/>
      <selection pane="bottomLeft" activeCell="A11" sqref="A11"/>
      <selection pane="bottomRight" activeCell="R30" sqref="R30"/>
    </sheetView>
  </sheetViews>
  <sheetFormatPr defaultColWidth="9.140625" defaultRowHeight="15"/>
  <cols>
    <col min="1" max="1" width="6.00390625" style="119" customWidth="1"/>
    <col min="2" max="2" width="15.8515625" style="117" customWidth="1"/>
    <col min="3" max="3" width="28.28125" style="117" customWidth="1"/>
    <col min="4" max="4" width="11.00390625" style="118" customWidth="1"/>
    <col min="5" max="5" width="14.28125" style="118" customWidth="1"/>
    <col min="6" max="6" width="11.28125" style="117" customWidth="1"/>
    <col min="7" max="12" width="9.140625" style="117" customWidth="1"/>
    <col min="13" max="28" width="6.57421875" style="117" customWidth="1"/>
  </cols>
  <sheetData>
    <row r="1" spans="1:28" s="3" customFormat="1" ht="18.75" customHeight="1">
      <c r="A1" s="945" t="s">
        <v>424</v>
      </c>
      <c r="B1" s="945"/>
      <c r="C1" s="945"/>
      <c r="D1" s="945"/>
      <c r="E1" s="945"/>
      <c r="F1" s="945"/>
      <c r="G1" s="945"/>
      <c r="H1" s="945"/>
      <c r="I1" s="945"/>
      <c r="J1" s="945"/>
      <c r="K1" s="945"/>
      <c r="L1" s="945"/>
      <c r="M1" s="945"/>
      <c r="N1" s="945"/>
      <c r="O1" s="945"/>
      <c r="P1" s="945"/>
      <c r="Q1" s="945"/>
      <c r="R1" s="945"/>
      <c r="S1" s="945"/>
      <c r="T1" s="945"/>
      <c r="U1" s="945"/>
      <c r="V1" s="945"/>
      <c r="W1" s="945"/>
      <c r="X1" s="945"/>
      <c r="Y1" s="945"/>
      <c r="Z1" s="945"/>
      <c r="AA1" s="945"/>
      <c r="AB1" s="945"/>
    </row>
    <row r="2" spans="1:28" s="3" customFormat="1" ht="18.75" customHeight="1">
      <c r="A2" s="944" t="s">
        <v>535</v>
      </c>
      <c r="B2" s="944"/>
      <c r="C2" s="944"/>
      <c r="D2" s="944"/>
      <c r="E2" s="944"/>
      <c r="F2" s="944"/>
      <c r="G2" s="944"/>
      <c r="H2" s="944"/>
      <c r="I2" s="944"/>
      <c r="J2" s="944"/>
      <c r="K2" s="944"/>
      <c r="L2" s="944"/>
      <c r="M2" s="944"/>
      <c r="N2" s="944"/>
      <c r="O2" s="944"/>
      <c r="P2" s="944"/>
      <c r="Q2" s="944"/>
      <c r="R2" s="944"/>
      <c r="S2" s="944"/>
      <c r="T2" s="944"/>
      <c r="U2" s="944"/>
      <c r="V2" s="944"/>
      <c r="W2" s="944"/>
      <c r="X2" s="944"/>
      <c r="Y2" s="944"/>
      <c r="Z2" s="944"/>
      <c r="AA2" s="944"/>
      <c r="AB2" s="944"/>
    </row>
    <row r="3" spans="1:28" ht="15">
      <c r="A3" s="936" t="s">
        <v>285</v>
      </c>
      <c r="B3" s="616" t="s">
        <v>567</v>
      </c>
      <c r="C3" s="616" t="s">
        <v>569</v>
      </c>
      <c r="D3" s="611" t="s">
        <v>376</v>
      </c>
      <c r="E3" s="616" t="s">
        <v>287</v>
      </c>
      <c r="F3" s="671" t="s">
        <v>288</v>
      </c>
      <c r="G3" s="671" t="s">
        <v>289</v>
      </c>
      <c r="H3" s="671"/>
      <c r="I3" s="671"/>
      <c r="J3" s="671"/>
      <c r="K3" s="671"/>
      <c r="L3" s="671"/>
      <c r="M3" s="671"/>
      <c r="N3" s="671"/>
      <c r="O3" s="671"/>
      <c r="P3" s="671"/>
      <c r="Q3" s="671"/>
      <c r="R3" s="671"/>
      <c r="S3" s="671"/>
      <c r="T3" s="671"/>
      <c r="U3" s="671"/>
      <c r="V3" s="671"/>
      <c r="W3" s="671"/>
      <c r="X3" s="671"/>
      <c r="Y3" s="671"/>
      <c r="Z3" s="671"/>
      <c r="AA3" s="671"/>
      <c r="AB3" s="671"/>
    </row>
    <row r="4" spans="1:28" ht="15">
      <c r="A4" s="936"/>
      <c r="B4" s="616"/>
      <c r="C4" s="616"/>
      <c r="D4" s="942"/>
      <c r="E4" s="616"/>
      <c r="F4" s="671"/>
      <c r="G4" s="671" t="s">
        <v>210</v>
      </c>
      <c r="H4" s="671"/>
      <c r="I4" s="671" t="s">
        <v>211</v>
      </c>
      <c r="J4" s="671"/>
      <c r="K4" s="671" t="s">
        <v>212</v>
      </c>
      <c r="L4" s="671"/>
      <c r="M4" s="671" t="s">
        <v>223</v>
      </c>
      <c r="N4" s="671"/>
      <c r="O4" s="671" t="s">
        <v>232</v>
      </c>
      <c r="P4" s="671"/>
      <c r="Q4" s="671" t="s">
        <v>233</v>
      </c>
      <c r="R4" s="671"/>
      <c r="S4" s="671" t="s">
        <v>593</v>
      </c>
      <c r="T4" s="671"/>
      <c r="U4" s="671" t="s">
        <v>594</v>
      </c>
      <c r="V4" s="671"/>
      <c r="W4" s="671" t="s">
        <v>595</v>
      </c>
      <c r="X4" s="671"/>
      <c r="Y4" s="671" t="s">
        <v>596</v>
      </c>
      <c r="Z4" s="671"/>
      <c r="AA4" s="671" t="s">
        <v>610</v>
      </c>
      <c r="AB4" s="671"/>
    </row>
    <row r="5" spans="1:28" ht="86.25" customHeight="1">
      <c r="A5" s="936"/>
      <c r="B5" s="616"/>
      <c r="C5" s="616"/>
      <c r="D5" s="612"/>
      <c r="E5" s="616"/>
      <c r="F5" s="671"/>
      <c r="G5" s="522" t="s">
        <v>241</v>
      </c>
      <c r="H5" s="522" t="s">
        <v>242</v>
      </c>
      <c r="I5" s="522" t="s">
        <v>241</v>
      </c>
      <c r="J5" s="522" t="s">
        <v>242</v>
      </c>
      <c r="K5" s="522" t="s">
        <v>241</v>
      </c>
      <c r="L5" s="522" t="s">
        <v>242</v>
      </c>
      <c r="M5" s="522" t="s">
        <v>241</v>
      </c>
      <c r="N5" s="522" t="s">
        <v>242</v>
      </c>
      <c r="O5" s="522" t="s">
        <v>241</v>
      </c>
      <c r="P5" s="522" t="s">
        <v>242</v>
      </c>
      <c r="Q5" s="522" t="s">
        <v>241</v>
      </c>
      <c r="R5" s="522" t="s">
        <v>242</v>
      </c>
      <c r="S5" s="522" t="s">
        <v>241</v>
      </c>
      <c r="T5" s="522" t="s">
        <v>242</v>
      </c>
      <c r="U5" s="522" t="s">
        <v>241</v>
      </c>
      <c r="V5" s="522" t="s">
        <v>242</v>
      </c>
      <c r="W5" s="522" t="s">
        <v>241</v>
      </c>
      <c r="X5" s="522" t="s">
        <v>242</v>
      </c>
      <c r="Y5" s="522" t="s">
        <v>241</v>
      </c>
      <c r="Z5" s="522" t="s">
        <v>242</v>
      </c>
      <c r="AA5" s="522" t="s">
        <v>241</v>
      </c>
      <c r="AB5" s="522" t="s">
        <v>242</v>
      </c>
    </row>
    <row r="6" spans="1:28" ht="15">
      <c r="A6" s="531">
        <v>1</v>
      </c>
      <c r="B6" s="328">
        <v>2</v>
      </c>
      <c r="C6" s="328">
        <v>3</v>
      </c>
      <c r="D6" s="328">
        <v>4</v>
      </c>
      <c r="E6" s="328">
        <v>5</v>
      </c>
      <c r="F6" s="340">
        <v>6</v>
      </c>
      <c r="G6" s="340">
        <v>7</v>
      </c>
      <c r="H6" s="340">
        <v>8</v>
      </c>
      <c r="I6" s="340">
        <v>9</v>
      </c>
      <c r="J6" s="340">
        <v>10</v>
      </c>
      <c r="K6" s="340">
        <v>11</v>
      </c>
      <c r="L6" s="340">
        <v>12</v>
      </c>
      <c r="M6" s="340">
        <v>13</v>
      </c>
      <c r="N6" s="340">
        <v>14</v>
      </c>
      <c r="O6" s="340">
        <v>15</v>
      </c>
      <c r="P6" s="340">
        <v>16</v>
      </c>
      <c r="Q6" s="340">
        <v>17</v>
      </c>
      <c r="R6" s="532">
        <v>18</v>
      </c>
      <c r="S6" s="532">
        <v>19</v>
      </c>
      <c r="T6" s="532">
        <v>20</v>
      </c>
      <c r="U6" s="532">
        <v>21</v>
      </c>
      <c r="V6" s="532">
        <v>22</v>
      </c>
      <c r="W6" s="532">
        <v>23</v>
      </c>
      <c r="X6" s="532">
        <v>24</v>
      </c>
      <c r="Y6" s="532">
        <v>25</v>
      </c>
      <c r="Z6" s="532">
        <v>26</v>
      </c>
      <c r="AA6" s="532">
        <v>27</v>
      </c>
      <c r="AB6" s="532">
        <v>28</v>
      </c>
    </row>
    <row r="7" spans="1:28" ht="33.75">
      <c r="A7" s="936">
        <v>1</v>
      </c>
      <c r="B7" s="939" t="s">
        <v>347</v>
      </c>
      <c r="C7" s="408" t="s">
        <v>526</v>
      </c>
      <c r="D7" s="611" t="s">
        <v>415</v>
      </c>
      <c r="E7" s="616" t="s">
        <v>229</v>
      </c>
      <c r="F7" s="616"/>
      <c r="G7" s="616"/>
      <c r="H7" s="616"/>
      <c r="I7" s="616"/>
      <c r="J7" s="616"/>
      <c r="K7" s="616"/>
      <c r="L7" s="616"/>
      <c r="M7" s="616"/>
      <c r="N7" s="616"/>
      <c r="O7" s="616"/>
      <c r="P7" s="616"/>
      <c r="Q7" s="616"/>
      <c r="R7" s="616"/>
      <c r="S7" s="616"/>
      <c r="T7" s="616"/>
      <c r="U7" s="616"/>
      <c r="V7" s="616"/>
      <c r="W7" s="616"/>
      <c r="X7" s="616"/>
      <c r="Y7" s="616"/>
      <c r="Z7" s="616"/>
      <c r="AA7" s="616"/>
      <c r="AB7" s="616"/>
    </row>
    <row r="8" spans="1:28" ht="15">
      <c r="A8" s="936"/>
      <c r="B8" s="943"/>
      <c r="C8" s="408" t="s">
        <v>527</v>
      </c>
      <c r="D8" s="942"/>
      <c r="E8" s="616"/>
      <c r="F8" s="328">
        <v>35.4</v>
      </c>
      <c r="G8" s="328">
        <v>35.9</v>
      </c>
      <c r="H8" s="328">
        <v>34.8</v>
      </c>
      <c r="I8" s="328">
        <v>36.3</v>
      </c>
      <c r="J8" s="328">
        <v>34.2</v>
      </c>
      <c r="K8" s="328">
        <v>38.2</v>
      </c>
      <c r="L8" s="328">
        <v>38.2</v>
      </c>
      <c r="M8" s="328">
        <v>40.7</v>
      </c>
      <c r="N8" s="328">
        <v>38</v>
      </c>
      <c r="O8" s="598"/>
      <c r="P8" s="605"/>
      <c r="Q8" s="605"/>
      <c r="R8" s="605"/>
      <c r="S8" s="605"/>
      <c r="T8" s="605"/>
      <c r="U8" s="605"/>
      <c r="V8" s="605"/>
      <c r="W8" s="605"/>
      <c r="X8" s="605"/>
      <c r="Y8" s="605"/>
      <c r="Z8" s="605"/>
      <c r="AA8" s="605"/>
      <c r="AB8" s="599"/>
    </row>
    <row r="9" spans="1:28" ht="15">
      <c r="A9" s="936"/>
      <c r="B9" s="943"/>
      <c r="C9" s="408" t="s">
        <v>528</v>
      </c>
      <c r="D9" s="942"/>
      <c r="E9" s="616"/>
      <c r="F9" s="328">
        <v>24.6</v>
      </c>
      <c r="G9" s="328">
        <v>24.8</v>
      </c>
      <c r="H9" s="328">
        <v>23.8</v>
      </c>
      <c r="I9" s="328">
        <v>26.5</v>
      </c>
      <c r="J9" s="328">
        <v>23.4</v>
      </c>
      <c r="K9" s="328">
        <v>32.5</v>
      </c>
      <c r="L9" s="328">
        <v>32.4</v>
      </c>
      <c r="M9" s="328">
        <v>32.7</v>
      </c>
      <c r="N9" s="328">
        <v>31.8</v>
      </c>
      <c r="O9" s="606"/>
      <c r="P9" s="607"/>
      <c r="Q9" s="607"/>
      <c r="R9" s="607"/>
      <c r="S9" s="607"/>
      <c r="T9" s="607"/>
      <c r="U9" s="607"/>
      <c r="V9" s="607"/>
      <c r="W9" s="607"/>
      <c r="X9" s="607"/>
      <c r="Y9" s="607"/>
      <c r="Z9" s="607"/>
      <c r="AA9" s="607"/>
      <c r="AB9" s="608"/>
    </row>
    <row r="10" spans="1:28" ht="15">
      <c r="A10" s="936"/>
      <c r="B10" s="943"/>
      <c r="C10" s="533" t="s">
        <v>1039</v>
      </c>
      <c r="D10" s="942"/>
      <c r="E10" s="616"/>
      <c r="F10" s="616" t="s">
        <v>584</v>
      </c>
      <c r="G10" s="616"/>
      <c r="H10" s="616"/>
      <c r="I10" s="616"/>
      <c r="J10" s="616"/>
      <c r="K10" s="616"/>
      <c r="L10" s="616"/>
      <c r="M10" s="524">
        <v>10.2</v>
      </c>
      <c r="N10" s="524">
        <v>10.2</v>
      </c>
      <c r="O10" s="600"/>
      <c r="P10" s="609"/>
      <c r="Q10" s="609"/>
      <c r="R10" s="609"/>
      <c r="S10" s="609"/>
      <c r="T10" s="609"/>
      <c r="U10" s="609"/>
      <c r="V10" s="609"/>
      <c r="W10" s="609"/>
      <c r="X10" s="609"/>
      <c r="Y10" s="609"/>
      <c r="Z10" s="609"/>
      <c r="AA10" s="609"/>
      <c r="AB10" s="601"/>
    </row>
    <row r="11" spans="1:28" ht="56.25">
      <c r="A11" s="936"/>
      <c r="B11" s="943"/>
      <c r="C11" s="533" t="s">
        <v>945</v>
      </c>
      <c r="D11" s="942"/>
      <c r="E11" s="616"/>
      <c r="F11" s="602" t="s">
        <v>1079</v>
      </c>
      <c r="G11" s="603"/>
      <c r="H11" s="603"/>
      <c r="I11" s="603"/>
      <c r="J11" s="603"/>
      <c r="K11" s="603"/>
      <c r="L11" s="603"/>
      <c r="M11" s="603"/>
      <c r="N11" s="604"/>
      <c r="O11" s="524">
        <v>45.1</v>
      </c>
      <c r="P11" s="524">
        <v>39</v>
      </c>
      <c r="Q11" s="524">
        <v>45.6</v>
      </c>
      <c r="R11" s="524">
        <v>39.2</v>
      </c>
      <c r="S11" s="534">
        <v>46.3</v>
      </c>
      <c r="T11" s="534">
        <v>39.4</v>
      </c>
      <c r="U11" s="534">
        <v>46.9</v>
      </c>
      <c r="V11" s="534"/>
      <c r="W11" s="534">
        <v>47.5</v>
      </c>
      <c r="X11" s="534"/>
      <c r="Y11" s="534">
        <v>47.9</v>
      </c>
      <c r="Z11" s="534"/>
      <c r="AA11" s="534">
        <v>47.9</v>
      </c>
      <c r="AB11" s="534"/>
    </row>
    <row r="12" spans="1:28" ht="33.75">
      <c r="A12" s="936"/>
      <c r="B12" s="940"/>
      <c r="C12" s="408" t="s">
        <v>1032</v>
      </c>
      <c r="D12" s="612"/>
      <c r="E12" s="616"/>
      <c r="F12" s="328">
        <v>621</v>
      </c>
      <c r="G12" s="328">
        <v>631</v>
      </c>
      <c r="H12" s="328">
        <v>631</v>
      </c>
      <c r="I12" s="328">
        <v>696</v>
      </c>
      <c r="J12" s="328">
        <v>688</v>
      </c>
      <c r="K12" s="328">
        <v>954</v>
      </c>
      <c r="L12" s="328">
        <v>950</v>
      </c>
      <c r="M12" s="328">
        <v>1155</v>
      </c>
      <c r="N12" s="328">
        <v>1153</v>
      </c>
      <c r="O12" s="328">
        <v>1276</v>
      </c>
      <c r="P12" s="328">
        <v>1273</v>
      </c>
      <c r="Q12" s="328">
        <v>1361</v>
      </c>
      <c r="R12" s="328">
        <v>1313</v>
      </c>
      <c r="S12" s="355">
        <v>1396</v>
      </c>
      <c r="T12" s="355">
        <v>1349</v>
      </c>
      <c r="U12" s="355">
        <v>1426</v>
      </c>
      <c r="V12" s="355"/>
      <c r="W12" s="355">
        <v>1456</v>
      </c>
      <c r="X12" s="355"/>
      <c r="Y12" s="355">
        <v>1491</v>
      </c>
      <c r="Z12" s="355"/>
      <c r="AA12" s="355">
        <v>1526</v>
      </c>
      <c r="AB12" s="355"/>
    </row>
    <row r="13" spans="1:28" ht="79.5" customHeight="1">
      <c r="A13" s="531" t="s">
        <v>451</v>
      </c>
      <c r="B13" s="408" t="s">
        <v>537</v>
      </c>
      <c r="C13" s="408" t="s">
        <v>531</v>
      </c>
      <c r="D13" s="328" t="s">
        <v>415</v>
      </c>
      <c r="E13" s="328" t="s">
        <v>580</v>
      </c>
      <c r="F13" s="328">
        <v>12.5</v>
      </c>
      <c r="G13" s="328">
        <v>100</v>
      </c>
      <c r="H13" s="328">
        <v>100</v>
      </c>
      <c r="I13" s="328">
        <v>100</v>
      </c>
      <c r="J13" s="328">
        <v>100</v>
      </c>
      <c r="K13" s="328">
        <v>100</v>
      </c>
      <c r="L13" s="328">
        <v>0</v>
      </c>
      <c r="M13" s="328">
        <v>16.7</v>
      </c>
      <c r="N13" s="328">
        <v>16.7</v>
      </c>
      <c r="O13" s="330">
        <f>O14/$AA$14*100</f>
        <v>8.333333333333332</v>
      </c>
      <c r="P13" s="330">
        <f>P14/$AA$14*100</f>
        <v>8.333333333333332</v>
      </c>
      <c r="Q13" s="330">
        <f aca="true" t="shared" si="0" ref="Q13:Z13">Q14/$AA$14*100</f>
        <v>33.33333333333333</v>
      </c>
      <c r="R13" s="330">
        <f t="shared" si="0"/>
        <v>8.333333333333332</v>
      </c>
      <c r="S13" s="330">
        <f t="shared" si="0"/>
        <v>50</v>
      </c>
      <c r="T13" s="330">
        <f t="shared" si="0"/>
        <v>8.333333333333332</v>
      </c>
      <c r="U13" s="330">
        <f t="shared" si="0"/>
        <v>91.66666666666666</v>
      </c>
      <c r="V13" s="330">
        <f t="shared" si="0"/>
        <v>8.333333333333332</v>
      </c>
      <c r="W13" s="330">
        <f t="shared" si="0"/>
        <v>91.66666666666666</v>
      </c>
      <c r="X13" s="330">
        <f t="shared" si="0"/>
        <v>8.333333333333332</v>
      </c>
      <c r="Y13" s="330">
        <f t="shared" si="0"/>
        <v>100</v>
      </c>
      <c r="Z13" s="330">
        <f t="shared" si="0"/>
        <v>8.333333333333332</v>
      </c>
      <c r="AA13" s="535">
        <v>100</v>
      </c>
      <c r="AB13" s="355">
        <v>8.3</v>
      </c>
    </row>
    <row r="14" spans="1:28" ht="49.5" customHeight="1">
      <c r="A14" s="937" t="s">
        <v>292</v>
      </c>
      <c r="B14" s="611" t="s">
        <v>993</v>
      </c>
      <c r="C14" s="408" t="s">
        <v>582</v>
      </c>
      <c r="D14" s="328" t="s">
        <v>415</v>
      </c>
      <c r="E14" s="328" t="s">
        <v>536</v>
      </c>
      <c r="F14" s="328">
        <v>4</v>
      </c>
      <c r="G14" s="328">
        <v>1</v>
      </c>
      <c r="H14" s="328">
        <v>1</v>
      </c>
      <c r="I14" s="328">
        <v>1</v>
      </c>
      <c r="J14" s="328">
        <v>1</v>
      </c>
      <c r="K14" s="328">
        <v>10</v>
      </c>
      <c r="L14" s="328">
        <v>1</v>
      </c>
      <c r="M14" s="328">
        <v>1</v>
      </c>
      <c r="N14" s="328">
        <v>1</v>
      </c>
      <c r="O14" s="328">
        <v>1</v>
      </c>
      <c r="P14" s="328">
        <v>1</v>
      </c>
      <c r="Q14" s="328">
        <v>4</v>
      </c>
      <c r="R14" s="328">
        <v>1</v>
      </c>
      <c r="S14" s="355">
        <v>6</v>
      </c>
      <c r="T14" s="355">
        <v>1</v>
      </c>
      <c r="U14" s="355">
        <v>11</v>
      </c>
      <c r="V14" s="355">
        <v>1</v>
      </c>
      <c r="W14" s="355">
        <v>11</v>
      </c>
      <c r="X14" s="355">
        <v>1</v>
      </c>
      <c r="Y14" s="355">
        <v>12</v>
      </c>
      <c r="Z14" s="355">
        <v>1</v>
      </c>
      <c r="AA14" s="355">
        <v>12</v>
      </c>
      <c r="AB14" s="355">
        <v>1</v>
      </c>
    </row>
    <row r="15" spans="1:28" ht="84" customHeight="1">
      <c r="A15" s="941"/>
      <c r="B15" s="942"/>
      <c r="C15" s="408" t="s">
        <v>1038</v>
      </c>
      <c r="D15" s="328" t="s">
        <v>415</v>
      </c>
      <c r="E15" s="328" t="s">
        <v>536</v>
      </c>
      <c r="F15" s="616" t="s">
        <v>584</v>
      </c>
      <c r="G15" s="616"/>
      <c r="H15" s="616"/>
      <c r="I15" s="616"/>
      <c r="J15" s="616"/>
      <c r="K15" s="616"/>
      <c r="L15" s="616"/>
      <c r="M15" s="328">
        <v>1</v>
      </c>
      <c r="N15" s="328">
        <v>1</v>
      </c>
      <c r="O15" s="328">
        <v>1</v>
      </c>
      <c r="P15" s="328">
        <v>1</v>
      </c>
      <c r="Q15" s="328">
        <v>1</v>
      </c>
      <c r="R15" s="328">
        <v>1</v>
      </c>
      <c r="S15" s="355">
        <v>1</v>
      </c>
      <c r="T15" s="355">
        <v>1</v>
      </c>
      <c r="U15" s="355">
        <v>1</v>
      </c>
      <c r="V15" s="355">
        <v>1</v>
      </c>
      <c r="W15" s="355">
        <v>1</v>
      </c>
      <c r="X15" s="355">
        <v>1</v>
      </c>
      <c r="Y15" s="355">
        <v>1</v>
      </c>
      <c r="Z15" s="355">
        <v>1</v>
      </c>
      <c r="AA15" s="355">
        <v>1</v>
      </c>
      <c r="AB15" s="355">
        <v>1</v>
      </c>
    </row>
    <row r="16" spans="1:28" ht="36.75" customHeight="1">
      <c r="A16" s="938"/>
      <c r="B16" s="612"/>
      <c r="C16" s="408" t="s">
        <v>581</v>
      </c>
      <c r="D16" s="328" t="s">
        <v>415</v>
      </c>
      <c r="E16" s="328" t="s">
        <v>536</v>
      </c>
      <c r="F16" s="616" t="s">
        <v>584</v>
      </c>
      <c r="G16" s="616"/>
      <c r="H16" s="616"/>
      <c r="I16" s="616"/>
      <c r="J16" s="616"/>
      <c r="K16" s="616"/>
      <c r="L16" s="616"/>
      <c r="M16" s="328">
        <v>1</v>
      </c>
      <c r="N16" s="328">
        <v>1</v>
      </c>
      <c r="O16" s="328">
        <v>2</v>
      </c>
      <c r="P16" s="328">
        <v>2</v>
      </c>
      <c r="Q16" s="328">
        <v>4</v>
      </c>
      <c r="R16" s="328">
        <v>2</v>
      </c>
      <c r="S16" s="355">
        <v>9</v>
      </c>
      <c r="T16" s="355">
        <v>2</v>
      </c>
      <c r="U16" s="355">
        <v>9</v>
      </c>
      <c r="V16" s="355">
        <v>2</v>
      </c>
      <c r="W16" s="355">
        <v>10</v>
      </c>
      <c r="X16" s="355">
        <v>2</v>
      </c>
      <c r="Y16" s="355">
        <v>10</v>
      </c>
      <c r="Z16" s="355">
        <v>2</v>
      </c>
      <c r="AA16" s="355">
        <v>10</v>
      </c>
      <c r="AB16" s="355">
        <v>2</v>
      </c>
    </row>
    <row r="17" spans="1:28" ht="54.75" customHeight="1">
      <c r="A17" s="937" t="s">
        <v>1089</v>
      </c>
      <c r="B17" s="939" t="s">
        <v>1091</v>
      </c>
      <c r="C17" s="408" t="s">
        <v>1090</v>
      </c>
      <c r="D17" s="328" t="s">
        <v>415</v>
      </c>
      <c r="E17" s="328" t="s">
        <v>536</v>
      </c>
      <c r="F17" s="602" t="s">
        <v>1079</v>
      </c>
      <c r="G17" s="603"/>
      <c r="H17" s="603"/>
      <c r="I17" s="603"/>
      <c r="J17" s="603"/>
      <c r="K17" s="603"/>
      <c r="L17" s="603"/>
      <c r="M17" s="603"/>
      <c r="N17" s="604"/>
      <c r="O17" s="124">
        <v>1</v>
      </c>
      <c r="P17" s="124">
        <v>0</v>
      </c>
      <c r="Q17" s="414">
        <v>1</v>
      </c>
      <c r="R17" s="414">
        <v>0</v>
      </c>
      <c r="S17" s="355">
        <v>2</v>
      </c>
      <c r="T17" s="355">
        <v>0</v>
      </c>
      <c r="U17" s="355">
        <v>2</v>
      </c>
      <c r="V17" s="355">
        <v>0</v>
      </c>
      <c r="W17" s="355">
        <v>2</v>
      </c>
      <c r="X17" s="355">
        <v>0</v>
      </c>
      <c r="Y17" s="355">
        <v>2</v>
      </c>
      <c r="Z17" s="355">
        <v>0</v>
      </c>
      <c r="AA17" s="355">
        <v>2</v>
      </c>
      <c r="AB17" s="355">
        <v>0</v>
      </c>
    </row>
    <row r="18" spans="1:28" ht="67.5">
      <c r="A18" s="938"/>
      <c r="B18" s="940"/>
      <c r="C18" s="408" t="s">
        <v>933</v>
      </c>
      <c r="D18" s="328" t="s">
        <v>415</v>
      </c>
      <c r="E18" s="328" t="s">
        <v>536</v>
      </c>
      <c r="F18" s="602" t="s">
        <v>1079</v>
      </c>
      <c r="G18" s="603"/>
      <c r="H18" s="603"/>
      <c r="I18" s="603"/>
      <c r="J18" s="603"/>
      <c r="K18" s="603"/>
      <c r="L18" s="603"/>
      <c r="M18" s="603"/>
      <c r="N18" s="604"/>
      <c r="O18" s="124">
        <v>0</v>
      </c>
      <c r="P18" s="124">
        <v>0</v>
      </c>
      <c r="Q18" s="414">
        <v>1</v>
      </c>
      <c r="R18" s="414">
        <v>0</v>
      </c>
      <c r="S18" s="355">
        <v>1</v>
      </c>
      <c r="T18" s="355">
        <v>0</v>
      </c>
      <c r="U18" s="355">
        <v>1</v>
      </c>
      <c r="V18" s="355">
        <v>0</v>
      </c>
      <c r="W18" s="355">
        <v>1</v>
      </c>
      <c r="X18" s="355">
        <v>0</v>
      </c>
      <c r="Y18" s="355">
        <v>1</v>
      </c>
      <c r="Z18" s="355">
        <v>0</v>
      </c>
      <c r="AA18" s="355">
        <v>1</v>
      </c>
      <c r="AB18" s="355">
        <v>0</v>
      </c>
    </row>
    <row r="19" spans="1:28" s="7" customFormat="1" ht="40.5" customHeight="1">
      <c r="A19" s="936" t="s">
        <v>295</v>
      </c>
      <c r="B19" s="794" t="s">
        <v>538</v>
      </c>
      <c r="C19" s="229" t="s">
        <v>533</v>
      </c>
      <c r="D19" s="122" t="s">
        <v>415</v>
      </c>
      <c r="E19" s="122" t="s">
        <v>580</v>
      </c>
      <c r="F19" s="124">
        <v>0</v>
      </c>
      <c r="G19" s="124" t="s">
        <v>252</v>
      </c>
      <c r="H19" s="124" t="s">
        <v>252</v>
      </c>
      <c r="I19" s="124">
        <v>100</v>
      </c>
      <c r="J19" s="124" t="s">
        <v>252</v>
      </c>
      <c r="K19" s="124">
        <v>100</v>
      </c>
      <c r="L19" s="124" t="s">
        <v>252</v>
      </c>
      <c r="M19" s="124">
        <v>0</v>
      </c>
      <c r="N19" s="124">
        <v>0</v>
      </c>
      <c r="O19" s="124">
        <v>0</v>
      </c>
      <c r="P19" s="124">
        <v>0</v>
      </c>
      <c r="Q19" s="124">
        <v>0</v>
      </c>
      <c r="R19" s="124">
        <v>0</v>
      </c>
      <c r="S19" s="266">
        <f>S21/AA21*100</f>
        <v>33.33333333333333</v>
      </c>
      <c r="T19" s="230">
        <v>0</v>
      </c>
      <c r="U19" s="230">
        <v>33.3</v>
      </c>
      <c r="V19" s="230">
        <v>0</v>
      </c>
      <c r="W19" s="230">
        <v>33.3</v>
      </c>
      <c r="X19" s="230">
        <v>0</v>
      </c>
      <c r="Y19" s="230">
        <v>66.7</v>
      </c>
      <c r="Z19" s="230">
        <v>0</v>
      </c>
      <c r="AA19" s="230">
        <v>100</v>
      </c>
      <c r="AB19" s="230">
        <v>0</v>
      </c>
    </row>
    <row r="20" spans="1:28" s="7" customFormat="1" ht="40.5" customHeight="1">
      <c r="A20" s="936"/>
      <c r="B20" s="794"/>
      <c r="C20" s="229" t="s">
        <v>534</v>
      </c>
      <c r="D20" s="122" t="s">
        <v>415</v>
      </c>
      <c r="E20" s="122" t="s">
        <v>229</v>
      </c>
      <c r="F20" s="122">
        <v>28.3</v>
      </c>
      <c r="G20" s="122">
        <v>100</v>
      </c>
      <c r="H20" s="122">
        <v>100</v>
      </c>
      <c r="I20" s="122">
        <v>100</v>
      </c>
      <c r="J20" s="122">
        <v>100</v>
      </c>
      <c r="K20" s="231">
        <v>100</v>
      </c>
      <c r="L20" s="122">
        <v>76.53</v>
      </c>
      <c r="M20" s="122">
        <v>14.3</v>
      </c>
      <c r="N20" s="122">
        <v>14.3</v>
      </c>
      <c r="O20" s="122">
        <f>O24/$AA$24*100</f>
        <v>10</v>
      </c>
      <c r="P20" s="122">
        <f>P24/$AA$24*100</f>
        <v>10</v>
      </c>
      <c r="Q20" s="122">
        <f aca="true" t="shared" si="1" ref="Q20:Z20">Q24/$AA$24*100</f>
        <v>10</v>
      </c>
      <c r="R20" s="122">
        <f t="shared" si="1"/>
        <v>10</v>
      </c>
      <c r="S20" s="122">
        <f t="shared" si="1"/>
        <v>20</v>
      </c>
      <c r="T20" s="122">
        <f t="shared" si="1"/>
        <v>10</v>
      </c>
      <c r="U20" s="122">
        <f t="shared" si="1"/>
        <v>30</v>
      </c>
      <c r="V20" s="122">
        <f t="shared" si="1"/>
        <v>10</v>
      </c>
      <c r="W20" s="122">
        <f t="shared" si="1"/>
        <v>40</v>
      </c>
      <c r="X20" s="122">
        <f t="shared" si="1"/>
        <v>10</v>
      </c>
      <c r="Y20" s="122">
        <f t="shared" si="1"/>
        <v>90</v>
      </c>
      <c r="Z20" s="122">
        <f t="shared" si="1"/>
        <v>10</v>
      </c>
      <c r="AA20" s="230">
        <v>100</v>
      </c>
      <c r="AB20" s="230">
        <v>10</v>
      </c>
    </row>
    <row r="21" spans="1:28" ht="35.25" customHeight="1">
      <c r="A21" s="937" t="s">
        <v>302</v>
      </c>
      <c r="B21" s="611" t="s">
        <v>539</v>
      </c>
      <c r="C21" s="408" t="s">
        <v>540</v>
      </c>
      <c r="D21" s="328" t="s">
        <v>415</v>
      </c>
      <c r="E21" s="328" t="s">
        <v>536</v>
      </c>
      <c r="F21" s="328">
        <v>0</v>
      </c>
      <c r="G21" s="328">
        <v>0</v>
      </c>
      <c r="H21" s="328">
        <v>0</v>
      </c>
      <c r="I21" s="328">
        <v>0</v>
      </c>
      <c r="J21" s="328">
        <v>0</v>
      </c>
      <c r="K21" s="328">
        <v>5</v>
      </c>
      <c r="L21" s="328">
        <v>0</v>
      </c>
      <c r="M21" s="328">
        <v>0</v>
      </c>
      <c r="N21" s="328">
        <v>0</v>
      </c>
      <c r="O21" s="328">
        <v>0</v>
      </c>
      <c r="P21" s="328">
        <v>0</v>
      </c>
      <c r="Q21" s="328">
        <v>0</v>
      </c>
      <c r="R21" s="328">
        <v>0</v>
      </c>
      <c r="S21" s="355">
        <v>1</v>
      </c>
      <c r="T21" s="355">
        <v>0</v>
      </c>
      <c r="U21" s="355">
        <v>1</v>
      </c>
      <c r="V21" s="355">
        <v>0</v>
      </c>
      <c r="W21" s="355">
        <v>1</v>
      </c>
      <c r="X21" s="355">
        <v>0</v>
      </c>
      <c r="Y21" s="355">
        <v>2</v>
      </c>
      <c r="Z21" s="355">
        <v>0</v>
      </c>
      <c r="AA21" s="355">
        <v>3</v>
      </c>
      <c r="AB21" s="355">
        <v>0</v>
      </c>
    </row>
    <row r="22" spans="1:28" ht="80.25" customHeight="1">
      <c r="A22" s="941"/>
      <c r="B22" s="942"/>
      <c r="C22" s="408" t="s">
        <v>1083</v>
      </c>
      <c r="D22" s="328" t="s">
        <v>415</v>
      </c>
      <c r="E22" s="328" t="s">
        <v>536</v>
      </c>
      <c r="F22" s="602" t="s">
        <v>584</v>
      </c>
      <c r="G22" s="603"/>
      <c r="H22" s="603"/>
      <c r="I22" s="603"/>
      <c r="J22" s="603"/>
      <c r="K22" s="603"/>
      <c r="L22" s="604"/>
      <c r="M22" s="328">
        <v>0</v>
      </c>
      <c r="N22" s="328">
        <v>0</v>
      </c>
      <c r="O22" s="328">
        <v>0</v>
      </c>
      <c r="P22" s="328">
        <v>0</v>
      </c>
      <c r="Q22" s="328">
        <v>2</v>
      </c>
      <c r="R22" s="328">
        <v>0</v>
      </c>
      <c r="S22" s="355">
        <v>2</v>
      </c>
      <c r="T22" s="355">
        <v>0</v>
      </c>
      <c r="U22" s="355">
        <v>2</v>
      </c>
      <c r="V22" s="355">
        <v>0</v>
      </c>
      <c r="W22" s="355">
        <v>2</v>
      </c>
      <c r="X22" s="355">
        <v>0</v>
      </c>
      <c r="Y22" s="355">
        <v>2</v>
      </c>
      <c r="Z22" s="355">
        <v>0</v>
      </c>
      <c r="AA22" s="355">
        <v>3</v>
      </c>
      <c r="AB22" s="355">
        <v>0</v>
      </c>
    </row>
    <row r="23" spans="1:28" ht="45" customHeight="1">
      <c r="A23" s="938"/>
      <c r="B23" s="612"/>
      <c r="C23" s="408" t="s">
        <v>1081</v>
      </c>
      <c r="D23" s="328" t="s">
        <v>415</v>
      </c>
      <c r="E23" s="328" t="s">
        <v>536</v>
      </c>
      <c r="F23" s="602" t="s">
        <v>584</v>
      </c>
      <c r="G23" s="603"/>
      <c r="H23" s="603"/>
      <c r="I23" s="603"/>
      <c r="J23" s="603"/>
      <c r="K23" s="603"/>
      <c r="L23" s="604"/>
      <c r="M23" s="328">
        <v>0</v>
      </c>
      <c r="N23" s="328">
        <v>0</v>
      </c>
      <c r="O23" s="328">
        <v>1</v>
      </c>
      <c r="P23" s="328">
        <v>1</v>
      </c>
      <c r="Q23" s="328">
        <v>1</v>
      </c>
      <c r="R23" s="328">
        <v>1</v>
      </c>
      <c r="S23" s="355">
        <v>1</v>
      </c>
      <c r="T23" s="355">
        <v>1</v>
      </c>
      <c r="U23" s="355">
        <v>1</v>
      </c>
      <c r="V23" s="355">
        <v>1</v>
      </c>
      <c r="W23" s="355">
        <v>2</v>
      </c>
      <c r="X23" s="355">
        <v>1</v>
      </c>
      <c r="Y23" s="355">
        <v>3</v>
      </c>
      <c r="Z23" s="355">
        <v>1</v>
      </c>
      <c r="AA23" s="355">
        <v>3</v>
      </c>
      <c r="AB23" s="355">
        <v>1</v>
      </c>
    </row>
    <row r="24" spans="1:28" ht="45">
      <c r="A24" s="936" t="s">
        <v>305</v>
      </c>
      <c r="B24" s="794" t="s">
        <v>368</v>
      </c>
      <c r="C24" s="408" t="s">
        <v>1084</v>
      </c>
      <c r="D24" s="328" t="s">
        <v>415</v>
      </c>
      <c r="E24" s="328" t="s">
        <v>536</v>
      </c>
      <c r="F24" s="328">
        <v>21</v>
      </c>
      <c r="G24" s="328">
        <v>10</v>
      </c>
      <c r="H24" s="328">
        <v>10</v>
      </c>
      <c r="I24" s="328">
        <v>20</v>
      </c>
      <c r="J24" s="328">
        <v>13</v>
      </c>
      <c r="K24" s="328">
        <v>98</v>
      </c>
      <c r="L24" s="328">
        <v>75</v>
      </c>
      <c r="M24" s="328">
        <v>1</v>
      </c>
      <c r="N24" s="328">
        <v>1</v>
      </c>
      <c r="O24" s="328">
        <v>1</v>
      </c>
      <c r="P24" s="328">
        <v>1</v>
      </c>
      <c r="Q24" s="328">
        <v>1</v>
      </c>
      <c r="R24" s="328">
        <v>1</v>
      </c>
      <c r="S24" s="355">
        <v>2</v>
      </c>
      <c r="T24" s="355">
        <v>1</v>
      </c>
      <c r="U24" s="355">
        <v>3</v>
      </c>
      <c r="V24" s="355">
        <v>1</v>
      </c>
      <c r="W24" s="355">
        <v>4</v>
      </c>
      <c r="X24" s="355">
        <v>1</v>
      </c>
      <c r="Y24" s="355">
        <v>9</v>
      </c>
      <c r="Z24" s="355">
        <v>1</v>
      </c>
      <c r="AA24" s="355">
        <v>10</v>
      </c>
      <c r="AB24" s="355">
        <v>1</v>
      </c>
    </row>
    <row r="25" spans="1:28" ht="78.75">
      <c r="A25" s="936"/>
      <c r="B25" s="794"/>
      <c r="C25" s="408" t="s">
        <v>1082</v>
      </c>
      <c r="D25" s="328" t="s">
        <v>415</v>
      </c>
      <c r="E25" s="328" t="s">
        <v>536</v>
      </c>
      <c r="F25" s="602" t="s">
        <v>584</v>
      </c>
      <c r="G25" s="603"/>
      <c r="H25" s="603"/>
      <c r="I25" s="603"/>
      <c r="J25" s="603"/>
      <c r="K25" s="603"/>
      <c r="L25" s="604"/>
      <c r="M25" s="328">
        <v>1</v>
      </c>
      <c r="N25" s="328">
        <v>1</v>
      </c>
      <c r="O25" s="328">
        <v>1</v>
      </c>
      <c r="P25" s="328">
        <v>1</v>
      </c>
      <c r="Q25" s="328">
        <v>1</v>
      </c>
      <c r="R25" s="328">
        <v>1</v>
      </c>
      <c r="S25" s="355">
        <v>2</v>
      </c>
      <c r="T25" s="355">
        <v>1</v>
      </c>
      <c r="U25" s="355">
        <v>3</v>
      </c>
      <c r="V25" s="355">
        <v>1</v>
      </c>
      <c r="W25" s="355">
        <v>4</v>
      </c>
      <c r="X25" s="355">
        <v>1</v>
      </c>
      <c r="Y25" s="355">
        <v>9</v>
      </c>
      <c r="Z25" s="355">
        <v>1</v>
      </c>
      <c r="AA25" s="355">
        <v>10</v>
      </c>
      <c r="AB25" s="355">
        <v>1</v>
      </c>
    </row>
    <row r="26" spans="1:28" ht="48" customHeight="1">
      <c r="A26" s="936"/>
      <c r="B26" s="794"/>
      <c r="C26" s="408" t="s">
        <v>1081</v>
      </c>
      <c r="D26" s="328" t="s">
        <v>415</v>
      </c>
      <c r="E26" s="328" t="s">
        <v>536</v>
      </c>
      <c r="F26" s="328">
        <v>4</v>
      </c>
      <c r="G26" s="328">
        <v>13</v>
      </c>
      <c r="H26" s="328">
        <v>13</v>
      </c>
      <c r="I26" s="328">
        <v>48</v>
      </c>
      <c r="J26" s="328">
        <v>16</v>
      </c>
      <c r="K26" s="328">
        <v>52</v>
      </c>
      <c r="L26" s="328">
        <v>24</v>
      </c>
      <c r="M26" s="328">
        <v>1</v>
      </c>
      <c r="N26" s="328">
        <v>1</v>
      </c>
      <c r="O26" s="328">
        <v>1</v>
      </c>
      <c r="P26" s="328">
        <v>1</v>
      </c>
      <c r="Q26" s="328">
        <v>2</v>
      </c>
      <c r="R26" s="328">
        <v>2</v>
      </c>
      <c r="S26" s="355">
        <v>2</v>
      </c>
      <c r="T26" s="355">
        <v>2</v>
      </c>
      <c r="U26" s="355">
        <v>2</v>
      </c>
      <c r="V26" s="355">
        <v>2</v>
      </c>
      <c r="W26" s="355">
        <v>7</v>
      </c>
      <c r="X26" s="355">
        <v>2</v>
      </c>
      <c r="Y26" s="355">
        <v>8</v>
      </c>
      <c r="Z26" s="355">
        <v>2</v>
      </c>
      <c r="AA26" s="355">
        <v>8</v>
      </c>
      <c r="AB26" s="355">
        <v>2</v>
      </c>
    </row>
    <row r="27" spans="1:28" ht="15">
      <c r="A27" s="406"/>
      <c r="B27" s="402"/>
      <c r="C27" s="402"/>
      <c r="D27" s="509"/>
      <c r="E27" s="509"/>
      <c r="F27" s="402"/>
      <c r="G27" s="402"/>
      <c r="H27" s="402"/>
      <c r="I27" s="402"/>
      <c r="J27" s="402"/>
      <c r="K27" s="402"/>
      <c r="L27" s="402"/>
      <c r="M27" s="402"/>
      <c r="N27" s="402"/>
      <c r="O27" s="402"/>
      <c r="P27" s="402"/>
      <c r="Q27" s="402"/>
      <c r="R27" s="402"/>
      <c r="S27" s="402"/>
      <c r="T27" s="402"/>
      <c r="U27" s="402"/>
      <c r="V27" s="402"/>
      <c r="W27" s="402"/>
      <c r="X27" s="402"/>
      <c r="Y27" s="402"/>
      <c r="Z27" s="402"/>
      <c r="AA27" s="402"/>
      <c r="AB27" s="402"/>
    </row>
    <row r="28" spans="1:28" ht="15">
      <c r="A28" s="519" t="s">
        <v>541</v>
      </c>
      <c r="B28" s="536"/>
      <c r="C28" s="402"/>
      <c r="D28" s="509"/>
      <c r="E28" s="509"/>
      <c r="F28" s="402"/>
      <c r="G28" s="402"/>
      <c r="H28" s="402"/>
      <c r="I28" s="402"/>
      <c r="J28" s="402"/>
      <c r="K28" s="402"/>
      <c r="L28" s="402"/>
      <c r="M28" s="402"/>
      <c r="N28" s="402"/>
      <c r="O28" s="402"/>
      <c r="P28" s="402"/>
      <c r="Q28" s="402"/>
      <c r="R28" s="402"/>
      <c r="S28" s="402"/>
      <c r="T28" s="402"/>
      <c r="U28" s="402"/>
      <c r="V28" s="402"/>
      <c r="W28" s="402"/>
      <c r="X28" s="402"/>
      <c r="Y28" s="402"/>
      <c r="Z28" s="402"/>
      <c r="AA28" s="402"/>
      <c r="AB28" s="402"/>
    </row>
    <row r="29" spans="1:28" ht="15">
      <c r="A29" s="519" t="s">
        <v>542</v>
      </c>
      <c r="B29" s="402"/>
      <c r="C29" s="402"/>
      <c r="D29" s="509"/>
      <c r="E29" s="509"/>
      <c r="F29" s="402"/>
      <c r="G29" s="402"/>
      <c r="H29" s="402"/>
      <c r="I29" s="402"/>
      <c r="J29" s="402"/>
      <c r="K29" s="402"/>
      <c r="L29" s="402"/>
      <c r="M29" s="402"/>
      <c r="N29" s="402"/>
      <c r="O29" s="402"/>
      <c r="P29" s="402"/>
      <c r="Q29" s="402"/>
      <c r="R29" s="402"/>
      <c r="S29" s="402"/>
      <c r="T29" s="402"/>
      <c r="U29" s="402"/>
      <c r="V29" s="402"/>
      <c r="W29" s="402"/>
      <c r="X29" s="402"/>
      <c r="Y29" s="402"/>
      <c r="Z29" s="402"/>
      <c r="AA29" s="402"/>
      <c r="AB29" s="402"/>
    </row>
    <row r="30" spans="1:28" ht="15">
      <c r="A30" s="519" t="s">
        <v>543</v>
      </c>
      <c r="B30" s="402"/>
      <c r="C30" s="402"/>
      <c r="D30" s="509"/>
      <c r="E30" s="509"/>
      <c r="F30" s="402"/>
      <c r="G30" s="402"/>
      <c r="H30" s="402"/>
      <c r="I30" s="402"/>
      <c r="J30" s="402"/>
      <c r="K30" s="402"/>
      <c r="L30" s="402"/>
      <c r="M30" s="402"/>
      <c r="N30" s="402"/>
      <c r="O30" s="402"/>
      <c r="P30" s="402"/>
      <c r="Q30" s="402"/>
      <c r="R30" s="402"/>
      <c r="S30" s="402"/>
      <c r="T30" s="402"/>
      <c r="U30" s="402"/>
      <c r="V30" s="402"/>
      <c r="W30" s="402"/>
      <c r="X30" s="402"/>
      <c r="Y30" s="402"/>
      <c r="Z30" s="402"/>
      <c r="AA30" s="402"/>
      <c r="AB30" s="402"/>
    </row>
    <row r="31" spans="1:28" ht="15">
      <c r="A31" s="537" t="s">
        <v>544</v>
      </c>
      <c r="B31" s="402"/>
      <c r="C31" s="402"/>
      <c r="D31" s="509"/>
      <c r="E31" s="509"/>
      <c r="F31" s="402"/>
      <c r="G31" s="402"/>
      <c r="H31" s="402"/>
      <c r="I31" s="402"/>
      <c r="J31" s="402"/>
      <c r="K31" s="402"/>
      <c r="L31" s="402"/>
      <c r="M31" s="402"/>
      <c r="N31" s="402"/>
      <c r="O31" s="402"/>
      <c r="P31" s="402"/>
      <c r="Q31" s="402"/>
      <c r="R31" s="402"/>
      <c r="S31" s="402"/>
      <c r="T31" s="402"/>
      <c r="U31" s="402"/>
      <c r="V31" s="402"/>
      <c r="W31" s="402"/>
      <c r="X31" s="402"/>
      <c r="Y31" s="402"/>
      <c r="Z31" s="402"/>
      <c r="AA31" s="402"/>
      <c r="AB31" s="402"/>
    </row>
  </sheetData>
  <sheetProtection formatCells="0" formatColumns="0" insertColumns="0" deleteColumns="0" selectLockedCells="1" selectUnlockedCells="1"/>
  <mergeCells count="45">
    <mergeCell ref="O8:AB10"/>
    <mergeCell ref="A2:AB2"/>
    <mergeCell ref="A1:AB1"/>
    <mergeCell ref="F7:AB7"/>
    <mergeCell ref="S4:T4"/>
    <mergeCell ref="U4:V4"/>
    <mergeCell ref="W4:X4"/>
    <mergeCell ref="Y4:Z4"/>
    <mergeCell ref="C3:C5"/>
    <mergeCell ref="E3:E5"/>
    <mergeCell ref="I4:J4"/>
    <mergeCell ref="B3:B5"/>
    <mergeCell ref="F3:F5"/>
    <mergeCell ref="F22:L22"/>
    <mergeCell ref="F18:N18"/>
    <mergeCell ref="F10:L10"/>
    <mergeCell ref="M4:N4"/>
    <mergeCell ref="D3:D5"/>
    <mergeCell ref="G4:H4"/>
    <mergeCell ref="K4:L4"/>
    <mergeCell ref="F25:L25"/>
    <mergeCell ref="B19:B20"/>
    <mergeCell ref="E7:E12"/>
    <mergeCell ref="F23:L23"/>
    <mergeCell ref="D7:D12"/>
    <mergeCell ref="F15:L15"/>
    <mergeCell ref="A24:A26"/>
    <mergeCell ref="B24:B26"/>
    <mergeCell ref="A19:A20"/>
    <mergeCell ref="A7:A12"/>
    <mergeCell ref="A14:A16"/>
    <mergeCell ref="B14:B16"/>
    <mergeCell ref="A21:A23"/>
    <mergeCell ref="B21:B23"/>
    <mergeCell ref="B7:B12"/>
    <mergeCell ref="A3:A5"/>
    <mergeCell ref="A17:A18"/>
    <mergeCell ref="G3:AB3"/>
    <mergeCell ref="B17:B18"/>
    <mergeCell ref="F17:N17"/>
    <mergeCell ref="F16:L16"/>
    <mergeCell ref="AA4:AB4"/>
    <mergeCell ref="O4:P4"/>
    <mergeCell ref="Q4:R4"/>
    <mergeCell ref="F11:N11"/>
  </mergeCells>
  <printOptions/>
  <pageMargins left="0.3937007874015748" right="0.3937007874015748" top="0.34" bottom="0.21" header="0.31496062992125984" footer="0.17"/>
  <pageSetup horizontalDpi="600" verticalDpi="600" orientation="landscape" paperSize="9" scale="51" r:id="rId3"/>
  <rowBreaks count="1" manualBreakCount="1">
    <brk id="26" max="27" man="1"/>
  </rowBreaks>
  <legacyDrawing r:id="rId2"/>
</worksheet>
</file>

<file path=xl/worksheets/sheet2.xml><?xml version="1.0" encoding="utf-8"?>
<worksheet xmlns="http://schemas.openxmlformats.org/spreadsheetml/2006/main" xmlns:r="http://schemas.openxmlformats.org/officeDocument/2006/relationships">
  <dimension ref="A1:P9810"/>
  <sheetViews>
    <sheetView view="pageBreakPreview" zoomScaleSheetLayoutView="100" zoomScalePageLayoutView="0" workbookViewId="0" topLeftCell="A16">
      <selection activeCell="O17" sqref="O17"/>
    </sheetView>
  </sheetViews>
  <sheetFormatPr defaultColWidth="9.140625" defaultRowHeight="15"/>
  <cols>
    <col min="1" max="1" width="18.28125" style="15" customWidth="1"/>
    <col min="2" max="2" width="9.140625" style="15" customWidth="1"/>
    <col min="3" max="3" width="12.8515625" style="15" customWidth="1"/>
    <col min="4" max="12" width="11.28125" style="15" customWidth="1"/>
  </cols>
  <sheetData>
    <row r="1" spans="1:13" ht="39" customHeight="1">
      <c r="A1" s="629" t="s">
        <v>860</v>
      </c>
      <c r="B1" s="628" t="s">
        <v>254</v>
      </c>
      <c r="C1" s="627" t="s">
        <v>256</v>
      </c>
      <c r="D1" s="627"/>
      <c r="E1" s="630" t="s">
        <v>257</v>
      </c>
      <c r="F1" s="630"/>
      <c r="G1" s="627" t="s">
        <v>258</v>
      </c>
      <c r="H1" s="627"/>
      <c r="I1" s="627" t="s">
        <v>259</v>
      </c>
      <c r="J1" s="627"/>
      <c r="K1" s="627" t="s">
        <v>260</v>
      </c>
      <c r="L1" s="627"/>
      <c r="M1" s="100"/>
    </row>
    <row r="2" spans="1:13" ht="14.25">
      <c r="A2" s="629"/>
      <c r="B2" s="628"/>
      <c r="C2" s="381" t="s">
        <v>207</v>
      </c>
      <c r="D2" s="381" t="s">
        <v>208</v>
      </c>
      <c r="E2" s="381" t="s">
        <v>207</v>
      </c>
      <c r="F2" s="381" t="s">
        <v>208</v>
      </c>
      <c r="G2" s="381" t="s">
        <v>207</v>
      </c>
      <c r="H2" s="381" t="s">
        <v>208</v>
      </c>
      <c r="I2" s="381" t="s">
        <v>207</v>
      </c>
      <c r="J2" s="381" t="s">
        <v>208</v>
      </c>
      <c r="K2" s="381" t="s">
        <v>207</v>
      </c>
      <c r="L2" s="381" t="s">
        <v>255</v>
      </c>
      <c r="M2" s="100"/>
    </row>
    <row r="3" spans="1:13" ht="14.25">
      <c r="A3" s="629"/>
      <c r="B3" s="553">
        <v>2015</v>
      </c>
      <c r="C3" s="551">
        <f>E3+G3+I3+K3</f>
        <v>680068.4</v>
      </c>
      <c r="D3" s="551">
        <f>F3+H3+J3+L3</f>
        <v>427749.30000000005</v>
      </c>
      <c r="E3" s="551">
        <f>Прил2!H65</f>
        <v>487579.4</v>
      </c>
      <c r="F3" s="551">
        <f>Прил2!I65</f>
        <v>362527.60000000003</v>
      </c>
      <c r="G3" s="551">
        <f>Прил2!J65</f>
        <v>3511.5</v>
      </c>
      <c r="H3" s="551">
        <f>Прил2!K65</f>
        <v>3511.5</v>
      </c>
      <c r="I3" s="551">
        <f>Прил2!L65</f>
        <v>188977.5</v>
      </c>
      <c r="J3" s="551">
        <f>Прил2!M65</f>
        <v>61710.2</v>
      </c>
      <c r="K3" s="551">
        <f>Прил2!N65</f>
        <v>0</v>
      </c>
      <c r="L3" s="551">
        <f>Прил2!O65</f>
        <v>0</v>
      </c>
      <c r="M3" s="100"/>
    </row>
    <row r="4" spans="1:13" ht="14.25">
      <c r="A4" s="629"/>
      <c r="B4" s="553">
        <v>2016</v>
      </c>
      <c r="C4" s="551">
        <f aca="true" t="shared" si="0" ref="C4:D8">E4+G4+I4+K4</f>
        <v>762562.6000000001</v>
      </c>
      <c r="D4" s="551">
        <f t="shared" si="0"/>
        <v>477506.47999999986</v>
      </c>
      <c r="E4" s="551">
        <f>Прил2!H66</f>
        <v>590138.4</v>
      </c>
      <c r="F4" s="551">
        <f>Прил2!I66</f>
        <v>358245.0799999999</v>
      </c>
      <c r="G4" s="551">
        <f>Прил2!J66</f>
        <v>1655.3</v>
      </c>
      <c r="H4" s="551">
        <f>Прил2!K66</f>
        <v>1655.3</v>
      </c>
      <c r="I4" s="551">
        <f>Прил2!L66</f>
        <v>102346.90000000001</v>
      </c>
      <c r="J4" s="551">
        <f>Прил2!M66</f>
        <v>49184.1</v>
      </c>
      <c r="K4" s="551">
        <f>Прил2!N66</f>
        <v>68422</v>
      </c>
      <c r="L4" s="551">
        <f>Прил2!O66</f>
        <v>68422</v>
      </c>
      <c r="M4" s="100"/>
    </row>
    <row r="5" spans="1:13" ht="14.25">
      <c r="A5" s="629"/>
      <c r="B5" s="553">
        <v>2017</v>
      </c>
      <c r="C5" s="551">
        <f t="shared" si="0"/>
        <v>849909.5000000001</v>
      </c>
      <c r="D5" s="551">
        <f t="shared" si="0"/>
        <v>543736.3136</v>
      </c>
      <c r="E5" s="551">
        <f>Прил2!H67</f>
        <v>595460.7000000001</v>
      </c>
      <c r="F5" s="551">
        <f>Прил2!I67</f>
        <v>396957.71359999996</v>
      </c>
      <c r="G5" s="551">
        <f>Прил2!J67</f>
        <v>0</v>
      </c>
      <c r="H5" s="551">
        <f>Прил2!K67</f>
        <v>0</v>
      </c>
      <c r="I5" s="551">
        <f>Прил2!L67</f>
        <v>180100</v>
      </c>
      <c r="J5" s="551">
        <f>Прил2!M67</f>
        <v>72429.8</v>
      </c>
      <c r="K5" s="551">
        <f>Прил2!N67</f>
        <v>74348.8</v>
      </c>
      <c r="L5" s="551">
        <f>Прил2!O67</f>
        <v>74348.8</v>
      </c>
      <c r="M5" s="100"/>
    </row>
    <row r="6" spans="1:13" ht="14.25">
      <c r="A6" s="629"/>
      <c r="B6" s="553">
        <v>2018</v>
      </c>
      <c r="C6" s="551">
        <f t="shared" si="0"/>
        <v>1008527.4000000001</v>
      </c>
      <c r="D6" s="551">
        <f t="shared" si="0"/>
        <v>697447.66535</v>
      </c>
      <c r="E6" s="551">
        <f>Прил2!H68</f>
        <v>726236.2000000001</v>
      </c>
      <c r="F6" s="551">
        <f>Прил2!I68</f>
        <v>528140.65535</v>
      </c>
      <c r="G6" s="551">
        <f>Прил2!J68</f>
        <v>0</v>
      </c>
      <c r="H6" s="551">
        <f>Прил2!K68</f>
        <v>0</v>
      </c>
      <c r="I6" s="551">
        <f>Прил2!L68</f>
        <v>144755.00000000003</v>
      </c>
      <c r="J6" s="551">
        <f>Прил2!M68</f>
        <v>102386.8</v>
      </c>
      <c r="K6" s="551">
        <f>Прил2!N68</f>
        <v>137536.2</v>
      </c>
      <c r="L6" s="551">
        <f>Прил2!O68</f>
        <v>66920.20999999999</v>
      </c>
      <c r="M6" s="100"/>
    </row>
    <row r="7" spans="1:13" ht="14.25">
      <c r="A7" s="629"/>
      <c r="B7" s="553">
        <v>2019</v>
      </c>
      <c r="C7" s="551">
        <f t="shared" si="0"/>
        <v>1003639.7</v>
      </c>
      <c r="D7" s="551">
        <f t="shared" si="0"/>
        <v>703021.34</v>
      </c>
      <c r="E7" s="551">
        <f>Прил2!H69</f>
        <v>729877.8999999999</v>
      </c>
      <c r="F7" s="551">
        <f>Прил2!I69</f>
        <v>533207.2</v>
      </c>
      <c r="G7" s="551">
        <f>Прил2!J69</f>
        <v>2822.6</v>
      </c>
      <c r="H7" s="551">
        <f>Прил2!K69</f>
        <v>2822.6</v>
      </c>
      <c r="I7" s="551">
        <f>Прил2!L69</f>
        <v>142090.5</v>
      </c>
      <c r="J7" s="551">
        <f>Прил2!M69</f>
        <v>99469.00000000001</v>
      </c>
      <c r="K7" s="551">
        <f>Прил2!N69</f>
        <v>128848.70000000001</v>
      </c>
      <c r="L7" s="551">
        <f>Прил2!O69</f>
        <v>67522.54000000001</v>
      </c>
      <c r="M7" s="100"/>
    </row>
    <row r="8" spans="1:13" ht="14.25">
      <c r="A8" s="629"/>
      <c r="B8" s="553">
        <v>2020</v>
      </c>
      <c r="C8" s="551">
        <f t="shared" si="0"/>
        <v>1166646.7999999998</v>
      </c>
      <c r="D8" s="551">
        <f t="shared" si="0"/>
        <v>621798.04</v>
      </c>
      <c r="E8" s="551">
        <f>Прил2!H70</f>
        <v>808366.2</v>
      </c>
      <c r="F8" s="551">
        <f>Прил2!I70</f>
        <v>539831.1</v>
      </c>
      <c r="G8" s="551">
        <f>Прил2!J70</f>
        <v>0</v>
      </c>
      <c r="H8" s="551">
        <f>Прил2!K70</f>
        <v>0</v>
      </c>
      <c r="I8" s="551">
        <f>Прил2!L70</f>
        <v>290706.6</v>
      </c>
      <c r="J8" s="551">
        <f>Прил2!M70</f>
        <v>14444.4</v>
      </c>
      <c r="K8" s="551">
        <f>Прил2!N70</f>
        <v>67574</v>
      </c>
      <c r="L8" s="551">
        <f>Прил2!O70</f>
        <v>67522.54000000001</v>
      </c>
      <c r="M8" s="100"/>
    </row>
    <row r="9" spans="1:13" ht="14.25">
      <c r="A9" s="629"/>
      <c r="B9" s="553">
        <v>2021</v>
      </c>
      <c r="C9" s="551">
        <f aca="true" t="shared" si="1" ref="C9:D13">E9+G9+I9+K9</f>
        <v>1363071.0999999999</v>
      </c>
      <c r="D9" s="551">
        <f t="shared" si="1"/>
        <v>551725.5</v>
      </c>
      <c r="E9" s="551">
        <f>Прил2!H71</f>
        <v>803356.3999999999</v>
      </c>
      <c r="F9" s="551">
        <f>Прил2!I71</f>
        <v>532881.1</v>
      </c>
      <c r="G9" s="551">
        <f>Прил2!J71</f>
        <v>0</v>
      </c>
      <c r="H9" s="551">
        <f>Прил2!K71</f>
        <v>0</v>
      </c>
      <c r="I9" s="551">
        <f>Прил2!L71</f>
        <v>496275.80000000005</v>
      </c>
      <c r="J9" s="551">
        <f>Прил2!M71</f>
        <v>14444.4</v>
      </c>
      <c r="K9" s="551">
        <f>Прил2!N71</f>
        <v>63438.9</v>
      </c>
      <c r="L9" s="551">
        <f>Прил2!O71</f>
        <v>4400</v>
      </c>
      <c r="M9" s="100"/>
    </row>
    <row r="10" spans="1:13" ht="14.25">
      <c r="A10" s="629"/>
      <c r="B10" s="553">
        <v>2022</v>
      </c>
      <c r="C10" s="551">
        <f t="shared" si="1"/>
        <v>1043626.1</v>
      </c>
      <c r="D10" s="551">
        <f t="shared" si="1"/>
        <v>484400</v>
      </c>
      <c r="E10" s="551">
        <f>Прил2!H72</f>
        <v>679012.6</v>
      </c>
      <c r="F10" s="551">
        <f>Прил2!I72</f>
        <v>484400</v>
      </c>
      <c r="G10" s="551">
        <f>Прил2!J72</f>
        <v>0</v>
      </c>
      <c r="H10" s="551">
        <f>Прил2!K72</f>
        <v>0</v>
      </c>
      <c r="I10" s="551">
        <f>Прил2!L72</f>
        <v>301174.6</v>
      </c>
      <c r="J10" s="551">
        <f>Прил2!M72</f>
        <v>0</v>
      </c>
      <c r="K10" s="551">
        <f>Прил2!N72</f>
        <v>63438.9</v>
      </c>
      <c r="L10" s="551">
        <f>Прил2!O72</f>
        <v>0</v>
      </c>
      <c r="M10" s="100"/>
    </row>
    <row r="11" spans="1:13" ht="14.25">
      <c r="A11" s="629"/>
      <c r="B11" s="553">
        <v>2023</v>
      </c>
      <c r="C11" s="551">
        <f t="shared" si="1"/>
        <v>813199.4</v>
      </c>
      <c r="D11" s="551">
        <f t="shared" si="1"/>
        <v>0</v>
      </c>
      <c r="E11" s="551">
        <f>Прил2!H73</f>
        <v>612136.1</v>
      </c>
      <c r="F11" s="551">
        <f>Прил2!I73</f>
        <v>0</v>
      </c>
      <c r="G11" s="551">
        <f>Прил2!J73</f>
        <v>0</v>
      </c>
      <c r="H11" s="551">
        <f>Прил2!K73</f>
        <v>0</v>
      </c>
      <c r="I11" s="551">
        <f>Прил2!L73</f>
        <v>137624.4</v>
      </c>
      <c r="J11" s="551">
        <f>Прил2!M73</f>
        <v>0</v>
      </c>
      <c r="K11" s="551">
        <f>Прил2!N73</f>
        <v>63438.9</v>
      </c>
      <c r="L11" s="551">
        <f>Прил2!O73</f>
        <v>0</v>
      </c>
      <c r="M11" s="100"/>
    </row>
    <row r="12" spans="1:13" ht="14.25">
      <c r="A12" s="629"/>
      <c r="B12" s="553">
        <v>2024</v>
      </c>
      <c r="C12" s="551">
        <f t="shared" si="1"/>
        <v>895542.8</v>
      </c>
      <c r="D12" s="551">
        <f t="shared" si="1"/>
        <v>0</v>
      </c>
      <c r="E12" s="551">
        <f>Прил2!H74</f>
        <v>694479.5</v>
      </c>
      <c r="F12" s="551">
        <f>Прил2!I74</f>
        <v>0</v>
      </c>
      <c r="G12" s="551">
        <f>Прил2!J74</f>
        <v>0</v>
      </c>
      <c r="H12" s="551">
        <f>Прил2!K74</f>
        <v>0</v>
      </c>
      <c r="I12" s="551">
        <f>Прил2!L74</f>
        <v>137624.4</v>
      </c>
      <c r="J12" s="551">
        <f>Прил2!M74</f>
        <v>0</v>
      </c>
      <c r="K12" s="551">
        <f>Прил2!N74</f>
        <v>63438.9</v>
      </c>
      <c r="L12" s="551">
        <f>Прил2!O74</f>
        <v>0</v>
      </c>
      <c r="M12" s="100"/>
    </row>
    <row r="13" spans="1:13" ht="14.25">
      <c r="A13" s="629"/>
      <c r="B13" s="553">
        <v>2025</v>
      </c>
      <c r="C13" s="551">
        <f t="shared" si="1"/>
        <v>882921</v>
      </c>
      <c r="D13" s="551">
        <f t="shared" si="1"/>
        <v>0</v>
      </c>
      <c r="E13" s="551">
        <f>Прил2!H75</f>
        <v>681857.7</v>
      </c>
      <c r="F13" s="551">
        <f>Прил2!I75</f>
        <v>0</v>
      </c>
      <c r="G13" s="551">
        <f>Прил2!J75</f>
        <v>0</v>
      </c>
      <c r="H13" s="551">
        <f>Прил2!K75</f>
        <v>0</v>
      </c>
      <c r="I13" s="551">
        <f>Прил2!L75</f>
        <v>137624.4</v>
      </c>
      <c r="J13" s="551">
        <f>Прил2!M75</f>
        <v>0</v>
      </c>
      <c r="K13" s="551">
        <f>Прил2!N75</f>
        <v>63438.9</v>
      </c>
      <c r="L13" s="551">
        <f>Прил2!O75</f>
        <v>0</v>
      </c>
      <c r="M13" s="100"/>
    </row>
    <row r="14" spans="1:13" s="4" customFormat="1" ht="14.25">
      <c r="A14" s="629"/>
      <c r="B14" s="554" t="s">
        <v>261</v>
      </c>
      <c r="C14" s="555">
        <f>SUM(C3:C13)</f>
        <v>10469714.8</v>
      </c>
      <c r="D14" s="555">
        <f aca="true" t="shared" si="2" ref="D14:L14">SUM(D3:D13)</f>
        <v>4507384.63895</v>
      </c>
      <c r="E14" s="555">
        <f t="shared" si="2"/>
        <v>7408501.099999999</v>
      </c>
      <c r="F14" s="555">
        <f t="shared" si="2"/>
        <v>3736190.44895</v>
      </c>
      <c r="G14" s="555">
        <f t="shared" si="2"/>
        <v>7989.4</v>
      </c>
      <c r="H14" s="555">
        <f t="shared" si="2"/>
        <v>7989.4</v>
      </c>
      <c r="I14" s="555">
        <f t="shared" si="2"/>
        <v>2259300.0999999996</v>
      </c>
      <c r="J14" s="555">
        <f t="shared" si="2"/>
        <v>414068.7</v>
      </c>
      <c r="K14" s="555">
        <f t="shared" si="2"/>
        <v>793924.2000000001</v>
      </c>
      <c r="L14" s="555">
        <f t="shared" si="2"/>
        <v>349136.08999999997</v>
      </c>
      <c r="M14" s="5"/>
    </row>
    <row r="15" spans="1:13" ht="8.25" customHeight="1">
      <c r="A15" s="374"/>
      <c r="B15" s="402"/>
      <c r="C15" s="402"/>
      <c r="D15" s="402"/>
      <c r="E15" s="402"/>
      <c r="F15" s="402"/>
      <c r="G15" s="402"/>
      <c r="H15" s="402"/>
      <c r="I15" s="402"/>
      <c r="J15" s="402"/>
      <c r="K15" s="402"/>
      <c r="L15" s="402"/>
      <c r="M15" s="100"/>
    </row>
    <row r="16" spans="1:13" ht="41.25">
      <c r="A16" s="552" t="s">
        <v>51</v>
      </c>
      <c r="B16" s="625" t="s">
        <v>597</v>
      </c>
      <c r="C16" s="625"/>
      <c r="D16" s="625"/>
      <c r="E16" s="625"/>
      <c r="F16" s="625"/>
      <c r="G16" s="625"/>
      <c r="H16" s="625"/>
      <c r="I16" s="625"/>
      <c r="J16" s="625"/>
      <c r="K16" s="625"/>
      <c r="L16" s="625"/>
      <c r="M16" s="100"/>
    </row>
    <row r="17" spans="1:13" ht="14.25">
      <c r="A17" s="624" t="s">
        <v>52</v>
      </c>
      <c r="B17" s="626" t="s">
        <v>53</v>
      </c>
      <c r="C17" s="626"/>
      <c r="D17" s="626"/>
      <c r="E17" s="626"/>
      <c r="F17" s="626"/>
      <c r="G17" s="626"/>
      <c r="H17" s="626"/>
      <c r="I17" s="626"/>
      <c r="J17" s="626"/>
      <c r="K17" s="626"/>
      <c r="L17" s="626"/>
      <c r="M17" s="100"/>
    </row>
    <row r="18" spans="1:13" ht="14.25">
      <c r="A18" s="624"/>
      <c r="B18" s="626" t="s">
        <v>54</v>
      </c>
      <c r="C18" s="626"/>
      <c r="D18" s="626"/>
      <c r="E18" s="626"/>
      <c r="F18" s="626"/>
      <c r="G18" s="626"/>
      <c r="H18" s="626"/>
      <c r="I18" s="626"/>
      <c r="J18" s="626"/>
      <c r="K18" s="626"/>
      <c r="L18" s="626"/>
      <c r="M18" s="100"/>
    </row>
    <row r="19" spans="1:13" ht="14.25">
      <c r="A19" s="624"/>
      <c r="B19" s="626" t="s">
        <v>55</v>
      </c>
      <c r="C19" s="626"/>
      <c r="D19" s="626"/>
      <c r="E19" s="626"/>
      <c r="F19" s="626"/>
      <c r="G19" s="626"/>
      <c r="H19" s="626"/>
      <c r="I19" s="626"/>
      <c r="J19" s="626"/>
      <c r="K19" s="626"/>
      <c r="L19" s="626"/>
      <c r="M19" s="100"/>
    </row>
    <row r="20" spans="1:12" ht="14.25">
      <c r="A20" s="624"/>
      <c r="B20" s="583" t="s">
        <v>56</v>
      </c>
      <c r="C20" s="583"/>
      <c r="D20" s="583"/>
      <c r="E20" s="583"/>
      <c r="F20" s="583"/>
      <c r="G20" s="583"/>
      <c r="H20" s="583"/>
      <c r="I20" s="583"/>
      <c r="J20" s="583"/>
      <c r="K20" s="583"/>
      <c r="L20" s="583"/>
    </row>
    <row r="21" spans="1:12" ht="14.25">
      <c r="A21" s="623" t="s">
        <v>57</v>
      </c>
      <c r="B21" s="623"/>
      <c r="C21" s="623"/>
      <c r="D21" s="623"/>
      <c r="E21" s="623"/>
      <c r="F21" s="623"/>
      <c r="G21" s="623"/>
      <c r="H21" s="623"/>
      <c r="I21" s="623"/>
      <c r="J21" s="623"/>
      <c r="K21" s="623"/>
      <c r="L21" s="623"/>
    </row>
    <row r="22" spans="1:12" ht="54.75">
      <c r="A22" s="47" t="s">
        <v>58</v>
      </c>
      <c r="B22" s="623" t="s">
        <v>266</v>
      </c>
      <c r="C22" s="623"/>
      <c r="D22" s="623"/>
      <c r="E22" s="623"/>
      <c r="F22" s="623"/>
      <c r="G22" s="623"/>
      <c r="H22" s="623"/>
      <c r="I22" s="623"/>
      <c r="J22" s="623"/>
      <c r="K22" s="623"/>
      <c r="L22" s="623"/>
    </row>
    <row r="23" spans="1:12" ht="14.25">
      <c r="A23" s="624" t="s">
        <v>59</v>
      </c>
      <c r="B23" s="623" t="s">
        <v>266</v>
      </c>
      <c r="C23" s="623"/>
      <c r="D23" s="623"/>
      <c r="E23" s="623"/>
      <c r="F23" s="623"/>
      <c r="G23" s="623"/>
      <c r="H23" s="623"/>
      <c r="I23" s="623"/>
      <c r="J23" s="623"/>
      <c r="K23" s="623"/>
      <c r="L23" s="623"/>
    </row>
    <row r="24" spans="1:12" ht="14.25">
      <c r="A24" s="624"/>
      <c r="B24" s="623" t="s">
        <v>33</v>
      </c>
      <c r="C24" s="623"/>
      <c r="D24" s="623"/>
      <c r="E24" s="623"/>
      <c r="F24" s="623"/>
      <c r="G24" s="623"/>
      <c r="H24" s="623"/>
      <c r="I24" s="623"/>
      <c r="J24" s="623"/>
      <c r="K24" s="623"/>
      <c r="L24" s="623"/>
    </row>
    <row r="25" spans="1:12" ht="14.25">
      <c r="A25" s="624"/>
      <c r="B25" s="623" t="s">
        <v>34</v>
      </c>
      <c r="C25" s="623"/>
      <c r="D25" s="623"/>
      <c r="E25" s="623"/>
      <c r="F25" s="623"/>
      <c r="G25" s="623"/>
      <c r="H25" s="623"/>
      <c r="I25" s="623"/>
      <c r="J25" s="623"/>
      <c r="K25" s="623"/>
      <c r="L25" s="623"/>
    </row>
    <row r="26" spans="1:12" ht="14.25">
      <c r="A26" s="624"/>
      <c r="B26" s="623" t="s">
        <v>35</v>
      </c>
      <c r="C26" s="623"/>
      <c r="D26" s="623"/>
      <c r="E26" s="623"/>
      <c r="F26" s="623"/>
      <c r="G26" s="623"/>
      <c r="H26" s="623"/>
      <c r="I26" s="623"/>
      <c r="J26" s="623"/>
      <c r="K26" s="623"/>
      <c r="L26" s="623"/>
    </row>
    <row r="27" spans="1:12" ht="14.25">
      <c r="A27" s="624"/>
      <c r="B27" s="623" t="s">
        <v>36</v>
      </c>
      <c r="C27" s="623"/>
      <c r="D27" s="623"/>
      <c r="E27" s="623"/>
      <c r="F27" s="623"/>
      <c r="G27" s="623"/>
      <c r="H27" s="623"/>
      <c r="I27" s="623"/>
      <c r="J27" s="623"/>
      <c r="K27" s="623"/>
      <c r="L27" s="623"/>
    </row>
    <row r="28" spans="1:12" ht="14.25">
      <c r="A28" s="624"/>
      <c r="B28" s="623" t="s">
        <v>37</v>
      </c>
      <c r="C28" s="623"/>
      <c r="D28" s="623"/>
      <c r="E28" s="623"/>
      <c r="F28" s="623"/>
      <c r="G28" s="623"/>
      <c r="H28" s="623"/>
      <c r="I28" s="623"/>
      <c r="J28" s="623"/>
      <c r="K28" s="623"/>
      <c r="L28" s="623"/>
    </row>
    <row r="29" spans="1:12" ht="14.25">
      <c r="A29" s="624"/>
      <c r="B29" s="623" t="s">
        <v>38</v>
      </c>
      <c r="C29" s="623"/>
      <c r="D29" s="623"/>
      <c r="E29" s="623"/>
      <c r="F29" s="623"/>
      <c r="G29" s="623"/>
      <c r="H29" s="623"/>
      <c r="I29" s="623"/>
      <c r="J29" s="623"/>
      <c r="K29" s="623"/>
      <c r="L29" s="623"/>
    </row>
    <row r="30" spans="1:12" ht="14.25">
      <c r="A30" s="624"/>
      <c r="B30" s="623" t="s">
        <v>39</v>
      </c>
      <c r="C30" s="623"/>
      <c r="D30" s="623"/>
      <c r="E30" s="623"/>
      <c r="F30" s="623"/>
      <c r="G30" s="623"/>
      <c r="H30" s="623"/>
      <c r="I30" s="623"/>
      <c r="J30" s="623"/>
      <c r="K30" s="623"/>
      <c r="L30" s="623"/>
    </row>
    <row r="31" spans="1:12" ht="14.25">
      <c r="A31" s="624"/>
      <c r="B31" s="623" t="s">
        <v>40</v>
      </c>
      <c r="C31" s="623"/>
      <c r="D31" s="623"/>
      <c r="E31" s="623"/>
      <c r="F31" s="623"/>
      <c r="G31" s="623"/>
      <c r="H31" s="623"/>
      <c r="I31" s="623"/>
      <c r="J31" s="623"/>
      <c r="K31" s="623"/>
      <c r="L31" s="623"/>
    </row>
    <row r="32" spans="1:12" ht="14.25">
      <c r="A32" s="624"/>
      <c r="B32" s="623" t="s">
        <v>522</v>
      </c>
      <c r="C32" s="623"/>
      <c r="D32" s="623"/>
      <c r="E32" s="623"/>
      <c r="F32" s="623"/>
      <c r="G32" s="623"/>
      <c r="H32" s="623"/>
      <c r="I32" s="623"/>
      <c r="J32" s="623"/>
      <c r="K32" s="623"/>
      <c r="L32" s="623"/>
    </row>
    <row r="33" spans="1:12" ht="6.75" customHeight="1">
      <c r="A33" s="374"/>
      <c r="B33" s="374"/>
      <c r="C33" s="374"/>
      <c r="D33" s="374"/>
      <c r="E33" s="374"/>
      <c r="F33" s="374"/>
      <c r="G33" s="374"/>
      <c r="H33" s="374"/>
      <c r="I33" s="374"/>
      <c r="J33" s="374"/>
      <c r="K33" s="374"/>
      <c r="L33" s="374"/>
    </row>
    <row r="34" spans="1:12" ht="62.25" customHeight="1">
      <c r="A34" s="622" t="s">
        <v>60</v>
      </c>
      <c r="B34" s="622"/>
      <c r="C34" s="622"/>
      <c r="D34" s="622"/>
      <c r="E34" s="622"/>
      <c r="F34" s="622"/>
      <c r="G34" s="622"/>
      <c r="H34" s="622"/>
      <c r="I34" s="622"/>
      <c r="J34" s="622"/>
      <c r="K34" s="622"/>
      <c r="L34" s="622"/>
    </row>
    <row r="1301" ht="15"/>
    <row r="3587" ht="15"/>
    <row r="9687" ht="15"/>
    <row r="9810" ht="15"/>
  </sheetData>
  <sheetProtection/>
  <mergeCells count="27">
    <mergeCell ref="K1:L1"/>
    <mergeCell ref="B1:B2"/>
    <mergeCell ref="A1:A14"/>
    <mergeCell ref="C1:D1"/>
    <mergeCell ref="E1:F1"/>
    <mergeCell ref="G1:H1"/>
    <mergeCell ref="I1:J1"/>
    <mergeCell ref="A17:A20"/>
    <mergeCell ref="A23:A32"/>
    <mergeCell ref="B16:L16"/>
    <mergeCell ref="B17:L17"/>
    <mergeCell ref="B18:L18"/>
    <mergeCell ref="B19:L19"/>
    <mergeCell ref="B20:L20"/>
    <mergeCell ref="A21:L21"/>
    <mergeCell ref="B22:L22"/>
    <mergeCell ref="B32:L32"/>
    <mergeCell ref="A34:L34"/>
    <mergeCell ref="B23:L23"/>
    <mergeCell ref="B24:L24"/>
    <mergeCell ref="B25:L25"/>
    <mergeCell ref="B26:L26"/>
    <mergeCell ref="B27:L27"/>
    <mergeCell ref="B28:L28"/>
    <mergeCell ref="B29:L29"/>
    <mergeCell ref="B30:L30"/>
    <mergeCell ref="B31:L31"/>
  </mergeCells>
  <hyperlinks>
    <hyperlink ref="B17" location="P1301" display="P1301"/>
    <hyperlink ref="B18" location="P3587" display="P3587"/>
    <hyperlink ref="B19" location="P9687" display="P9687"/>
    <hyperlink ref="B20" location="P9810" display="P9810"/>
    <hyperlink ref="A34" r:id="rId1" display="consultantplus://offline/ref=FF5A1FC84BEE13BA3A924BFB690B8315019FEA6B68FACAA6EA7F24F34EB92B566559331A2DA2B624kCz3E"/>
  </hyperlinks>
  <printOptions/>
  <pageMargins left="0.7" right="0.7" top="0.32" bottom="0.31" header="0.3" footer="0.3"/>
  <pageSetup horizontalDpi="600" verticalDpi="600" orientation="landscape" paperSize="9" scale="88" r:id="rId2"/>
</worksheet>
</file>

<file path=xl/worksheets/sheet20.xml><?xml version="1.0" encoding="utf-8"?>
<worksheet xmlns="http://schemas.openxmlformats.org/spreadsheetml/2006/main" xmlns:r="http://schemas.openxmlformats.org/officeDocument/2006/relationships">
  <sheetPr>
    <tabColor rgb="FF00B050"/>
  </sheetPr>
  <dimension ref="A1:O520"/>
  <sheetViews>
    <sheetView view="pageBreakPreview" zoomScaleSheetLayoutView="100" zoomScalePageLayoutView="0" workbookViewId="0" topLeftCell="A229">
      <selection activeCell="P45" sqref="P45"/>
    </sheetView>
  </sheetViews>
  <sheetFormatPr defaultColWidth="9.140625" defaultRowHeight="15"/>
  <cols>
    <col min="1" max="1" width="5.00390625" style="126" customWidth="1"/>
    <col min="2" max="2" width="31.57421875" style="123" customWidth="1"/>
    <col min="3" max="3" width="10.140625" style="123" customWidth="1"/>
    <col min="4" max="4" width="8.00390625" style="123" customWidth="1"/>
    <col min="5" max="5" width="10.00390625" style="123" customWidth="1"/>
    <col min="6" max="6" width="8.7109375" style="123" customWidth="1"/>
    <col min="7" max="14" width="8.7109375" style="143" customWidth="1"/>
    <col min="15" max="15" width="11.00390625" style="123" customWidth="1"/>
    <col min="16" max="16384" width="9.140625" style="16" customWidth="1"/>
  </cols>
  <sheetData>
    <row r="1" spans="1:15" ht="22.5" customHeight="1">
      <c r="A1" s="957" t="s">
        <v>545</v>
      </c>
      <c r="B1" s="957"/>
      <c r="C1" s="957"/>
      <c r="D1" s="957"/>
      <c r="E1" s="957"/>
      <c r="F1" s="957"/>
      <c r="G1" s="957"/>
      <c r="H1" s="957"/>
      <c r="I1" s="957"/>
      <c r="J1" s="957"/>
      <c r="K1" s="957"/>
      <c r="L1" s="957"/>
      <c r="M1" s="957"/>
      <c r="N1" s="957"/>
      <c r="O1" s="957"/>
    </row>
    <row r="2" spans="1:15" ht="41.25" customHeight="1">
      <c r="A2" s="956" t="s">
        <v>546</v>
      </c>
      <c r="B2" s="956"/>
      <c r="C2" s="956"/>
      <c r="D2" s="956"/>
      <c r="E2" s="956"/>
      <c r="F2" s="956"/>
      <c r="G2" s="956"/>
      <c r="H2" s="956"/>
      <c r="I2" s="956"/>
      <c r="J2" s="956"/>
      <c r="K2" s="956"/>
      <c r="L2" s="956"/>
      <c r="M2" s="956"/>
      <c r="N2" s="956"/>
      <c r="O2" s="956"/>
    </row>
    <row r="3" spans="1:15" ht="13.5">
      <c r="A3" s="955" t="s">
        <v>547</v>
      </c>
      <c r="B3" s="955"/>
      <c r="C3" s="955"/>
      <c r="D3" s="955"/>
      <c r="E3" s="955"/>
      <c r="F3" s="955"/>
      <c r="G3" s="955"/>
      <c r="H3" s="955"/>
      <c r="I3" s="955"/>
      <c r="J3" s="955"/>
      <c r="K3" s="955"/>
      <c r="L3" s="955"/>
      <c r="M3" s="955"/>
      <c r="N3" s="955"/>
      <c r="O3" s="955"/>
    </row>
    <row r="4" spans="1:15" ht="13.5">
      <c r="A4" s="955" t="s">
        <v>548</v>
      </c>
      <c r="B4" s="955"/>
      <c r="C4" s="955"/>
      <c r="D4" s="955"/>
      <c r="E4" s="955"/>
      <c r="F4" s="955"/>
      <c r="G4" s="955"/>
      <c r="H4" s="955"/>
      <c r="I4" s="955"/>
      <c r="J4" s="955"/>
      <c r="K4" s="955"/>
      <c r="L4" s="955"/>
      <c r="M4" s="955"/>
      <c r="N4" s="955"/>
      <c r="O4" s="955"/>
    </row>
    <row r="5" spans="1:15" ht="13.5">
      <c r="A5" s="955" t="s">
        <v>549</v>
      </c>
      <c r="B5" s="955"/>
      <c r="C5" s="955"/>
      <c r="D5" s="955"/>
      <c r="E5" s="955"/>
      <c r="F5" s="955"/>
      <c r="G5" s="955"/>
      <c r="H5" s="955"/>
      <c r="I5" s="955"/>
      <c r="J5" s="955"/>
      <c r="K5" s="955"/>
      <c r="L5" s="955"/>
      <c r="M5" s="955"/>
      <c r="N5" s="955"/>
      <c r="O5" s="955"/>
    </row>
    <row r="6" spans="1:15" ht="13.5">
      <c r="A6" s="955" t="s">
        <v>550</v>
      </c>
      <c r="B6" s="955"/>
      <c r="C6" s="955"/>
      <c r="D6" s="955"/>
      <c r="E6" s="955"/>
      <c r="F6" s="955"/>
      <c r="G6" s="955"/>
      <c r="H6" s="955"/>
      <c r="I6" s="955"/>
      <c r="J6" s="955"/>
      <c r="K6" s="955"/>
      <c r="L6" s="955"/>
      <c r="M6" s="955"/>
      <c r="N6" s="955"/>
      <c r="O6" s="955"/>
    </row>
    <row r="7" spans="1:15" ht="13.5">
      <c r="A7" s="955" t="s">
        <v>551</v>
      </c>
      <c r="B7" s="955"/>
      <c r="C7" s="955"/>
      <c r="D7" s="955"/>
      <c r="E7" s="955"/>
      <c r="F7" s="955"/>
      <c r="G7" s="955"/>
      <c r="H7" s="955"/>
      <c r="I7" s="955"/>
      <c r="J7" s="955"/>
      <c r="K7" s="955"/>
      <c r="L7" s="955"/>
      <c r="M7" s="955"/>
      <c r="N7" s="955"/>
      <c r="O7" s="955"/>
    </row>
    <row r="8" spans="1:15" ht="24.75" customHeight="1">
      <c r="A8" s="955" t="s">
        <v>552</v>
      </c>
      <c r="B8" s="955"/>
      <c r="C8" s="955"/>
      <c r="D8" s="955"/>
      <c r="E8" s="955"/>
      <c r="F8" s="955"/>
      <c r="G8" s="955"/>
      <c r="H8" s="955"/>
      <c r="I8" s="955"/>
      <c r="J8" s="955"/>
      <c r="K8" s="955"/>
      <c r="L8" s="955"/>
      <c r="M8" s="955"/>
      <c r="N8" s="955"/>
      <c r="O8" s="955"/>
    </row>
    <row r="9" spans="1:15" ht="43.5" customHeight="1">
      <c r="A9" s="956" t="s">
        <v>553</v>
      </c>
      <c r="B9" s="956"/>
      <c r="C9" s="956"/>
      <c r="D9" s="956"/>
      <c r="E9" s="956"/>
      <c r="F9" s="956"/>
      <c r="G9" s="956"/>
      <c r="H9" s="956"/>
      <c r="I9" s="956"/>
      <c r="J9" s="956"/>
      <c r="K9" s="956"/>
      <c r="L9" s="956"/>
      <c r="M9" s="956"/>
      <c r="N9" s="956"/>
      <c r="O9" s="956"/>
    </row>
    <row r="10" spans="1:15" ht="21.75" customHeight="1">
      <c r="A10" s="955" t="s">
        <v>554</v>
      </c>
      <c r="B10" s="955"/>
      <c r="C10" s="955"/>
      <c r="D10" s="955"/>
      <c r="E10" s="955"/>
      <c r="F10" s="955"/>
      <c r="G10" s="955"/>
      <c r="H10" s="955"/>
      <c r="I10" s="955"/>
      <c r="J10" s="955"/>
      <c r="K10" s="955"/>
      <c r="L10" s="955"/>
      <c r="M10" s="955"/>
      <c r="N10" s="955"/>
      <c r="O10" s="955"/>
    </row>
    <row r="11" spans="1:15" ht="13.5">
      <c r="A11" s="955" t="s">
        <v>555</v>
      </c>
      <c r="B11" s="955"/>
      <c r="C11" s="955"/>
      <c r="D11" s="955"/>
      <c r="E11" s="955"/>
      <c r="F11" s="955"/>
      <c r="G11" s="955"/>
      <c r="H11" s="955"/>
      <c r="I11" s="955"/>
      <c r="J11" s="955"/>
      <c r="K11" s="955"/>
      <c r="L11" s="955"/>
      <c r="M11" s="955"/>
      <c r="N11" s="955"/>
      <c r="O11" s="955"/>
    </row>
    <row r="12" spans="1:15" ht="13.5">
      <c r="A12" s="955" t="s">
        <v>556</v>
      </c>
      <c r="B12" s="955"/>
      <c r="C12" s="955"/>
      <c r="D12" s="955"/>
      <c r="E12" s="955"/>
      <c r="F12" s="955"/>
      <c r="G12" s="955"/>
      <c r="H12" s="955"/>
      <c r="I12" s="955"/>
      <c r="J12" s="955"/>
      <c r="K12" s="955"/>
      <c r="L12" s="955"/>
      <c r="M12" s="955"/>
      <c r="N12" s="955"/>
      <c r="O12" s="955"/>
    </row>
    <row r="13" spans="1:15" ht="13.5">
      <c r="A13" s="955" t="s">
        <v>557</v>
      </c>
      <c r="B13" s="955"/>
      <c r="C13" s="955"/>
      <c r="D13" s="955"/>
      <c r="E13" s="955"/>
      <c r="F13" s="955"/>
      <c r="G13" s="955"/>
      <c r="H13" s="955"/>
      <c r="I13" s="955"/>
      <c r="J13" s="955"/>
      <c r="K13" s="955"/>
      <c r="L13" s="955"/>
      <c r="M13" s="955"/>
      <c r="N13" s="955"/>
      <c r="O13" s="955"/>
    </row>
    <row r="14" spans="1:15" ht="39.75" customHeight="1">
      <c r="A14" s="950" t="s">
        <v>558</v>
      </c>
      <c r="B14" s="950"/>
      <c r="C14" s="950"/>
      <c r="D14" s="950"/>
      <c r="E14" s="950"/>
      <c r="F14" s="950"/>
      <c r="G14" s="950"/>
      <c r="H14" s="950"/>
      <c r="I14" s="950"/>
      <c r="J14" s="950"/>
      <c r="K14" s="950"/>
      <c r="L14" s="950"/>
      <c r="M14" s="950"/>
      <c r="N14" s="950"/>
      <c r="O14" s="950"/>
    </row>
    <row r="15" spans="1:15" ht="27.75" customHeight="1" thickBot="1">
      <c r="A15" s="951" t="s">
        <v>412</v>
      </c>
      <c r="B15" s="951"/>
      <c r="C15" s="951"/>
      <c r="D15" s="951"/>
      <c r="E15" s="951"/>
      <c r="F15" s="951"/>
      <c r="G15" s="951"/>
      <c r="H15" s="951"/>
      <c r="I15" s="951"/>
      <c r="J15" s="951"/>
      <c r="K15" s="951"/>
      <c r="L15" s="951"/>
      <c r="M15" s="951"/>
      <c r="N15" s="951"/>
      <c r="O15" s="951"/>
    </row>
    <row r="16" spans="1:15" ht="15.75" customHeight="1">
      <c r="A16" s="952" t="s">
        <v>285</v>
      </c>
      <c r="B16" s="953" t="s">
        <v>220</v>
      </c>
      <c r="C16" s="953" t="s">
        <v>438</v>
      </c>
      <c r="D16" s="953" t="s">
        <v>201</v>
      </c>
      <c r="E16" s="953" t="s">
        <v>202</v>
      </c>
      <c r="F16" s="953"/>
      <c r="G16" s="953" t="s">
        <v>203</v>
      </c>
      <c r="H16" s="953"/>
      <c r="I16" s="953"/>
      <c r="J16" s="953"/>
      <c r="K16" s="953"/>
      <c r="L16" s="953"/>
      <c r="M16" s="953"/>
      <c r="N16" s="953"/>
      <c r="O16" s="954" t="s">
        <v>487</v>
      </c>
    </row>
    <row r="17" spans="1:15" ht="25.5" customHeight="1">
      <c r="A17" s="947"/>
      <c r="B17" s="616"/>
      <c r="C17" s="616"/>
      <c r="D17" s="616"/>
      <c r="E17" s="616"/>
      <c r="F17" s="616"/>
      <c r="G17" s="616" t="s">
        <v>439</v>
      </c>
      <c r="H17" s="616"/>
      <c r="I17" s="616" t="s">
        <v>204</v>
      </c>
      <c r="J17" s="616"/>
      <c r="K17" s="616" t="s">
        <v>205</v>
      </c>
      <c r="L17" s="616"/>
      <c r="M17" s="616" t="s">
        <v>206</v>
      </c>
      <c r="N17" s="616"/>
      <c r="O17" s="946"/>
    </row>
    <row r="18" spans="1:15" ht="13.5">
      <c r="A18" s="947"/>
      <c r="B18" s="616"/>
      <c r="C18" s="616"/>
      <c r="D18" s="616"/>
      <c r="E18" s="122" t="s">
        <v>207</v>
      </c>
      <c r="F18" s="122" t="s">
        <v>208</v>
      </c>
      <c r="G18" s="122" t="s">
        <v>207</v>
      </c>
      <c r="H18" s="122" t="s">
        <v>208</v>
      </c>
      <c r="I18" s="122" t="s">
        <v>207</v>
      </c>
      <c r="J18" s="122" t="s">
        <v>208</v>
      </c>
      <c r="K18" s="122" t="s">
        <v>207</v>
      </c>
      <c r="L18" s="122" t="s">
        <v>208</v>
      </c>
      <c r="M18" s="122" t="s">
        <v>207</v>
      </c>
      <c r="N18" s="122" t="s">
        <v>255</v>
      </c>
      <c r="O18" s="946"/>
    </row>
    <row r="19" spans="1:15" ht="13.5">
      <c r="A19" s="262">
        <v>1</v>
      </c>
      <c r="B19" s="122">
        <v>2</v>
      </c>
      <c r="C19" s="122">
        <v>3</v>
      </c>
      <c r="D19" s="122">
        <v>4</v>
      </c>
      <c r="E19" s="122">
        <v>5</v>
      </c>
      <c r="F19" s="122">
        <v>6</v>
      </c>
      <c r="G19" s="122">
        <v>7</v>
      </c>
      <c r="H19" s="122">
        <v>8</v>
      </c>
      <c r="I19" s="122">
        <v>9</v>
      </c>
      <c r="J19" s="122">
        <v>10</v>
      </c>
      <c r="K19" s="122">
        <v>11</v>
      </c>
      <c r="L19" s="122">
        <v>12</v>
      </c>
      <c r="M19" s="122">
        <v>13</v>
      </c>
      <c r="N19" s="122">
        <v>14</v>
      </c>
      <c r="O19" s="263">
        <v>15</v>
      </c>
    </row>
    <row r="20" spans="1:15" ht="13.5">
      <c r="A20" s="275"/>
      <c r="B20" s="794" t="s">
        <v>347</v>
      </c>
      <c r="C20" s="794"/>
      <c r="D20" s="794"/>
      <c r="E20" s="794"/>
      <c r="F20" s="794"/>
      <c r="G20" s="794"/>
      <c r="H20" s="794"/>
      <c r="I20" s="794"/>
      <c r="J20" s="794"/>
      <c r="K20" s="794"/>
      <c r="L20" s="794"/>
      <c r="M20" s="794"/>
      <c r="N20" s="794"/>
      <c r="O20" s="946" t="s">
        <v>536</v>
      </c>
    </row>
    <row r="21" spans="1:15" ht="13.5">
      <c r="A21" s="275"/>
      <c r="B21" s="794" t="s">
        <v>559</v>
      </c>
      <c r="C21" s="794"/>
      <c r="D21" s="794"/>
      <c r="E21" s="794"/>
      <c r="F21" s="794"/>
      <c r="G21" s="794"/>
      <c r="H21" s="794"/>
      <c r="I21" s="794"/>
      <c r="J21" s="794"/>
      <c r="K21" s="794"/>
      <c r="L21" s="794"/>
      <c r="M21" s="794"/>
      <c r="N21" s="794"/>
      <c r="O21" s="946"/>
    </row>
    <row r="22" spans="1:15" s="18" customFormat="1" ht="13.5">
      <c r="A22" s="276">
        <v>1</v>
      </c>
      <c r="B22" s="949" t="s">
        <v>632</v>
      </c>
      <c r="C22" s="949"/>
      <c r="D22" s="949"/>
      <c r="E22" s="949"/>
      <c r="F22" s="949"/>
      <c r="G22" s="949"/>
      <c r="H22" s="949"/>
      <c r="I22" s="949"/>
      <c r="J22" s="949"/>
      <c r="K22" s="949"/>
      <c r="L22" s="949"/>
      <c r="M22" s="949"/>
      <c r="N22" s="949"/>
      <c r="O22" s="946" t="s">
        <v>536</v>
      </c>
    </row>
    <row r="23" spans="1:15" ht="13.5">
      <c r="A23" s="276" t="s">
        <v>451</v>
      </c>
      <c r="B23" s="949" t="s">
        <v>994</v>
      </c>
      <c r="C23" s="949"/>
      <c r="D23" s="949"/>
      <c r="E23" s="949"/>
      <c r="F23" s="949"/>
      <c r="G23" s="949"/>
      <c r="H23" s="949"/>
      <c r="I23" s="949"/>
      <c r="J23" s="949"/>
      <c r="K23" s="949"/>
      <c r="L23" s="949"/>
      <c r="M23" s="949"/>
      <c r="N23" s="949"/>
      <c r="O23" s="946"/>
    </row>
    <row r="24" spans="1:15" ht="15" customHeight="1">
      <c r="A24" s="947" t="s">
        <v>292</v>
      </c>
      <c r="B24" s="616" t="s">
        <v>946</v>
      </c>
      <c r="C24" s="122"/>
      <c r="D24" s="122">
        <v>2015</v>
      </c>
      <c r="E24" s="265">
        <f aca="true" t="shared" si="0" ref="E24:E55">G24+I24+K24+M24</f>
        <v>0</v>
      </c>
      <c r="F24" s="265">
        <f aca="true" t="shared" si="1" ref="F24:F55">H24+J24+L24+N24</f>
        <v>0</v>
      </c>
      <c r="G24" s="265"/>
      <c r="H24" s="265"/>
      <c r="I24" s="265"/>
      <c r="J24" s="265"/>
      <c r="K24" s="265"/>
      <c r="L24" s="265"/>
      <c r="M24" s="265"/>
      <c r="N24" s="265"/>
      <c r="O24" s="946"/>
    </row>
    <row r="25" spans="1:15" ht="13.5">
      <c r="A25" s="947"/>
      <c r="B25" s="616"/>
      <c r="C25" s="122"/>
      <c r="D25" s="122">
        <v>2016</v>
      </c>
      <c r="E25" s="265">
        <f t="shared" si="0"/>
        <v>0</v>
      </c>
      <c r="F25" s="265">
        <f t="shared" si="1"/>
        <v>0</v>
      </c>
      <c r="G25" s="265"/>
      <c r="H25" s="265"/>
      <c r="I25" s="265"/>
      <c r="J25" s="265"/>
      <c r="K25" s="265"/>
      <c r="L25" s="265"/>
      <c r="M25" s="265"/>
      <c r="N25" s="265"/>
      <c r="O25" s="946"/>
    </row>
    <row r="26" spans="1:15" ht="13.5">
      <c r="A26" s="947"/>
      <c r="B26" s="616"/>
      <c r="C26" s="122"/>
      <c r="D26" s="122">
        <v>2017</v>
      </c>
      <c r="E26" s="265">
        <f t="shared" si="0"/>
        <v>0</v>
      </c>
      <c r="F26" s="265">
        <f t="shared" si="1"/>
        <v>0</v>
      </c>
      <c r="G26" s="265"/>
      <c r="H26" s="265"/>
      <c r="I26" s="265"/>
      <c r="J26" s="265"/>
      <c r="K26" s="265"/>
      <c r="L26" s="265"/>
      <c r="M26" s="265"/>
      <c r="N26" s="265"/>
      <c r="O26" s="946"/>
    </row>
    <row r="27" spans="1:15" ht="13.5">
      <c r="A27" s="947"/>
      <c r="B27" s="616"/>
      <c r="C27" s="122"/>
      <c r="D27" s="122">
        <v>2018</v>
      </c>
      <c r="E27" s="265">
        <f t="shared" si="0"/>
        <v>0</v>
      </c>
      <c r="F27" s="265">
        <f t="shared" si="1"/>
        <v>0</v>
      </c>
      <c r="G27" s="265"/>
      <c r="H27" s="265"/>
      <c r="I27" s="265"/>
      <c r="J27" s="265"/>
      <c r="K27" s="265"/>
      <c r="L27" s="265"/>
      <c r="M27" s="265"/>
      <c r="N27" s="265"/>
      <c r="O27" s="946"/>
    </row>
    <row r="28" spans="1:15" ht="13.5">
      <c r="A28" s="947"/>
      <c r="B28" s="616"/>
      <c r="C28" s="122"/>
      <c r="D28" s="122">
        <v>2019</v>
      </c>
      <c r="E28" s="265">
        <f t="shared" si="0"/>
        <v>0</v>
      </c>
      <c r="F28" s="265">
        <f t="shared" si="1"/>
        <v>0</v>
      </c>
      <c r="G28" s="265"/>
      <c r="H28" s="265"/>
      <c r="I28" s="265"/>
      <c r="J28" s="265"/>
      <c r="K28" s="265"/>
      <c r="L28" s="265"/>
      <c r="M28" s="265"/>
      <c r="N28" s="265"/>
      <c r="O28" s="946"/>
    </row>
    <row r="29" spans="1:15" ht="13.5">
      <c r="A29" s="947"/>
      <c r="B29" s="616"/>
      <c r="C29" s="122"/>
      <c r="D29" s="122">
        <v>2020</v>
      </c>
      <c r="E29" s="265">
        <f t="shared" si="0"/>
        <v>0</v>
      </c>
      <c r="F29" s="265">
        <f t="shared" si="1"/>
        <v>0</v>
      </c>
      <c r="G29" s="265"/>
      <c r="H29" s="265"/>
      <c r="I29" s="265"/>
      <c r="J29" s="265"/>
      <c r="K29" s="265"/>
      <c r="L29" s="265"/>
      <c r="M29" s="265"/>
      <c r="N29" s="265"/>
      <c r="O29" s="946"/>
    </row>
    <row r="30" spans="1:15" ht="13.5">
      <c r="A30" s="947"/>
      <c r="B30" s="616"/>
      <c r="C30" s="122"/>
      <c r="D30" s="122">
        <v>2021</v>
      </c>
      <c r="E30" s="265">
        <f t="shared" si="0"/>
        <v>631.5</v>
      </c>
      <c r="F30" s="265">
        <f t="shared" si="1"/>
        <v>0</v>
      </c>
      <c r="G30" s="538">
        <v>631.5</v>
      </c>
      <c r="H30" s="265"/>
      <c r="I30" s="265"/>
      <c r="J30" s="265"/>
      <c r="K30" s="265"/>
      <c r="L30" s="265"/>
      <c r="M30" s="265"/>
      <c r="N30" s="265"/>
      <c r="O30" s="946"/>
    </row>
    <row r="31" spans="1:15" ht="13.5">
      <c r="A31" s="947"/>
      <c r="B31" s="616"/>
      <c r="C31" s="122"/>
      <c r="D31" s="122">
        <v>2022</v>
      </c>
      <c r="E31" s="265">
        <f t="shared" si="0"/>
        <v>13173.1</v>
      </c>
      <c r="F31" s="265">
        <f t="shared" si="1"/>
        <v>0</v>
      </c>
      <c r="G31" s="538">
        <v>13173.1</v>
      </c>
      <c r="H31" s="265"/>
      <c r="I31" s="265"/>
      <c r="J31" s="265"/>
      <c r="K31" s="265"/>
      <c r="L31" s="265"/>
      <c r="M31" s="265"/>
      <c r="N31" s="265"/>
      <c r="O31" s="946"/>
    </row>
    <row r="32" spans="1:15" ht="13.5">
      <c r="A32" s="947"/>
      <c r="B32" s="616"/>
      <c r="C32" s="122"/>
      <c r="D32" s="122">
        <v>2023</v>
      </c>
      <c r="E32" s="265">
        <f t="shared" si="0"/>
        <v>0</v>
      </c>
      <c r="F32" s="265">
        <f t="shared" si="1"/>
        <v>0</v>
      </c>
      <c r="G32" s="265"/>
      <c r="H32" s="265"/>
      <c r="I32" s="265"/>
      <c r="J32" s="265"/>
      <c r="K32" s="265"/>
      <c r="L32" s="265"/>
      <c r="M32" s="265"/>
      <c r="N32" s="265"/>
      <c r="O32" s="946"/>
    </row>
    <row r="33" spans="1:15" ht="13.5">
      <c r="A33" s="947"/>
      <c r="B33" s="616"/>
      <c r="C33" s="122"/>
      <c r="D33" s="122">
        <v>2024</v>
      </c>
      <c r="E33" s="265">
        <f t="shared" si="0"/>
        <v>0</v>
      </c>
      <c r="F33" s="265">
        <f t="shared" si="1"/>
        <v>0</v>
      </c>
      <c r="G33" s="265"/>
      <c r="H33" s="265"/>
      <c r="I33" s="265"/>
      <c r="J33" s="265"/>
      <c r="K33" s="265"/>
      <c r="L33" s="265"/>
      <c r="M33" s="265"/>
      <c r="N33" s="265"/>
      <c r="O33" s="946"/>
    </row>
    <row r="34" spans="1:15" ht="13.5">
      <c r="A34" s="947"/>
      <c r="B34" s="616"/>
      <c r="C34" s="122"/>
      <c r="D34" s="122">
        <v>2025</v>
      </c>
      <c r="E34" s="265">
        <f t="shared" si="0"/>
        <v>0</v>
      </c>
      <c r="F34" s="265">
        <f t="shared" si="1"/>
        <v>0</v>
      </c>
      <c r="G34" s="265"/>
      <c r="H34" s="265"/>
      <c r="I34" s="265"/>
      <c r="J34" s="265"/>
      <c r="K34" s="265"/>
      <c r="L34" s="265"/>
      <c r="M34" s="265"/>
      <c r="N34" s="265"/>
      <c r="O34" s="946"/>
    </row>
    <row r="35" spans="1:15" ht="15" customHeight="1">
      <c r="A35" s="947" t="s">
        <v>995</v>
      </c>
      <c r="B35" s="616" t="s">
        <v>633</v>
      </c>
      <c r="C35" s="122"/>
      <c r="D35" s="122">
        <v>2015</v>
      </c>
      <c r="E35" s="265">
        <f t="shared" si="0"/>
        <v>0</v>
      </c>
      <c r="F35" s="265">
        <f t="shared" si="1"/>
        <v>0</v>
      </c>
      <c r="G35" s="265"/>
      <c r="H35" s="265"/>
      <c r="I35" s="265"/>
      <c r="J35" s="265"/>
      <c r="K35" s="265"/>
      <c r="L35" s="265"/>
      <c r="M35" s="265"/>
      <c r="N35" s="265"/>
      <c r="O35" s="946"/>
    </row>
    <row r="36" spans="1:15" ht="13.5">
      <c r="A36" s="947"/>
      <c r="B36" s="616"/>
      <c r="C36" s="122"/>
      <c r="D36" s="122">
        <v>2016</v>
      </c>
      <c r="E36" s="265">
        <f t="shared" si="0"/>
        <v>0</v>
      </c>
      <c r="F36" s="265">
        <f t="shared" si="1"/>
        <v>0</v>
      </c>
      <c r="G36" s="265"/>
      <c r="H36" s="265"/>
      <c r="I36" s="265"/>
      <c r="J36" s="265"/>
      <c r="K36" s="265"/>
      <c r="L36" s="265"/>
      <c r="M36" s="265"/>
      <c r="N36" s="265"/>
      <c r="O36" s="946"/>
    </row>
    <row r="37" spans="1:15" ht="13.5">
      <c r="A37" s="947"/>
      <c r="B37" s="616"/>
      <c r="C37" s="122"/>
      <c r="D37" s="122">
        <v>2017</v>
      </c>
      <c r="E37" s="265">
        <f t="shared" si="0"/>
        <v>0</v>
      </c>
      <c r="F37" s="265">
        <f t="shared" si="1"/>
        <v>0</v>
      </c>
      <c r="G37" s="265"/>
      <c r="H37" s="265"/>
      <c r="I37" s="265"/>
      <c r="J37" s="265"/>
      <c r="K37" s="265"/>
      <c r="L37" s="265"/>
      <c r="M37" s="265"/>
      <c r="N37" s="265"/>
      <c r="O37" s="946"/>
    </row>
    <row r="38" spans="1:15" ht="13.5">
      <c r="A38" s="947"/>
      <c r="B38" s="616"/>
      <c r="C38" s="122"/>
      <c r="D38" s="122">
        <v>2018</v>
      </c>
      <c r="E38" s="265">
        <f t="shared" si="0"/>
        <v>0</v>
      </c>
      <c r="F38" s="265">
        <f t="shared" si="1"/>
        <v>0</v>
      </c>
      <c r="G38" s="265"/>
      <c r="H38" s="265"/>
      <c r="I38" s="265"/>
      <c r="J38" s="265"/>
      <c r="K38" s="265"/>
      <c r="L38" s="265"/>
      <c r="M38" s="265"/>
      <c r="N38" s="265"/>
      <c r="O38" s="946"/>
    </row>
    <row r="39" spans="1:15" ht="13.5">
      <c r="A39" s="947"/>
      <c r="B39" s="616"/>
      <c r="C39" s="122"/>
      <c r="D39" s="122">
        <v>2019</v>
      </c>
      <c r="E39" s="265">
        <f>G39+I39+K39+M39</f>
        <v>0</v>
      </c>
      <c r="F39" s="265">
        <f t="shared" si="1"/>
        <v>0</v>
      </c>
      <c r="G39" s="265"/>
      <c r="H39" s="265"/>
      <c r="I39" s="265"/>
      <c r="J39" s="265"/>
      <c r="K39" s="265"/>
      <c r="L39" s="265"/>
      <c r="M39" s="265"/>
      <c r="N39" s="265"/>
      <c r="O39" s="946"/>
    </row>
    <row r="40" spans="1:15" ht="13.5">
      <c r="A40" s="947"/>
      <c r="B40" s="616"/>
      <c r="C40" s="122"/>
      <c r="D40" s="122">
        <v>2020</v>
      </c>
      <c r="E40" s="265">
        <f>G40+I40+K40+M40</f>
        <v>0</v>
      </c>
      <c r="F40" s="265">
        <f t="shared" si="1"/>
        <v>0</v>
      </c>
      <c r="G40" s="265"/>
      <c r="H40" s="265"/>
      <c r="I40" s="265"/>
      <c r="J40" s="265"/>
      <c r="K40" s="265"/>
      <c r="L40" s="265"/>
      <c r="M40" s="265"/>
      <c r="N40" s="265"/>
      <c r="O40" s="946"/>
    </row>
    <row r="41" spans="1:15" ht="13.5">
      <c r="A41" s="947"/>
      <c r="B41" s="616"/>
      <c r="C41" s="122"/>
      <c r="D41" s="122">
        <v>2021</v>
      </c>
      <c r="E41" s="265">
        <f t="shared" si="0"/>
        <v>0</v>
      </c>
      <c r="F41" s="265">
        <f t="shared" si="1"/>
        <v>0</v>
      </c>
      <c r="G41" s="265"/>
      <c r="H41" s="265"/>
      <c r="I41" s="265"/>
      <c r="J41" s="265"/>
      <c r="K41" s="265"/>
      <c r="L41" s="265"/>
      <c r="M41" s="265"/>
      <c r="N41" s="265"/>
      <c r="O41" s="946"/>
    </row>
    <row r="42" spans="1:15" ht="13.5">
      <c r="A42" s="947"/>
      <c r="B42" s="616"/>
      <c r="C42" s="122"/>
      <c r="D42" s="122">
        <v>2022</v>
      </c>
      <c r="E42" s="265">
        <f t="shared" si="0"/>
        <v>0</v>
      </c>
      <c r="F42" s="265">
        <f t="shared" si="1"/>
        <v>0</v>
      </c>
      <c r="G42" s="265"/>
      <c r="H42" s="265"/>
      <c r="I42" s="265"/>
      <c r="J42" s="265"/>
      <c r="K42" s="265"/>
      <c r="L42" s="265"/>
      <c r="M42" s="265"/>
      <c r="N42" s="265"/>
      <c r="O42" s="946"/>
    </row>
    <row r="43" spans="1:15" ht="13.5">
      <c r="A43" s="947"/>
      <c r="B43" s="616"/>
      <c r="C43" s="122"/>
      <c r="D43" s="122">
        <v>2023</v>
      </c>
      <c r="E43" s="265">
        <f>G43+I43+K43+M43</f>
        <v>400.7</v>
      </c>
      <c r="F43" s="265">
        <f t="shared" si="1"/>
        <v>0</v>
      </c>
      <c r="G43" s="538">
        <v>400.7</v>
      </c>
      <c r="H43" s="265"/>
      <c r="I43" s="265"/>
      <c r="J43" s="265"/>
      <c r="K43" s="265"/>
      <c r="L43" s="265"/>
      <c r="M43" s="265"/>
      <c r="N43" s="265"/>
      <c r="O43" s="946"/>
    </row>
    <row r="44" spans="1:15" ht="13.5">
      <c r="A44" s="947"/>
      <c r="B44" s="616"/>
      <c r="C44" s="122"/>
      <c r="D44" s="122">
        <v>2024</v>
      </c>
      <c r="E44" s="265">
        <f>G44+I44+K44+M44</f>
        <v>2849.8</v>
      </c>
      <c r="F44" s="265">
        <f t="shared" si="1"/>
        <v>0</v>
      </c>
      <c r="G44" s="538">
        <v>2849.8</v>
      </c>
      <c r="H44" s="265"/>
      <c r="I44" s="265"/>
      <c r="J44" s="265"/>
      <c r="K44" s="265"/>
      <c r="L44" s="265"/>
      <c r="M44" s="265"/>
      <c r="N44" s="265"/>
      <c r="O44" s="946"/>
    </row>
    <row r="45" spans="1:15" ht="13.5">
      <c r="A45" s="947"/>
      <c r="B45" s="616"/>
      <c r="C45" s="122"/>
      <c r="D45" s="122">
        <v>2025</v>
      </c>
      <c r="E45" s="265">
        <f t="shared" si="0"/>
        <v>0</v>
      </c>
      <c r="F45" s="265">
        <f t="shared" si="1"/>
        <v>0</v>
      </c>
      <c r="G45" s="265"/>
      <c r="H45" s="265"/>
      <c r="I45" s="265"/>
      <c r="J45" s="265"/>
      <c r="K45" s="265"/>
      <c r="L45" s="265"/>
      <c r="M45" s="265"/>
      <c r="N45" s="265"/>
      <c r="O45" s="946"/>
    </row>
    <row r="46" spans="1:15" ht="15" customHeight="1">
      <c r="A46" s="947" t="s">
        <v>996</v>
      </c>
      <c r="B46" s="616" t="s">
        <v>634</v>
      </c>
      <c r="C46" s="122"/>
      <c r="D46" s="122">
        <v>2015</v>
      </c>
      <c r="E46" s="265">
        <f t="shared" si="0"/>
        <v>0</v>
      </c>
      <c r="F46" s="265">
        <f t="shared" si="1"/>
        <v>0</v>
      </c>
      <c r="G46" s="265"/>
      <c r="H46" s="265"/>
      <c r="I46" s="265"/>
      <c r="J46" s="265"/>
      <c r="K46" s="265"/>
      <c r="L46" s="265"/>
      <c r="M46" s="265"/>
      <c r="N46" s="265"/>
      <c r="O46" s="946"/>
    </row>
    <row r="47" spans="1:15" ht="13.5">
      <c r="A47" s="947"/>
      <c r="B47" s="616"/>
      <c r="C47" s="122"/>
      <c r="D47" s="122">
        <v>2016</v>
      </c>
      <c r="E47" s="265">
        <f t="shared" si="0"/>
        <v>0</v>
      </c>
      <c r="F47" s="265">
        <f t="shared" si="1"/>
        <v>0</v>
      </c>
      <c r="G47" s="265"/>
      <c r="H47" s="265"/>
      <c r="I47" s="265"/>
      <c r="J47" s="265"/>
      <c r="K47" s="265"/>
      <c r="L47" s="265"/>
      <c r="M47" s="265"/>
      <c r="N47" s="265"/>
      <c r="O47" s="946"/>
    </row>
    <row r="48" spans="1:15" ht="13.5">
      <c r="A48" s="947"/>
      <c r="B48" s="616"/>
      <c r="C48" s="122"/>
      <c r="D48" s="122">
        <v>2017</v>
      </c>
      <c r="E48" s="265">
        <f t="shared" si="0"/>
        <v>0</v>
      </c>
      <c r="F48" s="265">
        <f t="shared" si="1"/>
        <v>0</v>
      </c>
      <c r="G48" s="265"/>
      <c r="H48" s="265"/>
      <c r="I48" s="265"/>
      <c r="J48" s="265"/>
      <c r="K48" s="265"/>
      <c r="L48" s="265"/>
      <c r="M48" s="265"/>
      <c r="N48" s="265"/>
      <c r="O48" s="946"/>
    </row>
    <row r="49" spans="1:15" ht="13.5">
      <c r="A49" s="947"/>
      <c r="B49" s="616"/>
      <c r="C49" s="122"/>
      <c r="D49" s="122">
        <v>2018</v>
      </c>
      <c r="E49" s="265">
        <f t="shared" si="0"/>
        <v>0</v>
      </c>
      <c r="F49" s="265">
        <f t="shared" si="1"/>
        <v>0</v>
      </c>
      <c r="G49" s="265"/>
      <c r="H49" s="265"/>
      <c r="I49" s="265"/>
      <c r="J49" s="265"/>
      <c r="K49" s="265"/>
      <c r="L49" s="265"/>
      <c r="M49" s="265"/>
      <c r="N49" s="265"/>
      <c r="O49" s="946"/>
    </row>
    <row r="50" spans="1:15" ht="13.5">
      <c r="A50" s="947"/>
      <c r="B50" s="616"/>
      <c r="C50" s="122"/>
      <c r="D50" s="122">
        <v>2019</v>
      </c>
      <c r="E50" s="265">
        <f t="shared" si="0"/>
        <v>0</v>
      </c>
      <c r="F50" s="265">
        <f t="shared" si="1"/>
        <v>0</v>
      </c>
      <c r="G50" s="265"/>
      <c r="H50" s="265"/>
      <c r="I50" s="265"/>
      <c r="J50" s="265"/>
      <c r="K50" s="265"/>
      <c r="L50" s="265"/>
      <c r="M50" s="265"/>
      <c r="N50" s="265"/>
      <c r="O50" s="946"/>
    </row>
    <row r="51" spans="1:15" ht="13.5">
      <c r="A51" s="947"/>
      <c r="B51" s="616"/>
      <c r="C51" s="122"/>
      <c r="D51" s="122">
        <v>2020</v>
      </c>
      <c r="E51" s="265">
        <f t="shared" si="0"/>
        <v>77483.5</v>
      </c>
      <c r="F51" s="265">
        <f t="shared" si="1"/>
        <v>0</v>
      </c>
      <c r="G51" s="538">
        <v>77483.5</v>
      </c>
      <c r="H51" s="265"/>
      <c r="I51" s="265"/>
      <c r="J51" s="265"/>
      <c r="K51" s="265"/>
      <c r="L51" s="265"/>
      <c r="M51" s="265"/>
      <c r="N51" s="265"/>
      <c r="O51" s="946"/>
    </row>
    <row r="52" spans="1:15" ht="13.5">
      <c r="A52" s="947"/>
      <c r="B52" s="616"/>
      <c r="C52" s="122"/>
      <c r="D52" s="122">
        <v>2021</v>
      </c>
      <c r="E52" s="265">
        <f t="shared" si="0"/>
        <v>0</v>
      </c>
      <c r="F52" s="265">
        <f t="shared" si="1"/>
        <v>0</v>
      </c>
      <c r="G52" s="265"/>
      <c r="H52" s="265"/>
      <c r="I52" s="265"/>
      <c r="J52" s="265"/>
      <c r="K52" s="265"/>
      <c r="L52" s="265"/>
      <c r="M52" s="265"/>
      <c r="N52" s="265"/>
      <c r="O52" s="946"/>
    </row>
    <row r="53" spans="1:15" ht="13.5">
      <c r="A53" s="947"/>
      <c r="B53" s="616"/>
      <c r="C53" s="122"/>
      <c r="D53" s="122">
        <v>2022</v>
      </c>
      <c r="E53" s="265">
        <f t="shared" si="0"/>
        <v>0</v>
      </c>
      <c r="F53" s="265">
        <f t="shared" si="1"/>
        <v>0</v>
      </c>
      <c r="G53" s="265"/>
      <c r="H53" s="265"/>
      <c r="I53" s="265"/>
      <c r="J53" s="265"/>
      <c r="K53" s="265"/>
      <c r="L53" s="265"/>
      <c r="M53" s="265"/>
      <c r="N53" s="265"/>
      <c r="O53" s="946"/>
    </row>
    <row r="54" spans="1:15" ht="13.5">
      <c r="A54" s="947"/>
      <c r="B54" s="616"/>
      <c r="C54" s="122"/>
      <c r="D54" s="122">
        <v>2023</v>
      </c>
      <c r="E54" s="265">
        <f t="shared" si="0"/>
        <v>0</v>
      </c>
      <c r="F54" s="265">
        <f t="shared" si="1"/>
        <v>0</v>
      </c>
      <c r="G54" s="265"/>
      <c r="H54" s="265"/>
      <c r="I54" s="265"/>
      <c r="J54" s="265"/>
      <c r="K54" s="265"/>
      <c r="L54" s="265"/>
      <c r="M54" s="265"/>
      <c r="N54" s="265"/>
      <c r="O54" s="946"/>
    </row>
    <row r="55" spans="1:15" ht="13.5">
      <c r="A55" s="947"/>
      <c r="B55" s="616"/>
      <c r="C55" s="122"/>
      <c r="D55" s="122">
        <v>2024</v>
      </c>
      <c r="E55" s="265">
        <f t="shared" si="0"/>
        <v>0</v>
      </c>
      <c r="F55" s="265">
        <f t="shared" si="1"/>
        <v>0</v>
      </c>
      <c r="G55" s="265"/>
      <c r="H55" s="265"/>
      <c r="I55" s="265"/>
      <c r="J55" s="265"/>
      <c r="K55" s="265"/>
      <c r="L55" s="265"/>
      <c r="M55" s="265"/>
      <c r="N55" s="265"/>
      <c r="O55" s="946"/>
    </row>
    <row r="56" spans="1:15" ht="13.5">
      <c r="A56" s="947"/>
      <c r="B56" s="616"/>
      <c r="C56" s="122"/>
      <c r="D56" s="122">
        <v>2025</v>
      </c>
      <c r="E56" s="265">
        <f aca="true" t="shared" si="2" ref="E56:E79">G56+I56+K56+M56</f>
        <v>0</v>
      </c>
      <c r="F56" s="265">
        <f aca="true" t="shared" si="3" ref="F56:F79">H56+J56+L56+N56</f>
        <v>0</v>
      </c>
      <c r="G56" s="265"/>
      <c r="H56" s="265"/>
      <c r="I56" s="265"/>
      <c r="J56" s="265"/>
      <c r="K56" s="265"/>
      <c r="L56" s="265"/>
      <c r="M56" s="265"/>
      <c r="N56" s="265"/>
      <c r="O56" s="946"/>
    </row>
    <row r="57" spans="1:15" ht="13.5">
      <c r="A57" s="947" t="s">
        <v>997</v>
      </c>
      <c r="B57" s="616" t="s">
        <v>560</v>
      </c>
      <c r="C57" s="122"/>
      <c r="D57" s="122">
        <v>2015</v>
      </c>
      <c r="E57" s="265">
        <f t="shared" si="2"/>
        <v>0</v>
      </c>
      <c r="F57" s="265">
        <f t="shared" si="3"/>
        <v>0</v>
      </c>
      <c r="G57" s="265"/>
      <c r="H57" s="265"/>
      <c r="I57" s="265"/>
      <c r="J57" s="265"/>
      <c r="K57" s="265"/>
      <c r="L57" s="265"/>
      <c r="M57" s="265"/>
      <c r="N57" s="265"/>
      <c r="O57" s="946"/>
    </row>
    <row r="58" spans="1:15" ht="13.5">
      <c r="A58" s="947"/>
      <c r="B58" s="616"/>
      <c r="C58" s="122"/>
      <c r="D58" s="122">
        <v>2016</v>
      </c>
      <c r="E58" s="265">
        <f t="shared" si="2"/>
        <v>0</v>
      </c>
      <c r="F58" s="265">
        <f t="shared" si="3"/>
        <v>0</v>
      </c>
      <c r="G58" s="265"/>
      <c r="H58" s="265"/>
      <c r="I58" s="265"/>
      <c r="J58" s="265"/>
      <c r="K58" s="265"/>
      <c r="L58" s="265"/>
      <c r="M58" s="265"/>
      <c r="N58" s="265"/>
      <c r="O58" s="946"/>
    </row>
    <row r="59" spans="1:15" ht="13.5">
      <c r="A59" s="947"/>
      <c r="B59" s="616"/>
      <c r="C59" s="122"/>
      <c r="D59" s="122">
        <v>2017</v>
      </c>
      <c r="E59" s="265">
        <f t="shared" si="2"/>
        <v>0</v>
      </c>
      <c r="F59" s="265">
        <f t="shared" si="3"/>
        <v>0</v>
      </c>
      <c r="G59" s="265"/>
      <c r="H59" s="265"/>
      <c r="I59" s="265"/>
      <c r="J59" s="265"/>
      <c r="K59" s="265"/>
      <c r="L59" s="265"/>
      <c r="M59" s="265"/>
      <c r="N59" s="265"/>
      <c r="O59" s="946"/>
    </row>
    <row r="60" spans="1:15" ht="13.5">
      <c r="A60" s="947"/>
      <c r="B60" s="616"/>
      <c r="C60" s="122"/>
      <c r="D60" s="122">
        <v>2018</v>
      </c>
      <c r="E60" s="265">
        <f t="shared" si="2"/>
        <v>0</v>
      </c>
      <c r="F60" s="265">
        <f t="shared" si="3"/>
        <v>0</v>
      </c>
      <c r="G60" s="265"/>
      <c r="H60" s="265"/>
      <c r="I60" s="265"/>
      <c r="J60" s="265"/>
      <c r="K60" s="265"/>
      <c r="L60" s="265"/>
      <c r="M60" s="265"/>
      <c r="N60" s="265"/>
      <c r="O60" s="946"/>
    </row>
    <row r="61" spans="1:15" ht="13.5">
      <c r="A61" s="947"/>
      <c r="B61" s="616"/>
      <c r="C61" s="122"/>
      <c r="D61" s="122">
        <v>2019</v>
      </c>
      <c r="E61" s="265">
        <f t="shared" si="2"/>
        <v>0</v>
      </c>
      <c r="F61" s="265">
        <f t="shared" si="3"/>
        <v>0</v>
      </c>
      <c r="G61" s="265"/>
      <c r="H61" s="265"/>
      <c r="I61" s="265"/>
      <c r="J61" s="265"/>
      <c r="K61" s="265"/>
      <c r="L61" s="265"/>
      <c r="M61" s="265"/>
      <c r="N61" s="265"/>
      <c r="O61" s="946"/>
    </row>
    <row r="62" spans="1:15" ht="13.5">
      <c r="A62" s="947"/>
      <c r="B62" s="616"/>
      <c r="C62" s="122"/>
      <c r="D62" s="122">
        <v>2020</v>
      </c>
      <c r="E62" s="265">
        <f t="shared" si="2"/>
        <v>0</v>
      </c>
      <c r="F62" s="265">
        <f t="shared" si="3"/>
        <v>0</v>
      </c>
      <c r="G62" s="265"/>
      <c r="H62" s="265"/>
      <c r="I62" s="265"/>
      <c r="J62" s="265"/>
      <c r="K62" s="265"/>
      <c r="L62" s="265"/>
      <c r="M62" s="265"/>
      <c r="N62" s="265"/>
      <c r="O62" s="946"/>
    </row>
    <row r="63" spans="1:15" ht="13.5">
      <c r="A63" s="947"/>
      <c r="B63" s="616"/>
      <c r="C63" s="122"/>
      <c r="D63" s="122">
        <v>2021</v>
      </c>
      <c r="E63" s="265">
        <f t="shared" si="2"/>
        <v>164.1</v>
      </c>
      <c r="F63" s="265">
        <f t="shared" si="3"/>
        <v>0</v>
      </c>
      <c r="G63" s="538">
        <v>164.1</v>
      </c>
      <c r="H63" s="265"/>
      <c r="I63" s="265"/>
      <c r="J63" s="265"/>
      <c r="K63" s="265"/>
      <c r="L63" s="265"/>
      <c r="M63" s="265"/>
      <c r="N63" s="265"/>
      <c r="O63" s="946"/>
    </row>
    <row r="64" spans="1:15" ht="13.5">
      <c r="A64" s="947"/>
      <c r="B64" s="616"/>
      <c r="C64" s="122"/>
      <c r="D64" s="122">
        <v>2022</v>
      </c>
      <c r="E64" s="265">
        <f t="shared" si="2"/>
        <v>3423.1</v>
      </c>
      <c r="F64" s="265">
        <f t="shared" si="3"/>
        <v>0</v>
      </c>
      <c r="G64" s="538">
        <v>3423.1</v>
      </c>
      <c r="H64" s="265"/>
      <c r="I64" s="265"/>
      <c r="J64" s="265"/>
      <c r="K64" s="265"/>
      <c r="L64" s="265"/>
      <c r="M64" s="265"/>
      <c r="N64" s="265"/>
      <c r="O64" s="946"/>
    </row>
    <row r="65" spans="1:15" ht="13.5">
      <c r="A65" s="947"/>
      <c r="B65" s="616"/>
      <c r="C65" s="122"/>
      <c r="D65" s="122">
        <v>2023</v>
      </c>
      <c r="E65" s="265">
        <f t="shared" si="2"/>
        <v>0</v>
      </c>
      <c r="F65" s="265">
        <f t="shared" si="3"/>
        <v>0</v>
      </c>
      <c r="G65" s="265"/>
      <c r="H65" s="265"/>
      <c r="I65" s="265"/>
      <c r="J65" s="265"/>
      <c r="K65" s="265"/>
      <c r="L65" s="265"/>
      <c r="M65" s="265"/>
      <c r="N65" s="265"/>
      <c r="O65" s="946"/>
    </row>
    <row r="66" spans="1:15" ht="13.5">
      <c r="A66" s="947"/>
      <c r="B66" s="616"/>
      <c r="C66" s="122"/>
      <c r="D66" s="122">
        <v>2024</v>
      </c>
      <c r="E66" s="265">
        <f t="shared" si="2"/>
        <v>0</v>
      </c>
      <c r="F66" s="265">
        <f t="shared" si="3"/>
        <v>0</v>
      </c>
      <c r="G66" s="265"/>
      <c r="H66" s="265"/>
      <c r="I66" s="265"/>
      <c r="J66" s="265"/>
      <c r="K66" s="265"/>
      <c r="L66" s="265"/>
      <c r="M66" s="265"/>
      <c r="N66" s="265"/>
      <c r="O66" s="946"/>
    </row>
    <row r="67" spans="1:15" ht="13.5">
      <c r="A67" s="947"/>
      <c r="B67" s="616"/>
      <c r="C67" s="122"/>
      <c r="D67" s="122">
        <v>2025</v>
      </c>
      <c r="E67" s="265">
        <f t="shared" si="2"/>
        <v>0</v>
      </c>
      <c r="F67" s="265">
        <f t="shared" si="3"/>
        <v>0</v>
      </c>
      <c r="G67" s="265"/>
      <c r="H67" s="265"/>
      <c r="I67" s="265"/>
      <c r="J67" s="265"/>
      <c r="K67" s="265"/>
      <c r="L67" s="265"/>
      <c r="M67" s="265"/>
      <c r="N67" s="265"/>
      <c r="O67" s="946"/>
    </row>
    <row r="68" spans="1:15" ht="15" customHeight="1">
      <c r="A68" s="947" t="s">
        <v>998</v>
      </c>
      <c r="B68" s="616" t="s">
        <v>947</v>
      </c>
      <c r="C68" s="122"/>
      <c r="D68" s="122">
        <v>2015</v>
      </c>
      <c r="E68" s="265">
        <f t="shared" si="2"/>
        <v>0</v>
      </c>
      <c r="F68" s="265">
        <f t="shared" si="3"/>
        <v>0</v>
      </c>
      <c r="G68" s="265"/>
      <c r="H68" s="265"/>
      <c r="I68" s="265"/>
      <c r="J68" s="265"/>
      <c r="K68" s="265"/>
      <c r="L68" s="265"/>
      <c r="M68" s="265"/>
      <c r="N68" s="265"/>
      <c r="O68" s="946"/>
    </row>
    <row r="69" spans="1:15" ht="13.5">
      <c r="A69" s="947"/>
      <c r="B69" s="616"/>
      <c r="C69" s="122"/>
      <c r="D69" s="122">
        <v>2016</v>
      </c>
      <c r="E69" s="265">
        <f t="shared" si="2"/>
        <v>0</v>
      </c>
      <c r="F69" s="265">
        <f t="shared" si="3"/>
        <v>0</v>
      </c>
      <c r="G69" s="265"/>
      <c r="H69" s="265"/>
      <c r="I69" s="265"/>
      <c r="J69" s="265"/>
      <c r="K69" s="265"/>
      <c r="L69" s="265"/>
      <c r="M69" s="265"/>
      <c r="N69" s="265"/>
      <c r="O69" s="946"/>
    </row>
    <row r="70" spans="1:15" ht="13.5">
      <c r="A70" s="947"/>
      <c r="B70" s="616"/>
      <c r="C70" s="122"/>
      <c r="D70" s="122">
        <v>2017</v>
      </c>
      <c r="E70" s="265">
        <f t="shared" si="2"/>
        <v>0</v>
      </c>
      <c r="F70" s="265">
        <f t="shared" si="3"/>
        <v>0</v>
      </c>
      <c r="G70" s="265"/>
      <c r="H70" s="265"/>
      <c r="I70" s="265"/>
      <c r="J70" s="265"/>
      <c r="K70" s="265"/>
      <c r="L70" s="265"/>
      <c r="M70" s="265"/>
      <c r="N70" s="265"/>
      <c r="O70" s="946"/>
    </row>
    <row r="71" spans="1:15" ht="13.5">
      <c r="A71" s="947"/>
      <c r="B71" s="616"/>
      <c r="C71" s="122"/>
      <c r="D71" s="122">
        <v>2018</v>
      </c>
      <c r="E71" s="265">
        <f t="shared" si="2"/>
        <v>3</v>
      </c>
      <c r="F71" s="265">
        <f t="shared" si="3"/>
        <v>3</v>
      </c>
      <c r="G71" s="265">
        <v>3</v>
      </c>
      <c r="H71" s="265">
        <v>3</v>
      </c>
      <c r="I71" s="265"/>
      <c r="J71" s="265"/>
      <c r="K71" s="265"/>
      <c r="L71" s="265"/>
      <c r="M71" s="265"/>
      <c r="N71" s="265"/>
      <c r="O71" s="946"/>
    </row>
    <row r="72" spans="1:15" ht="13.5">
      <c r="A72" s="947"/>
      <c r="B72" s="616"/>
      <c r="C72" s="122"/>
      <c r="D72" s="122">
        <v>2019</v>
      </c>
      <c r="E72" s="265">
        <f t="shared" si="2"/>
        <v>0</v>
      </c>
      <c r="F72" s="265">
        <f t="shared" si="3"/>
        <v>0</v>
      </c>
      <c r="G72" s="265"/>
      <c r="H72" s="265"/>
      <c r="I72" s="265"/>
      <c r="J72" s="265"/>
      <c r="K72" s="265"/>
      <c r="L72" s="265"/>
      <c r="M72" s="265"/>
      <c r="N72" s="265"/>
      <c r="O72" s="946"/>
    </row>
    <row r="73" spans="1:15" ht="13.5">
      <c r="A73" s="947"/>
      <c r="B73" s="616"/>
      <c r="C73" s="122"/>
      <c r="D73" s="122">
        <v>2020</v>
      </c>
      <c r="E73" s="265">
        <f t="shared" si="2"/>
        <v>2495.1</v>
      </c>
      <c r="F73" s="265">
        <f t="shared" si="3"/>
        <v>0</v>
      </c>
      <c r="G73" s="538">
        <v>2495.1</v>
      </c>
      <c r="H73" s="265"/>
      <c r="I73" s="265"/>
      <c r="J73" s="265"/>
      <c r="K73" s="265"/>
      <c r="L73" s="265"/>
      <c r="M73" s="265"/>
      <c r="N73" s="265"/>
      <c r="O73" s="946"/>
    </row>
    <row r="74" spans="1:15" ht="13.5">
      <c r="A74" s="947"/>
      <c r="B74" s="616"/>
      <c r="C74" s="122"/>
      <c r="D74" s="122">
        <v>2021</v>
      </c>
      <c r="E74" s="265">
        <f t="shared" si="2"/>
        <v>0</v>
      </c>
      <c r="F74" s="265">
        <f t="shared" si="3"/>
        <v>0</v>
      </c>
      <c r="G74" s="265"/>
      <c r="H74" s="265"/>
      <c r="I74" s="265"/>
      <c r="J74" s="265"/>
      <c r="K74" s="265"/>
      <c r="L74" s="265"/>
      <c r="M74" s="265"/>
      <c r="N74" s="265"/>
      <c r="O74" s="946"/>
    </row>
    <row r="75" spans="1:15" ht="13.5">
      <c r="A75" s="947"/>
      <c r="B75" s="616"/>
      <c r="C75" s="122"/>
      <c r="D75" s="122">
        <v>2022</v>
      </c>
      <c r="E75" s="265">
        <f t="shared" si="2"/>
        <v>0</v>
      </c>
      <c r="F75" s="265">
        <f t="shared" si="3"/>
        <v>0</v>
      </c>
      <c r="G75" s="265"/>
      <c r="H75" s="265"/>
      <c r="I75" s="265"/>
      <c r="J75" s="265"/>
      <c r="K75" s="265"/>
      <c r="L75" s="265"/>
      <c r="M75" s="265"/>
      <c r="N75" s="265"/>
      <c r="O75" s="946"/>
    </row>
    <row r="76" spans="1:15" ht="13.5">
      <c r="A76" s="947"/>
      <c r="B76" s="616"/>
      <c r="C76" s="122"/>
      <c r="D76" s="122">
        <v>2023</v>
      </c>
      <c r="E76" s="265">
        <f t="shared" si="2"/>
        <v>0</v>
      </c>
      <c r="F76" s="265">
        <f t="shared" si="3"/>
        <v>0</v>
      </c>
      <c r="G76" s="265"/>
      <c r="H76" s="265"/>
      <c r="I76" s="265"/>
      <c r="J76" s="265"/>
      <c r="K76" s="265"/>
      <c r="L76" s="265"/>
      <c r="M76" s="265"/>
      <c r="N76" s="265"/>
      <c r="O76" s="946"/>
    </row>
    <row r="77" spans="1:15" ht="13.5">
      <c r="A77" s="947"/>
      <c r="B77" s="616"/>
      <c r="C77" s="122"/>
      <c r="D77" s="122">
        <v>2024</v>
      </c>
      <c r="E77" s="265">
        <f t="shared" si="2"/>
        <v>0</v>
      </c>
      <c r="F77" s="265">
        <f t="shared" si="3"/>
        <v>0</v>
      </c>
      <c r="G77" s="265"/>
      <c r="H77" s="265"/>
      <c r="I77" s="265"/>
      <c r="J77" s="265"/>
      <c r="K77" s="265"/>
      <c r="L77" s="265"/>
      <c r="M77" s="265"/>
      <c r="N77" s="265"/>
      <c r="O77" s="946"/>
    </row>
    <row r="78" spans="1:15" ht="13.5">
      <c r="A78" s="947"/>
      <c r="B78" s="616"/>
      <c r="C78" s="122"/>
      <c r="D78" s="122">
        <v>2025</v>
      </c>
      <c r="E78" s="265">
        <f t="shared" si="2"/>
        <v>0</v>
      </c>
      <c r="F78" s="265">
        <f t="shared" si="3"/>
        <v>0</v>
      </c>
      <c r="G78" s="265"/>
      <c r="H78" s="265"/>
      <c r="I78" s="265"/>
      <c r="J78" s="265"/>
      <c r="K78" s="265"/>
      <c r="L78" s="265"/>
      <c r="M78" s="265"/>
      <c r="N78" s="265"/>
      <c r="O78" s="946"/>
    </row>
    <row r="79" spans="1:15" ht="13.5">
      <c r="A79" s="947" t="s">
        <v>999</v>
      </c>
      <c r="B79" s="616" t="s">
        <v>561</v>
      </c>
      <c r="C79" s="122"/>
      <c r="D79" s="122">
        <v>2015</v>
      </c>
      <c r="E79" s="265">
        <f t="shared" si="2"/>
        <v>16336.900000000001</v>
      </c>
      <c r="F79" s="265">
        <f t="shared" si="3"/>
        <v>16336.900000000001</v>
      </c>
      <c r="G79" s="265">
        <v>5247.7</v>
      </c>
      <c r="H79" s="265">
        <v>5247.7</v>
      </c>
      <c r="I79" s="265"/>
      <c r="J79" s="265"/>
      <c r="K79" s="265">
        <v>11089.2</v>
      </c>
      <c r="L79" s="265">
        <v>11089.2</v>
      </c>
      <c r="M79" s="265"/>
      <c r="N79" s="265"/>
      <c r="O79" s="946"/>
    </row>
    <row r="80" spans="1:15" ht="13.5">
      <c r="A80" s="947"/>
      <c r="B80" s="616"/>
      <c r="C80" s="122"/>
      <c r="D80" s="122">
        <v>2016</v>
      </c>
      <c r="E80" s="265">
        <f aca="true" t="shared" si="4" ref="E80:E92">G80+I80+K80+M80</f>
        <v>0</v>
      </c>
      <c r="F80" s="265">
        <f aca="true" t="shared" si="5" ref="F80:F92">H80+J80+L80+N80</f>
        <v>0</v>
      </c>
      <c r="G80" s="265"/>
      <c r="H80" s="265"/>
      <c r="I80" s="265"/>
      <c r="J80" s="265"/>
      <c r="K80" s="265"/>
      <c r="L80" s="265"/>
      <c r="M80" s="265"/>
      <c r="N80" s="265"/>
      <c r="O80" s="946"/>
    </row>
    <row r="81" spans="1:15" ht="13.5">
      <c r="A81" s="947"/>
      <c r="B81" s="616"/>
      <c r="C81" s="122"/>
      <c r="D81" s="122">
        <v>2017</v>
      </c>
      <c r="E81" s="265">
        <f t="shared" si="4"/>
        <v>0</v>
      </c>
      <c r="F81" s="265">
        <f t="shared" si="5"/>
        <v>0</v>
      </c>
      <c r="G81" s="265"/>
      <c r="H81" s="265"/>
      <c r="I81" s="265"/>
      <c r="J81" s="265"/>
      <c r="K81" s="265"/>
      <c r="L81" s="265"/>
      <c r="M81" s="265"/>
      <c r="N81" s="265"/>
      <c r="O81" s="946"/>
    </row>
    <row r="82" spans="1:15" ht="13.5">
      <c r="A82" s="947"/>
      <c r="B82" s="616"/>
      <c r="C82" s="122"/>
      <c r="D82" s="122">
        <v>2018</v>
      </c>
      <c r="E82" s="265">
        <f t="shared" si="4"/>
        <v>0</v>
      </c>
      <c r="F82" s="265">
        <f t="shared" si="5"/>
        <v>0</v>
      </c>
      <c r="G82" s="265"/>
      <c r="H82" s="265"/>
      <c r="I82" s="265"/>
      <c r="J82" s="265"/>
      <c r="K82" s="265"/>
      <c r="L82" s="265"/>
      <c r="M82" s="265"/>
      <c r="N82" s="265"/>
      <c r="O82" s="946"/>
    </row>
    <row r="83" spans="1:15" ht="13.5">
      <c r="A83" s="947"/>
      <c r="B83" s="616"/>
      <c r="C83" s="122"/>
      <c r="D83" s="122">
        <v>2019</v>
      </c>
      <c r="E83" s="265">
        <f t="shared" si="4"/>
        <v>0</v>
      </c>
      <c r="F83" s="265">
        <f t="shared" si="5"/>
        <v>0</v>
      </c>
      <c r="G83" s="265"/>
      <c r="H83" s="265"/>
      <c r="I83" s="265"/>
      <c r="J83" s="265"/>
      <c r="K83" s="265"/>
      <c r="L83" s="265"/>
      <c r="M83" s="265"/>
      <c r="N83" s="265"/>
      <c r="O83" s="946"/>
    </row>
    <row r="84" spans="1:15" ht="13.5">
      <c r="A84" s="947"/>
      <c r="B84" s="616"/>
      <c r="C84" s="122"/>
      <c r="D84" s="122">
        <v>2020</v>
      </c>
      <c r="E84" s="265">
        <f t="shared" si="4"/>
        <v>0</v>
      </c>
      <c r="F84" s="265">
        <f t="shared" si="5"/>
        <v>0</v>
      </c>
      <c r="G84" s="265"/>
      <c r="H84" s="265"/>
      <c r="I84" s="265"/>
      <c r="J84" s="265"/>
      <c r="K84" s="265"/>
      <c r="L84" s="265"/>
      <c r="M84" s="265"/>
      <c r="N84" s="265"/>
      <c r="O84" s="946"/>
    </row>
    <row r="85" spans="1:15" ht="13.5">
      <c r="A85" s="947"/>
      <c r="B85" s="616"/>
      <c r="C85" s="122"/>
      <c r="D85" s="122">
        <v>2021</v>
      </c>
      <c r="E85" s="265">
        <f t="shared" si="4"/>
        <v>0</v>
      </c>
      <c r="F85" s="265">
        <f t="shared" si="5"/>
        <v>0</v>
      </c>
      <c r="G85" s="265"/>
      <c r="H85" s="265"/>
      <c r="I85" s="265"/>
      <c r="J85" s="265"/>
      <c r="K85" s="265"/>
      <c r="L85" s="265"/>
      <c r="M85" s="265"/>
      <c r="N85" s="265"/>
      <c r="O85" s="946"/>
    </row>
    <row r="86" spans="1:15" ht="13.5">
      <c r="A86" s="947"/>
      <c r="B86" s="616"/>
      <c r="C86" s="122"/>
      <c r="D86" s="122">
        <v>2022</v>
      </c>
      <c r="E86" s="265">
        <f t="shared" si="4"/>
        <v>0</v>
      </c>
      <c r="F86" s="265">
        <f t="shared" si="5"/>
        <v>0</v>
      </c>
      <c r="G86" s="265"/>
      <c r="H86" s="265"/>
      <c r="I86" s="265"/>
      <c r="J86" s="265"/>
      <c r="K86" s="265"/>
      <c r="L86" s="265"/>
      <c r="M86" s="265"/>
      <c r="N86" s="265"/>
      <c r="O86" s="946"/>
    </row>
    <row r="87" spans="1:15" ht="13.5">
      <c r="A87" s="947"/>
      <c r="B87" s="616"/>
      <c r="C87" s="122"/>
      <c r="D87" s="122">
        <v>2023</v>
      </c>
      <c r="E87" s="265">
        <f t="shared" si="4"/>
        <v>0</v>
      </c>
      <c r="F87" s="265">
        <f t="shared" si="5"/>
        <v>0</v>
      </c>
      <c r="G87" s="265"/>
      <c r="H87" s="265"/>
      <c r="I87" s="265"/>
      <c r="J87" s="265"/>
      <c r="K87" s="265"/>
      <c r="L87" s="265"/>
      <c r="M87" s="265"/>
      <c r="N87" s="265"/>
      <c r="O87" s="946"/>
    </row>
    <row r="88" spans="1:15" ht="13.5">
      <c r="A88" s="947"/>
      <c r="B88" s="616"/>
      <c r="C88" s="122"/>
      <c r="D88" s="122">
        <v>2024</v>
      </c>
      <c r="E88" s="265">
        <f t="shared" si="4"/>
        <v>0</v>
      </c>
      <c r="F88" s="265">
        <f t="shared" si="5"/>
        <v>0</v>
      </c>
      <c r="G88" s="265"/>
      <c r="H88" s="265"/>
      <c r="I88" s="265"/>
      <c r="J88" s="265"/>
      <c r="K88" s="265"/>
      <c r="L88" s="265"/>
      <c r="M88" s="265"/>
      <c r="N88" s="265"/>
      <c r="O88" s="946"/>
    </row>
    <row r="89" spans="1:15" ht="13.5">
      <c r="A89" s="947"/>
      <c r="B89" s="616"/>
      <c r="C89" s="122"/>
      <c r="D89" s="122">
        <v>2025</v>
      </c>
      <c r="E89" s="265">
        <f t="shared" si="4"/>
        <v>0</v>
      </c>
      <c r="F89" s="265">
        <f t="shared" si="5"/>
        <v>0</v>
      </c>
      <c r="G89" s="265"/>
      <c r="H89" s="265"/>
      <c r="I89" s="265"/>
      <c r="J89" s="265"/>
      <c r="K89" s="265"/>
      <c r="L89" s="265"/>
      <c r="M89" s="265"/>
      <c r="N89" s="265"/>
      <c r="O89" s="946"/>
    </row>
    <row r="90" spans="1:15" ht="13.5">
      <c r="A90" s="947" t="s">
        <v>1000</v>
      </c>
      <c r="B90" s="616" t="s">
        <v>579</v>
      </c>
      <c r="C90" s="122"/>
      <c r="D90" s="122">
        <v>2015</v>
      </c>
      <c r="E90" s="265">
        <f t="shared" si="4"/>
        <v>0</v>
      </c>
      <c r="F90" s="265">
        <f t="shared" si="5"/>
        <v>0</v>
      </c>
      <c r="G90" s="265"/>
      <c r="H90" s="265"/>
      <c r="I90" s="265"/>
      <c r="J90" s="265"/>
      <c r="K90" s="265"/>
      <c r="L90" s="265"/>
      <c r="M90" s="265"/>
      <c r="N90" s="265"/>
      <c r="O90" s="946"/>
    </row>
    <row r="91" spans="1:15" ht="13.5">
      <c r="A91" s="947"/>
      <c r="B91" s="616"/>
      <c r="C91" s="122"/>
      <c r="D91" s="122">
        <v>2016</v>
      </c>
      <c r="E91" s="265">
        <f t="shared" si="4"/>
        <v>0</v>
      </c>
      <c r="F91" s="265">
        <f t="shared" si="5"/>
        <v>0</v>
      </c>
      <c r="G91" s="265"/>
      <c r="H91" s="265"/>
      <c r="I91" s="265"/>
      <c r="J91" s="265"/>
      <c r="K91" s="265"/>
      <c r="L91" s="265"/>
      <c r="M91" s="265"/>
      <c r="N91" s="265"/>
      <c r="O91" s="946"/>
    </row>
    <row r="92" spans="1:15" ht="13.5">
      <c r="A92" s="947"/>
      <c r="B92" s="616"/>
      <c r="C92" s="122"/>
      <c r="D92" s="122">
        <v>2017</v>
      </c>
      <c r="E92" s="265">
        <f t="shared" si="4"/>
        <v>0</v>
      </c>
      <c r="F92" s="265">
        <f t="shared" si="5"/>
        <v>0</v>
      </c>
      <c r="G92" s="265"/>
      <c r="H92" s="265"/>
      <c r="I92" s="265"/>
      <c r="J92" s="265"/>
      <c r="K92" s="265"/>
      <c r="L92" s="265"/>
      <c r="M92" s="265"/>
      <c r="N92" s="265"/>
      <c r="O92" s="946"/>
    </row>
    <row r="93" spans="1:15" s="123" customFormat="1" ht="30">
      <c r="A93" s="947"/>
      <c r="B93" s="616"/>
      <c r="C93" s="229" t="s">
        <v>880</v>
      </c>
      <c r="D93" s="122">
        <v>2018</v>
      </c>
      <c r="E93" s="265">
        <f>G93+I93+K93+M93</f>
        <v>2609.9</v>
      </c>
      <c r="F93" s="265">
        <f>H93+J93+L93+N93</f>
        <v>2609.9</v>
      </c>
      <c r="G93" s="265">
        <v>2609.9</v>
      </c>
      <c r="H93" s="265">
        <v>2609.9</v>
      </c>
      <c r="I93" s="265"/>
      <c r="J93" s="265"/>
      <c r="K93" s="265"/>
      <c r="L93" s="265"/>
      <c r="M93" s="265"/>
      <c r="N93" s="265"/>
      <c r="O93" s="946"/>
    </row>
    <row r="94" spans="1:15" s="123" customFormat="1" ht="30">
      <c r="A94" s="947"/>
      <c r="B94" s="616"/>
      <c r="C94" s="229" t="s">
        <v>880</v>
      </c>
      <c r="D94" s="122">
        <v>2019</v>
      </c>
      <c r="E94" s="265">
        <f>G94+I94+K94+M94</f>
        <v>616.1</v>
      </c>
      <c r="F94" s="265">
        <f>H94+J94+L94+N94</f>
        <v>616.1</v>
      </c>
      <c r="G94" s="538">
        <v>616.1</v>
      </c>
      <c r="H94" s="538">
        <v>616.1</v>
      </c>
      <c r="I94" s="265"/>
      <c r="J94" s="265"/>
      <c r="K94" s="265"/>
      <c r="L94" s="265"/>
      <c r="M94" s="265"/>
      <c r="N94" s="265"/>
      <c r="O94" s="946"/>
    </row>
    <row r="95" spans="1:15" s="123" customFormat="1" ht="13.5">
      <c r="A95" s="947"/>
      <c r="B95" s="616"/>
      <c r="C95" s="122"/>
      <c r="D95" s="122">
        <v>2020</v>
      </c>
      <c r="E95" s="265">
        <f aca="true" t="shared" si="6" ref="E95:E100">G95+I95+K95+M95</f>
        <v>0</v>
      </c>
      <c r="F95" s="265">
        <f aca="true" t="shared" si="7" ref="F95:F100">H95+J95+L95+N95</f>
        <v>0</v>
      </c>
      <c r="G95" s="265"/>
      <c r="H95" s="265"/>
      <c r="I95" s="265"/>
      <c r="J95" s="265"/>
      <c r="K95" s="265"/>
      <c r="L95" s="265"/>
      <c r="M95" s="265"/>
      <c r="N95" s="265"/>
      <c r="O95" s="946"/>
    </row>
    <row r="96" spans="1:15" s="123" customFormat="1" ht="13.5">
      <c r="A96" s="947"/>
      <c r="B96" s="616"/>
      <c r="C96" s="122"/>
      <c r="D96" s="122">
        <v>2021</v>
      </c>
      <c r="E96" s="265">
        <f t="shared" si="6"/>
        <v>0</v>
      </c>
      <c r="F96" s="265">
        <f t="shared" si="7"/>
        <v>0</v>
      </c>
      <c r="G96" s="265"/>
      <c r="H96" s="265"/>
      <c r="I96" s="265"/>
      <c r="J96" s="265"/>
      <c r="K96" s="265"/>
      <c r="L96" s="265"/>
      <c r="M96" s="265"/>
      <c r="N96" s="265"/>
      <c r="O96" s="946"/>
    </row>
    <row r="97" spans="1:15" s="123" customFormat="1" ht="13.5">
      <c r="A97" s="947"/>
      <c r="B97" s="616"/>
      <c r="C97" s="122"/>
      <c r="D97" s="122">
        <v>2022</v>
      </c>
      <c r="E97" s="265">
        <f t="shared" si="6"/>
        <v>0</v>
      </c>
      <c r="F97" s="265">
        <f t="shared" si="7"/>
        <v>0</v>
      </c>
      <c r="G97" s="265"/>
      <c r="H97" s="265"/>
      <c r="I97" s="265"/>
      <c r="J97" s="265"/>
      <c r="K97" s="265"/>
      <c r="L97" s="265"/>
      <c r="M97" s="265"/>
      <c r="N97" s="265"/>
      <c r="O97" s="946"/>
    </row>
    <row r="98" spans="1:15" s="123" customFormat="1" ht="13.5">
      <c r="A98" s="947"/>
      <c r="B98" s="616"/>
      <c r="C98" s="122"/>
      <c r="D98" s="122">
        <v>2023</v>
      </c>
      <c r="E98" s="265">
        <f t="shared" si="6"/>
        <v>0</v>
      </c>
      <c r="F98" s="265">
        <f t="shared" si="7"/>
        <v>0</v>
      </c>
      <c r="G98" s="265"/>
      <c r="H98" s="265"/>
      <c r="I98" s="265"/>
      <c r="J98" s="265"/>
      <c r="K98" s="265"/>
      <c r="L98" s="265"/>
      <c r="M98" s="265"/>
      <c r="N98" s="265"/>
      <c r="O98" s="946"/>
    </row>
    <row r="99" spans="1:15" s="123" customFormat="1" ht="13.5">
      <c r="A99" s="947"/>
      <c r="B99" s="616"/>
      <c r="C99" s="122"/>
      <c r="D99" s="122">
        <v>2024</v>
      </c>
      <c r="E99" s="265">
        <f t="shared" si="6"/>
        <v>0</v>
      </c>
      <c r="F99" s="265">
        <f t="shared" si="7"/>
        <v>0</v>
      </c>
      <c r="G99" s="265"/>
      <c r="H99" s="265"/>
      <c r="I99" s="265"/>
      <c r="J99" s="265"/>
      <c r="K99" s="265"/>
      <c r="L99" s="265"/>
      <c r="M99" s="265"/>
      <c r="N99" s="265"/>
      <c r="O99" s="946"/>
    </row>
    <row r="100" spans="1:15" s="123" customFormat="1" ht="13.5">
      <c r="A100" s="947"/>
      <c r="B100" s="616"/>
      <c r="C100" s="122"/>
      <c r="D100" s="122">
        <v>2025</v>
      </c>
      <c r="E100" s="265">
        <f t="shared" si="6"/>
        <v>0</v>
      </c>
      <c r="F100" s="265">
        <f t="shared" si="7"/>
        <v>0</v>
      </c>
      <c r="G100" s="265"/>
      <c r="H100" s="265"/>
      <c r="I100" s="265"/>
      <c r="J100" s="265"/>
      <c r="K100" s="265"/>
      <c r="L100" s="265"/>
      <c r="M100" s="265"/>
      <c r="N100" s="265"/>
      <c r="O100" s="946"/>
    </row>
    <row r="101" spans="1:15" s="123" customFormat="1" ht="13.5">
      <c r="A101" s="947" t="s">
        <v>1001</v>
      </c>
      <c r="B101" s="616" t="s">
        <v>820</v>
      </c>
      <c r="C101" s="122"/>
      <c r="D101" s="122">
        <v>2015</v>
      </c>
      <c r="E101" s="265">
        <f aca="true" t="shared" si="8" ref="E101:E111">G101+I101+K101+M101</f>
        <v>0</v>
      </c>
      <c r="F101" s="265">
        <f aca="true" t="shared" si="9" ref="F101:F111">H101+J101+L101+N101</f>
        <v>0</v>
      </c>
      <c r="G101" s="265"/>
      <c r="H101" s="265"/>
      <c r="I101" s="265"/>
      <c r="J101" s="265"/>
      <c r="K101" s="265"/>
      <c r="L101" s="265"/>
      <c r="M101" s="265"/>
      <c r="N101" s="265"/>
      <c r="O101" s="946"/>
    </row>
    <row r="102" spans="1:15" s="123" customFormat="1" ht="13.5">
      <c r="A102" s="947"/>
      <c r="B102" s="616"/>
      <c r="C102" s="122"/>
      <c r="D102" s="122">
        <v>2016</v>
      </c>
      <c r="E102" s="265">
        <f t="shared" si="8"/>
        <v>0</v>
      </c>
      <c r="F102" s="265">
        <f t="shared" si="9"/>
        <v>0</v>
      </c>
      <c r="G102" s="265"/>
      <c r="H102" s="265"/>
      <c r="I102" s="265"/>
      <c r="J102" s="265"/>
      <c r="K102" s="265"/>
      <c r="L102" s="265"/>
      <c r="M102" s="265"/>
      <c r="N102" s="265"/>
      <c r="O102" s="946"/>
    </row>
    <row r="103" spans="1:15" s="123" customFormat="1" ht="13.5">
      <c r="A103" s="947"/>
      <c r="B103" s="616"/>
      <c r="C103" s="122"/>
      <c r="D103" s="122">
        <v>2017</v>
      </c>
      <c r="E103" s="265">
        <f t="shared" si="8"/>
        <v>0</v>
      </c>
      <c r="F103" s="265">
        <f t="shared" si="9"/>
        <v>0</v>
      </c>
      <c r="G103" s="265"/>
      <c r="H103" s="265"/>
      <c r="I103" s="265"/>
      <c r="J103" s="265"/>
      <c r="K103" s="265"/>
      <c r="L103" s="265"/>
      <c r="M103" s="265"/>
      <c r="N103" s="265"/>
      <c r="O103" s="946"/>
    </row>
    <row r="104" spans="1:15" s="123" customFormat="1" ht="13.5">
      <c r="A104" s="947"/>
      <c r="B104" s="616"/>
      <c r="C104" s="122"/>
      <c r="D104" s="122">
        <v>2018</v>
      </c>
      <c r="E104" s="265">
        <f t="shared" si="8"/>
        <v>0</v>
      </c>
      <c r="F104" s="265">
        <f t="shared" si="9"/>
        <v>0</v>
      </c>
      <c r="G104" s="265"/>
      <c r="H104" s="265"/>
      <c r="I104" s="265"/>
      <c r="J104" s="265"/>
      <c r="K104" s="265"/>
      <c r="L104" s="265"/>
      <c r="M104" s="265"/>
      <c r="N104" s="265"/>
      <c r="O104" s="946"/>
    </row>
    <row r="105" spans="1:15" s="123" customFormat="1" ht="13.5">
      <c r="A105" s="947"/>
      <c r="B105" s="616"/>
      <c r="C105" s="122"/>
      <c r="D105" s="122">
        <v>2019</v>
      </c>
      <c r="E105" s="265">
        <f t="shared" si="8"/>
        <v>0</v>
      </c>
      <c r="F105" s="265">
        <f t="shared" si="9"/>
        <v>0</v>
      </c>
      <c r="G105" s="265"/>
      <c r="H105" s="265"/>
      <c r="I105" s="265"/>
      <c r="J105" s="265"/>
      <c r="K105" s="265"/>
      <c r="L105" s="265"/>
      <c r="M105" s="265"/>
      <c r="N105" s="265"/>
      <c r="O105" s="946"/>
    </row>
    <row r="106" spans="1:15" s="123" customFormat="1" ht="13.5">
      <c r="A106" s="947"/>
      <c r="B106" s="616"/>
      <c r="C106" s="122"/>
      <c r="D106" s="122">
        <v>2020</v>
      </c>
      <c r="E106" s="265">
        <f t="shared" si="8"/>
        <v>512</v>
      </c>
      <c r="F106" s="265">
        <f t="shared" si="9"/>
        <v>0</v>
      </c>
      <c r="G106" s="538">
        <v>512</v>
      </c>
      <c r="H106" s="265"/>
      <c r="I106" s="265"/>
      <c r="J106" s="265"/>
      <c r="K106" s="265"/>
      <c r="L106" s="265"/>
      <c r="M106" s="265"/>
      <c r="N106" s="265"/>
      <c r="O106" s="946"/>
    </row>
    <row r="107" spans="1:15" s="123" customFormat="1" ht="13.5">
      <c r="A107" s="947"/>
      <c r="B107" s="616"/>
      <c r="C107" s="122"/>
      <c r="D107" s="122">
        <v>2021</v>
      </c>
      <c r="E107" s="265">
        <f t="shared" si="8"/>
        <v>10670.1</v>
      </c>
      <c r="F107" s="265">
        <f t="shared" si="9"/>
        <v>0</v>
      </c>
      <c r="G107" s="538">
        <v>10670.1</v>
      </c>
      <c r="H107" s="265"/>
      <c r="I107" s="265"/>
      <c r="J107" s="265"/>
      <c r="K107" s="265"/>
      <c r="L107" s="265"/>
      <c r="M107" s="265"/>
      <c r="N107" s="265"/>
      <c r="O107" s="946"/>
    </row>
    <row r="108" spans="1:15" s="123" customFormat="1" ht="13.5">
      <c r="A108" s="947"/>
      <c r="B108" s="616"/>
      <c r="C108" s="122"/>
      <c r="D108" s="122">
        <v>2022</v>
      </c>
      <c r="E108" s="265">
        <f t="shared" si="8"/>
        <v>0</v>
      </c>
      <c r="F108" s="265">
        <f t="shared" si="9"/>
        <v>0</v>
      </c>
      <c r="G108" s="265"/>
      <c r="H108" s="265"/>
      <c r="I108" s="265"/>
      <c r="J108" s="265"/>
      <c r="K108" s="265"/>
      <c r="L108" s="265"/>
      <c r="M108" s="265"/>
      <c r="N108" s="265"/>
      <c r="O108" s="946"/>
    </row>
    <row r="109" spans="1:15" s="123" customFormat="1" ht="13.5">
      <c r="A109" s="947"/>
      <c r="B109" s="616"/>
      <c r="C109" s="122"/>
      <c r="D109" s="122">
        <v>2023</v>
      </c>
      <c r="E109" s="265">
        <f t="shared" si="8"/>
        <v>0</v>
      </c>
      <c r="F109" s="265">
        <f t="shared" si="9"/>
        <v>0</v>
      </c>
      <c r="G109" s="265"/>
      <c r="H109" s="265"/>
      <c r="I109" s="265"/>
      <c r="J109" s="265"/>
      <c r="K109" s="265"/>
      <c r="L109" s="265"/>
      <c r="M109" s="265"/>
      <c r="N109" s="265"/>
      <c r="O109" s="946"/>
    </row>
    <row r="110" spans="1:15" s="123" customFormat="1" ht="13.5">
      <c r="A110" s="947"/>
      <c r="B110" s="616"/>
      <c r="C110" s="122"/>
      <c r="D110" s="122">
        <v>2024</v>
      </c>
      <c r="E110" s="265">
        <f t="shared" si="8"/>
        <v>0</v>
      </c>
      <c r="F110" s="265">
        <f t="shared" si="9"/>
        <v>0</v>
      </c>
      <c r="G110" s="265"/>
      <c r="H110" s="265"/>
      <c r="I110" s="265"/>
      <c r="J110" s="265"/>
      <c r="K110" s="265"/>
      <c r="L110" s="265"/>
      <c r="M110" s="265"/>
      <c r="N110" s="265"/>
      <c r="O110" s="946"/>
    </row>
    <row r="111" spans="1:15" s="123" customFormat="1" ht="13.5">
      <c r="A111" s="947"/>
      <c r="B111" s="616"/>
      <c r="C111" s="122"/>
      <c r="D111" s="122">
        <v>2025</v>
      </c>
      <c r="E111" s="265">
        <f t="shared" si="8"/>
        <v>0</v>
      </c>
      <c r="F111" s="265">
        <f t="shared" si="9"/>
        <v>0</v>
      </c>
      <c r="G111" s="265"/>
      <c r="H111" s="265"/>
      <c r="I111" s="265"/>
      <c r="J111" s="265"/>
      <c r="K111" s="265"/>
      <c r="L111" s="265"/>
      <c r="M111" s="265"/>
      <c r="N111" s="265"/>
      <c r="O111" s="946"/>
    </row>
    <row r="112" spans="1:15" s="123" customFormat="1" ht="13.5">
      <c r="A112" s="947" t="s">
        <v>1002</v>
      </c>
      <c r="B112" s="616" t="s">
        <v>875</v>
      </c>
      <c r="C112" s="328"/>
      <c r="D112" s="328">
        <v>2015</v>
      </c>
      <c r="E112" s="538">
        <f aca="true" t="shared" si="10" ref="E112:E122">G112+I112+K112+M112</f>
        <v>0</v>
      </c>
      <c r="F112" s="538">
        <f aca="true" t="shared" si="11" ref="F112:F122">H112+J112+L112+N112</f>
        <v>0</v>
      </c>
      <c r="G112" s="538"/>
      <c r="H112" s="538"/>
      <c r="I112" s="538"/>
      <c r="J112" s="538"/>
      <c r="K112" s="538"/>
      <c r="L112" s="538"/>
      <c r="M112" s="538"/>
      <c r="N112" s="538"/>
      <c r="O112" s="946"/>
    </row>
    <row r="113" spans="1:15" s="123" customFormat="1" ht="13.5">
      <c r="A113" s="947"/>
      <c r="B113" s="616"/>
      <c r="C113" s="328"/>
      <c r="D113" s="328">
        <v>2016</v>
      </c>
      <c r="E113" s="538">
        <f t="shared" si="10"/>
        <v>0</v>
      </c>
      <c r="F113" s="538">
        <f t="shared" si="11"/>
        <v>0</v>
      </c>
      <c r="G113" s="538"/>
      <c r="H113" s="538"/>
      <c r="I113" s="538"/>
      <c r="J113" s="538"/>
      <c r="K113" s="538"/>
      <c r="L113" s="538"/>
      <c r="M113" s="538"/>
      <c r="N113" s="538"/>
      <c r="O113" s="946"/>
    </row>
    <row r="114" spans="1:15" s="123" customFormat="1" ht="13.5">
      <c r="A114" s="947"/>
      <c r="B114" s="616"/>
      <c r="C114" s="328"/>
      <c r="D114" s="328">
        <v>2017</v>
      </c>
      <c r="E114" s="538">
        <f t="shared" si="10"/>
        <v>0</v>
      </c>
      <c r="F114" s="538">
        <f t="shared" si="11"/>
        <v>0</v>
      </c>
      <c r="G114" s="538"/>
      <c r="H114" s="538"/>
      <c r="I114" s="538"/>
      <c r="J114" s="538"/>
      <c r="K114" s="538"/>
      <c r="L114" s="538"/>
      <c r="M114" s="538"/>
      <c r="N114" s="538"/>
      <c r="O114" s="946"/>
    </row>
    <row r="115" spans="1:15" s="123" customFormat="1" ht="13.5">
      <c r="A115" s="947"/>
      <c r="B115" s="616"/>
      <c r="C115" s="328"/>
      <c r="D115" s="328">
        <v>2018</v>
      </c>
      <c r="E115" s="538">
        <f t="shared" si="10"/>
        <v>0</v>
      </c>
      <c r="F115" s="538">
        <f t="shared" si="11"/>
        <v>0</v>
      </c>
      <c r="G115" s="538"/>
      <c r="H115" s="538"/>
      <c r="I115" s="538"/>
      <c r="J115" s="538"/>
      <c r="K115" s="538"/>
      <c r="L115" s="538"/>
      <c r="M115" s="538"/>
      <c r="N115" s="538"/>
      <c r="O115" s="946"/>
    </row>
    <row r="116" spans="1:15" s="123" customFormat="1" ht="30">
      <c r="A116" s="947"/>
      <c r="B116" s="616"/>
      <c r="C116" s="408" t="s">
        <v>880</v>
      </c>
      <c r="D116" s="328">
        <v>2019</v>
      </c>
      <c r="E116" s="538">
        <f t="shared" si="10"/>
        <v>5.5</v>
      </c>
      <c r="F116" s="538">
        <f t="shared" si="11"/>
        <v>5.5</v>
      </c>
      <c r="G116" s="538">
        <v>5.5</v>
      </c>
      <c r="H116" s="538">
        <v>5.5</v>
      </c>
      <c r="I116" s="538"/>
      <c r="J116" s="538"/>
      <c r="K116" s="538"/>
      <c r="L116" s="538"/>
      <c r="M116" s="538"/>
      <c r="N116" s="538"/>
      <c r="O116" s="946"/>
    </row>
    <row r="117" spans="1:15" s="123" customFormat="1" ht="13.5">
      <c r="A117" s="947"/>
      <c r="B117" s="616"/>
      <c r="C117" s="328"/>
      <c r="D117" s="328">
        <v>2020</v>
      </c>
      <c r="E117" s="538">
        <f t="shared" si="10"/>
        <v>6666.2</v>
      </c>
      <c r="F117" s="538">
        <f t="shared" si="11"/>
        <v>0</v>
      </c>
      <c r="G117" s="538">
        <v>6666.2</v>
      </c>
      <c r="H117" s="538"/>
      <c r="I117" s="538"/>
      <c r="J117" s="538"/>
      <c r="K117" s="538"/>
      <c r="L117" s="538"/>
      <c r="M117" s="538"/>
      <c r="N117" s="538"/>
      <c r="O117" s="946"/>
    </row>
    <row r="118" spans="1:15" s="123" customFormat="1" ht="13.5">
      <c r="A118" s="947"/>
      <c r="B118" s="616"/>
      <c r="C118" s="328"/>
      <c r="D118" s="328">
        <v>2021</v>
      </c>
      <c r="E118" s="538">
        <f t="shared" si="10"/>
        <v>0</v>
      </c>
      <c r="F118" s="538">
        <f t="shared" si="11"/>
        <v>0</v>
      </c>
      <c r="G118" s="538"/>
      <c r="H118" s="538"/>
      <c r="I118" s="538"/>
      <c r="J118" s="538"/>
      <c r="K118" s="538"/>
      <c r="L118" s="538"/>
      <c r="M118" s="538"/>
      <c r="N118" s="538"/>
      <c r="O118" s="946"/>
    </row>
    <row r="119" spans="1:15" s="123" customFormat="1" ht="13.5">
      <c r="A119" s="947"/>
      <c r="B119" s="616"/>
      <c r="C119" s="328"/>
      <c r="D119" s="328">
        <v>2022</v>
      </c>
      <c r="E119" s="538">
        <f t="shared" si="10"/>
        <v>0</v>
      </c>
      <c r="F119" s="538">
        <f t="shared" si="11"/>
        <v>0</v>
      </c>
      <c r="G119" s="538"/>
      <c r="H119" s="538"/>
      <c r="I119" s="538"/>
      <c r="J119" s="538"/>
      <c r="K119" s="538"/>
      <c r="L119" s="538"/>
      <c r="M119" s="538"/>
      <c r="N119" s="538"/>
      <c r="O119" s="946"/>
    </row>
    <row r="120" spans="1:15" s="123" customFormat="1" ht="13.5">
      <c r="A120" s="947"/>
      <c r="B120" s="616"/>
      <c r="C120" s="328"/>
      <c r="D120" s="328">
        <v>2023</v>
      </c>
      <c r="E120" s="538">
        <f t="shared" si="10"/>
        <v>0</v>
      </c>
      <c r="F120" s="538">
        <f t="shared" si="11"/>
        <v>0</v>
      </c>
      <c r="G120" s="538"/>
      <c r="H120" s="538"/>
      <c r="I120" s="538"/>
      <c r="J120" s="538"/>
      <c r="K120" s="538"/>
      <c r="L120" s="538"/>
      <c r="M120" s="538"/>
      <c r="N120" s="538"/>
      <c r="O120" s="946"/>
    </row>
    <row r="121" spans="1:15" s="123" customFormat="1" ht="13.5">
      <c r="A121" s="947"/>
      <c r="B121" s="616"/>
      <c r="C121" s="328"/>
      <c r="D121" s="328">
        <v>2024</v>
      </c>
      <c r="E121" s="538">
        <f t="shared" si="10"/>
        <v>0</v>
      </c>
      <c r="F121" s="538">
        <f t="shared" si="11"/>
        <v>0</v>
      </c>
      <c r="G121" s="538"/>
      <c r="H121" s="538"/>
      <c r="I121" s="538"/>
      <c r="J121" s="538"/>
      <c r="K121" s="538"/>
      <c r="L121" s="538"/>
      <c r="M121" s="538"/>
      <c r="N121" s="538"/>
      <c r="O121" s="946"/>
    </row>
    <row r="122" spans="1:15" s="123" customFormat="1" ht="13.5">
      <c r="A122" s="947"/>
      <c r="B122" s="616"/>
      <c r="C122" s="328"/>
      <c r="D122" s="328">
        <v>2025</v>
      </c>
      <c r="E122" s="538">
        <f t="shared" si="10"/>
        <v>0</v>
      </c>
      <c r="F122" s="538">
        <f t="shared" si="11"/>
        <v>0</v>
      </c>
      <c r="G122" s="538"/>
      <c r="H122" s="538"/>
      <c r="I122" s="538"/>
      <c r="J122" s="538"/>
      <c r="K122" s="538"/>
      <c r="L122" s="538"/>
      <c r="M122" s="538"/>
      <c r="N122" s="538"/>
      <c r="O122" s="946"/>
    </row>
    <row r="123" spans="1:15" s="123" customFormat="1" ht="13.5">
      <c r="A123" s="947" t="s">
        <v>876</v>
      </c>
      <c r="B123" s="616" t="s">
        <v>948</v>
      </c>
      <c r="C123" s="328"/>
      <c r="D123" s="328">
        <v>2015</v>
      </c>
      <c r="E123" s="538">
        <f aca="true" t="shared" si="12" ref="E123:E133">G123+I123+K123+M123</f>
        <v>0</v>
      </c>
      <c r="F123" s="538">
        <f aca="true" t="shared" si="13" ref="F123:F133">H123+J123+L123+N123</f>
        <v>0</v>
      </c>
      <c r="G123" s="538"/>
      <c r="H123" s="538"/>
      <c r="I123" s="538"/>
      <c r="J123" s="538"/>
      <c r="K123" s="538"/>
      <c r="L123" s="538"/>
      <c r="M123" s="538"/>
      <c r="N123" s="538"/>
      <c r="O123" s="946"/>
    </row>
    <row r="124" spans="1:15" s="123" customFormat="1" ht="13.5">
      <c r="A124" s="947"/>
      <c r="B124" s="616"/>
      <c r="C124" s="328"/>
      <c r="D124" s="328">
        <v>2016</v>
      </c>
      <c r="E124" s="538">
        <f t="shared" si="12"/>
        <v>0</v>
      </c>
      <c r="F124" s="538">
        <f t="shared" si="13"/>
        <v>0</v>
      </c>
      <c r="G124" s="538"/>
      <c r="H124" s="538"/>
      <c r="I124" s="538"/>
      <c r="J124" s="538"/>
      <c r="K124" s="538"/>
      <c r="L124" s="538"/>
      <c r="M124" s="538"/>
      <c r="N124" s="538"/>
      <c r="O124" s="946"/>
    </row>
    <row r="125" spans="1:15" s="123" customFormat="1" ht="13.5">
      <c r="A125" s="947"/>
      <c r="B125" s="616"/>
      <c r="C125" s="328"/>
      <c r="D125" s="328">
        <v>2017</v>
      </c>
      <c r="E125" s="538">
        <f t="shared" si="12"/>
        <v>0</v>
      </c>
      <c r="F125" s="538">
        <f t="shared" si="13"/>
        <v>0</v>
      </c>
      <c r="G125" s="538"/>
      <c r="H125" s="538"/>
      <c r="I125" s="538"/>
      <c r="J125" s="538"/>
      <c r="K125" s="538"/>
      <c r="L125" s="538"/>
      <c r="M125" s="538"/>
      <c r="N125" s="538"/>
      <c r="O125" s="946"/>
    </row>
    <row r="126" spans="1:15" s="123" customFormat="1" ht="13.5">
      <c r="A126" s="947"/>
      <c r="B126" s="616"/>
      <c r="C126" s="328"/>
      <c r="D126" s="328">
        <v>2018</v>
      </c>
      <c r="E126" s="538">
        <f t="shared" si="12"/>
        <v>0</v>
      </c>
      <c r="F126" s="538">
        <f t="shared" si="13"/>
        <v>0</v>
      </c>
      <c r="G126" s="538"/>
      <c r="H126" s="538"/>
      <c r="I126" s="538"/>
      <c r="J126" s="538"/>
      <c r="K126" s="538"/>
      <c r="L126" s="538"/>
      <c r="M126" s="538"/>
      <c r="N126" s="538"/>
      <c r="O126" s="946"/>
    </row>
    <row r="127" spans="1:15" s="123" customFormat="1" ht="13.5">
      <c r="A127" s="947"/>
      <c r="B127" s="616"/>
      <c r="C127" s="328"/>
      <c r="D127" s="328">
        <v>2019</v>
      </c>
      <c r="E127" s="538">
        <f t="shared" si="12"/>
        <v>0</v>
      </c>
      <c r="F127" s="538">
        <f t="shared" si="13"/>
        <v>0</v>
      </c>
      <c r="G127" s="538"/>
      <c r="H127" s="538"/>
      <c r="I127" s="538"/>
      <c r="J127" s="538"/>
      <c r="K127" s="538"/>
      <c r="L127" s="538"/>
      <c r="M127" s="538"/>
      <c r="N127" s="538"/>
      <c r="O127" s="946"/>
    </row>
    <row r="128" spans="1:15" s="123" customFormat="1" ht="13.5">
      <c r="A128" s="947"/>
      <c r="B128" s="616"/>
      <c r="C128" s="328"/>
      <c r="D128" s="328">
        <v>2020</v>
      </c>
      <c r="E128" s="538">
        <f t="shared" si="12"/>
        <v>0</v>
      </c>
      <c r="F128" s="538">
        <f t="shared" si="13"/>
        <v>0</v>
      </c>
      <c r="G128" s="538"/>
      <c r="H128" s="538"/>
      <c r="I128" s="538"/>
      <c r="J128" s="538"/>
      <c r="K128" s="538"/>
      <c r="L128" s="538"/>
      <c r="M128" s="538"/>
      <c r="N128" s="538"/>
      <c r="O128" s="946"/>
    </row>
    <row r="129" spans="1:15" s="123" customFormat="1" ht="13.5">
      <c r="A129" s="947"/>
      <c r="B129" s="616"/>
      <c r="C129" s="328"/>
      <c r="D129" s="328">
        <v>2021</v>
      </c>
      <c r="E129" s="538">
        <f t="shared" si="12"/>
        <v>300.3</v>
      </c>
      <c r="F129" s="538">
        <f t="shared" si="13"/>
        <v>0</v>
      </c>
      <c r="G129" s="538">
        <v>300.3</v>
      </c>
      <c r="H129" s="538"/>
      <c r="I129" s="538"/>
      <c r="J129" s="538"/>
      <c r="K129" s="538"/>
      <c r="L129" s="538"/>
      <c r="M129" s="538"/>
      <c r="N129" s="538"/>
      <c r="O129" s="946"/>
    </row>
    <row r="130" spans="1:15" s="123" customFormat="1" ht="13.5">
      <c r="A130" s="947"/>
      <c r="B130" s="616"/>
      <c r="C130" s="328"/>
      <c r="D130" s="328">
        <v>2022</v>
      </c>
      <c r="E130" s="538">
        <f t="shared" si="12"/>
        <v>6264.3</v>
      </c>
      <c r="F130" s="538">
        <f t="shared" si="13"/>
        <v>0</v>
      </c>
      <c r="G130" s="538">
        <v>6264.3</v>
      </c>
      <c r="H130" s="538"/>
      <c r="I130" s="538"/>
      <c r="J130" s="538"/>
      <c r="K130" s="538"/>
      <c r="L130" s="538"/>
      <c r="M130" s="538"/>
      <c r="N130" s="538"/>
      <c r="O130" s="946"/>
    </row>
    <row r="131" spans="1:15" s="123" customFormat="1" ht="13.5">
      <c r="A131" s="947"/>
      <c r="B131" s="616"/>
      <c r="C131" s="328"/>
      <c r="D131" s="328">
        <v>2023</v>
      </c>
      <c r="E131" s="538">
        <f t="shared" si="12"/>
        <v>0</v>
      </c>
      <c r="F131" s="538">
        <f t="shared" si="13"/>
        <v>0</v>
      </c>
      <c r="G131" s="538"/>
      <c r="H131" s="538"/>
      <c r="I131" s="538"/>
      <c r="J131" s="538"/>
      <c r="K131" s="538"/>
      <c r="L131" s="538"/>
      <c r="M131" s="538"/>
      <c r="N131" s="538"/>
      <c r="O131" s="946"/>
    </row>
    <row r="132" spans="1:15" s="123" customFormat="1" ht="13.5">
      <c r="A132" s="947"/>
      <c r="B132" s="616"/>
      <c r="C132" s="328"/>
      <c r="D132" s="328">
        <v>2024</v>
      </c>
      <c r="E132" s="538">
        <f t="shared" si="12"/>
        <v>0</v>
      </c>
      <c r="F132" s="538">
        <f t="shared" si="13"/>
        <v>0</v>
      </c>
      <c r="G132" s="538"/>
      <c r="H132" s="538"/>
      <c r="I132" s="538"/>
      <c r="J132" s="538"/>
      <c r="K132" s="538"/>
      <c r="L132" s="538"/>
      <c r="M132" s="538"/>
      <c r="N132" s="538"/>
      <c r="O132" s="946"/>
    </row>
    <row r="133" spans="1:15" s="123" customFormat="1" ht="13.5">
      <c r="A133" s="947"/>
      <c r="B133" s="616"/>
      <c r="C133" s="328"/>
      <c r="D133" s="328">
        <v>2025</v>
      </c>
      <c r="E133" s="538">
        <f t="shared" si="12"/>
        <v>0</v>
      </c>
      <c r="F133" s="538">
        <f t="shared" si="13"/>
        <v>0</v>
      </c>
      <c r="G133" s="538"/>
      <c r="H133" s="538"/>
      <c r="I133" s="538"/>
      <c r="J133" s="538"/>
      <c r="K133" s="538"/>
      <c r="L133" s="538"/>
      <c r="M133" s="538"/>
      <c r="N133" s="538"/>
      <c r="O133" s="946"/>
    </row>
    <row r="134" spans="1:15" s="123" customFormat="1" ht="13.5">
      <c r="A134" s="947" t="s">
        <v>925</v>
      </c>
      <c r="B134" s="616" t="s">
        <v>926</v>
      </c>
      <c r="C134" s="328"/>
      <c r="D134" s="328">
        <v>2015</v>
      </c>
      <c r="E134" s="538">
        <f aca="true" t="shared" si="14" ref="E134:E144">G134+I134+K134+M134</f>
        <v>0</v>
      </c>
      <c r="F134" s="538">
        <f aca="true" t="shared" si="15" ref="F134:F144">H134+J134+L134+N134</f>
        <v>0</v>
      </c>
      <c r="G134" s="538"/>
      <c r="H134" s="538"/>
      <c r="I134" s="538"/>
      <c r="J134" s="538"/>
      <c r="K134" s="538"/>
      <c r="L134" s="538"/>
      <c r="M134" s="538"/>
      <c r="N134" s="538"/>
      <c r="O134" s="946"/>
    </row>
    <row r="135" spans="1:15" s="123" customFormat="1" ht="13.5">
      <c r="A135" s="947"/>
      <c r="B135" s="616"/>
      <c r="C135" s="328"/>
      <c r="D135" s="328">
        <v>2016</v>
      </c>
      <c r="E135" s="538">
        <f t="shared" si="14"/>
        <v>0</v>
      </c>
      <c r="F135" s="538">
        <f t="shared" si="15"/>
        <v>0</v>
      </c>
      <c r="G135" s="538"/>
      <c r="H135" s="538"/>
      <c r="I135" s="538"/>
      <c r="J135" s="538"/>
      <c r="K135" s="538"/>
      <c r="L135" s="538"/>
      <c r="M135" s="538"/>
      <c r="N135" s="538"/>
      <c r="O135" s="946"/>
    </row>
    <row r="136" spans="1:15" s="123" customFormat="1" ht="13.5">
      <c r="A136" s="947"/>
      <c r="B136" s="616"/>
      <c r="C136" s="328"/>
      <c r="D136" s="328">
        <v>2017</v>
      </c>
      <c r="E136" s="538">
        <f t="shared" si="14"/>
        <v>0</v>
      </c>
      <c r="F136" s="538">
        <f t="shared" si="15"/>
        <v>0</v>
      </c>
      <c r="G136" s="538"/>
      <c r="H136" s="538"/>
      <c r="I136" s="538"/>
      <c r="J136" s="538"/>
      <c r="K136" s="538"/>
      <c r="L136" s="538"/>
      <c r="M136" s="538"/>
      <c r="N136" s="538"/>
      <c r="O136" s="946"/>
    </row>
    <row r="137" spans="1:15" s="123" customFormat="1" ht="13.5">
      <c r="A137" s="947"/>
      <c r="B137" s="616"/>
      <c r="C137" s="328"/>
      <c r="D137" s="328">
        <v>2018</v>
      </c>
      <c r="E137" s="538">
        <f t="shared" si="14"/>
        <v>0</v>
      </c>
      <c r="F137" s="538">
        <f t="shared" si="15"/>
        <v>0</v>
      </c>
      <c r="G137" s="538"/>
      <c r="H137" s="538"/>
      <c r="I137" s="538"/>
      <c r="J137" s="538"/>
      <c r="K137" s="538"/>
      <c r="L137" s="538"/>
      <c r="M137" s="538"/>
      <c r="N137" s="538"/>
      <c r="O137" s="946"/>
    </row>
    <row r="138" spans="1:15" s="123" customFormat="1" ht="13.5">
      <c r="A138" s="947"/>
      <c r="B138" s="616"/>
      <c r="C138" s="328"/>
      <c r="D138" s="328">
        <v>2019</v>
      </c>
      <c r="E138" s="538">
        <f t="shared" si="14"/>
        <v>0</v>
      </c>
      <c r="F138" s="538">
        <f t="shared" si="15"/>
        <v>0</v>
      </c>
      <c r="G138" s="538"/>
      <c r="H138" s="538"/>
      <c r="I138" s="538"/>
      <c r="J138" s="538"/>
      <c r="K138" s="538"/>
      <c r="L138" s="538"/>
      <c r="M138" s="538"/>
      <c r="N138" s="538"/>
      <c r="O138" s="946"/>
    </row>
    <row r="139" spans="1:15" s="123" customFormat="1" ht="13.5">
      <c r="A139" s="947"/>
      <c r="B139" s="616"/>
      <c r="C139" s="328"/>
      <c r="D139" s="328">
        <v>2020</v>
      </c>
      <c r="E139" s="538">
        <f t="shared" si="14"/>
        <v>599.3</v>
      </c>
      <c r="F139" s="538">
        <f t="shared" si="15"/>
        <v>0</v>
      </c>
      <c r="G139" s="538">
        <v>599.3</v>
      </c>
      <c r="H139" s="538"/>
      <c r="I139" s="538"/>
      <c r="J139" s="538"/>
      <c r="K139" s="538"/>
      <c r="L139" s="538"/>
      <c r="M139" s="538"/>
      <c r="N139" s="538"/>
      <c r="O139" s="946"/>
    </row>
    <row r="140" spans="1:15" s="123" customFormat="1" ht="13.5">
      <c r="A140" s="947"/>
      <c r="B140" s="616"/>
      <c r="C140" s="328"/>
      <c r="D140" s="328">
        <v>2021</v>
      </c>
      <c r="E140" s="538">
        <f t="shared" si="14"/>
        <v>4352.3</v>
      </c>
      <c r="F140" s="538">
        <f t="shared" si="15"/>
        <v>0</v>
      </c>
      <c r="G140" s="538">
        <v>4352.3</v>
      </c>
      <c r="H140" s="538"/>
      <c r="I140" s="538"/>
      <c r="J140" s="538"/>
      <c r="K140" s="538"/>
      <c r="L140" s="538"/>
      <c r="M140" s="538"/>
      <c r="N140" s="538"/>
      <c r="O140" s="946"/>
    </row>
    <row r="141" spans="1:15" s="123" customFormat="1" ht="13.5">
      <c r="A141" s="947"/>
      <c r="B141" s="616"/>
      <c r="C141" s="328"/>
      <c r="D141" s="328">
        <v>2022</v>
      </c>
      <c r="E141" s="538">
        <f t="shared" si="14"/>
        <v>0</v>
      </c>
      <c r="F141" s="538">
        <f t="shared" si="15"/>
        <v>0</v>
      </c>
      <c r="G141" s="538"/>
      <c r="H141" s="538"/>
      <c r="I141" s="538"/>
      <c r="J141" s="538"/>
      <c r="K141" s="538"/>
      <c r="L141" s="538"/>
      <c r="M141" s="538"/>
      <c r="N141" s="538"/>
      <c r="O141" s="946"/>
    </row>
    <row r="142" spans="1:15" s="123" customFormat="1" ht="13.5">
      <c r="A142" s="947"/>
      <c r="B142" s="616"/>
      <c r="C142" s="328"/>
      <c r="D142" s="328">
        <v>2023</v>
      </c>
      <c r="E142" s="538">
        <f t="shared" si="14"/>
        <v>0</v>
      </c>
      <c r="F142" s="538">
        <f t="shared" si="15"/>
        <v>0</v>
      </c>
      <c r="G142" s="538"/>
      <c r="H142" s="538"/>
      <c r="I142" s="538"/>
      <c r="J142" s="538"/>
      <c r="K142" s="538"/>
      <c r="L142" s="538"/>
      <c r="M142" s="538"/>
      <c r="N142" s="538"/>
      <c r="O142" s="946"/>
    </row>
    <row r="143" spans="1:15" s="123" customFormat="1" ht="13.5">
      <c r="A143" s="947"/>
      <c r="B143" s="616"/>
      <c r="C143" s="328"/>
      <c r="D143" s="328">
        <v>2024</v>
      </c>
      <c r="E143" s="538">
        <f t="shared" si="14"/>
        <v>0</v>
      </c>
      <c r="F143" s="538">
        <f t="shared" si="15"/>
        <v>0</v>
      </c>
      <c r="G143" s="538"/>
      <c r="H143" s="538"/>
      <c r="I143" s="538"/>
      <c r="J143" s="538"/>
      <c r="K143" s="538"/>
      <c r="L143" s="538"/>
      <c r="M143" s="538"/>
      <c r="N143" s="538"/>
      <c r="O143" s="946"/>
    </row>
    <row r="144" spans="1:15" s="123" customFormat="1" ht="13.5">
      <c r="A144" s="947"/>
      <c r="B144" s="616"/>
      <c r="C144" s="328"/>
      <c r="D144" s="328">
        <v>2025</v>
      </c>
      <c r="E144" s="538">
        <f t="shared" si="14"/>
        <v>0</v>
      </c>
      <c r="F144" s="538">
        <f t="shared" si="15"/>
        <v>0</v>
      </c>
      <c r="G144" s="538"/>
      <c r="H144" s="538"/>
      <c r="I144" s="538"/>
      <c r="J144" s="538"/>
      <c r="K144" s="538"/>
      <c r="L144" s="538"/>
      <c r="M144" s="538"/>
      <c r="N144" s="538"/>
      <c r="O144" s="946"/>
    </row>
    <row r="145" spans="1:15" s="123" customFormat="1" ht="13.5">
      <c r="A145" s="947" t="s">
        <v>927</v>
      </c>
      <c r="B145" s="616" t="s">
        <v>928</v>
      </c>
      <c r="C145" s="328"/>
      <c r="D145" s="328">
        <v>2015</v>
      </c>
      <c r="E145" s="538">
        <f aca="true" t="shared" si="16" ref="E145:E155">G145+I145+K145+M145</f>
        <v>0</v>
      </c>
      <c r="F145" s="538">
        <f aca="true" t="shared" si="17" ref="F145:F155">H145+J145+L145+N145</f>
        <v>0</v>
      </c>
      <c r="G145" s="538"/>
      <c r="H145" s="538"/>
      <c r="I145" s="538"/>
      <c r="J145" s="538"/>
      <c r="K145" s="538"/>
      <c r="L145" s="538"/>
      <c r="M145" s="538"/>
      <c r="N145" s="538"/>
      <c r="O145" s="946"/>
    </row>
    <row r="146" spans="1:15" s="123" customFormat="1" ht="13.5">
      <c r="A146" s="947"/>
      <c r="B146" s="616"/>
      <c r="C146" s="328"/>
      <c r="D146" s="328">
        <v>2016</v>
      </c>
      <c r="E146" s="538">
        <f t="shared" si="16"/>
        <v>0</v>
      </c>
      <c r="F146" s="538">
        <f t="shared" si="17"/>
        <v>0</v>
      </c>
      <c r="G146" s="538"/>
      <c r="H146" s="538"/>
      <c r="I146" s="538"/>
      <c r="J146" s="538"/>
      <c r="K146" s="538"/>
      <c r="L146" s="538"/>
      <c r="M146" s="538"/>
      <c r="N146" s="538"/>
      <c r="O146" s="946"/>
    </row>
    <row r="147" spans="1:15" s="123" customFormat="1" ht="13.5">
      <c r="A147" s="947"/>
      <c r="B147" s="616"/>
      <c r="C147" s="328"/>
      <c r="D147" s="328">
        <v>2017</v>
      </c>
      <c r="E147" s="538">
        <f t="shared" si="16"/>
        <v>0</v>
      </c>
      <c r="F147" s="538">
        <f t="shared" si="17"/>
        <v>0</v>
      </c>
      <c r="G147" s="538"/>
      <c r="H147" s="538"/>
      <c r="I147" s="538"/>
      <c r="J147" s="538"/>
      <c r="K147" s="538"/>
      <c r="L147" s="538"/>
      <c r="M147" s="538"/>
      <c r="N147" s="538"/>
      <c r="O147" s="946"/>
    </row>
    <row r="148" spans="1:15" s="123" customFormat="1" ht="13.5">
      <c r="A148" s="947"/>
      <c r="B148" s="616"/>
      <c r="C148" s="328"/>
      <c r="D148" s="328">
        <v>2018</v>
      </c>
      <c r="E148" s="538">
        <f t="shared" si="16"/>
        <v>0</v>
      </c>
      <c r="F148" s="538">
        <f t="shared" si="17"/>
        <v>0</v>
      </c>
      <c r="G148" s="538"/>
      <c r="H148" s="538"/>
      <c r="I148" s="538"/>
      <c r="J148" s="538"/>
      <c r="K148" s="538"/>
      <c r="L148" s="538"/>
      <c r="M148" s="538"/>
      <c r="N148" s="538"/>
      <c r="O148" s="946"/>
    </row>
    <row r="149" spans="1:15" s="123" customFormat="1" ht="13.5">
      <c r="A149" s="947"/>
      <c r="B149" s="616"/>
      <c r="C149" s="328"/>
      <c r="D149" s="328">
        <v>2019</v>
      </c>
      <c r="E149" s="538">
        <f t="shared" si="16"/>
        <v>0</v>
      </c>
      <c r="F149" s="538">
        <f t="shared" si="17"/>
        <v>0</v>
      </c>
      <c r="G149" s="538"/>
      <c r="H149" s="538"/>
      <c r="I149" s="538"/>
      <c r="J149" s="538"/>
      <c r="K149" s="538"/>
      <c r="L149" s="538"/>
      <c r="M149" s="538"/>
      <c r="N149" s="538"/>
      <c r="O149" s="946"/>
    </row>
    <row r="150" spans="1:15" s="123" customFormat="1" ht="13.5">
      <c r="A150" s="947"/>
      <c r="B150" s="616"/>
      <c r="C150" s="328"/>
      <c r="D150" s="328">
        <v>2020</v>
      </c>
      <c r="E150" s="538">
        <f t="shared" si="16"/>
        <v>0</v>
      </c>
      <c r="F150" s="538">
        <f t="shared" si="17"/>
        <v>0</v>
      </c>
      <c r="G150" s="538"/>
      <c r="H150" s="538"/>
      <c r="I150" s="538"/>
      <c r="J150" s="538"/>
      <c r="K150" s="538"/>
      <c r="L150" s="538"/>
      <c r="M150" s="538"/>
      <c r="N150" s="538"/>
      <c r="O150" s="946"/>
    </row>
    <row r="151" spans="1:15" s="123" customFormat="1" ht="13.5">
      <c r="A151" s="947"/>
      <c r="B151" s="616"/>
      <c r="C151" s="328"/>
      <c r="D151" s="328">
        <v>2021</v>
      </c>
      <c r="E151" s="538">
        <f t="shared" si="16"/>
        <v>624.6</v>
      </c>
      <c r="F151" s="538">
        <f t="shared" si="17"/>
        <v>0</v>
      </c>
      <c r="G151" s="538">
        <v>624.6</v>
      </c>
      <c r="H151" s="538"/>
      <c r="I151" s="538"/>
      <c r="J151" s="538"/>
      <c r="K151" s="538"/>
      <c r="L151" s="538"/>
      <c r="M151" s="538"/>
      <c r="N151" s="538"/>
      <c r="O151" s="946"/>
    </row>
    <row r="152" spans="1:15" s="123" customFormat="1" ht="13.5">
      <c r="A152" s="947"/>
      <c r="B152" s="616"/>
      <c r="C152" s="328"/>
      <c r="D152" s="328">
        <v>2022</v>
      </c>
      <c r="E152" s="538">
        <f t="shared" si="16"/>
        <v>4538.8</v>
      </c>
      <c r="F152" s="538">
        <f t="shared" si="17"/>
        <v>0</v>
      </c>
      <c r="G152" s="538">
        <v>4538.8</v>
      </c>
      <c r="H152" s="538"/>
      <c r="I152" s="538"/>
      <c r="J152" s="538"/>
      <c r="K152" s="538"/>
      <c r="L152" s="538"/>
      <c r="M152" s="538"/>
      <c r="N152" s="538"/>
      <c r="O152" s="946"/>
    </row>
    <row r="153" spans="1:15" s="123" customFormat="1" ht="13.5">
      <c r="A153" s="947"/>
      <c r="B153" s="616"/>
      <c r="C153" s="328"/>
      <c r="D153" s="328">
        <v>2023</v>
      </c>
      <c r="E153" s="538">
        <f t="shared" si="16"/>
        <v>0</v>
      </c>
      <c r="F153" s="538">
        <f t="shared" si="17"/>
        <v>0</v>
      </c>
      <c r="G153" s="538"/>
      <c r="H153" s="538"/>
      <c r="I153" s="538"/>
      <c r="J153" s="538"/>
      <c r="K153" s="538"/>
      <c r="L153" s="538"/>
      <c r="M153" s="538"/>
      <c r="N153" s="538"/>
      <c r="O153" s="946"/>
    </row>
    <row r="154" spans="1:15" s="123" customFormat="1" ht="13.5">
      <c r="A154" s="947"/>
      <c r="B154" s="616"/>
      <c r="C154" s="328"/>
      <c r="D154" s="328">
        <v>2024</v>
      </c>
      <c r="E154" s="538">
        <f t="shared" si="16"/>
        <v>0</v>
      </c>
      <c r="F154" s="538">
        <f t="shared" si="17"/>
        <v>0</v>
      </c>
      <c r="G154" s="538"/>
      <c r="H154" s="538"/>
      <c r="I154" s="538"/>
      <c r="J154" s="538"/>
      <c r="K154" s="538"/>
      <c r="L154" s="538"/>
      <c r="M154" s="538"/>
      <c r="N154" s="538"/>
      <c r="O154" s="946"/>
    </row>
    <row r="155" spans="1:15" s="123" customFormat="1" ht="13.5">
      <c r="A155" s="947"/>
      <c r="B155" s="616"/>
      <c r="C155" s="328"/>
      <c r="D155" s="328">
        <v>2025</v>
      </c>
      <c r="E155" s="538">
        <f t="shared" si="16"/>
        <v>0</v>
      </c>
      <c r="F155" s="538">
        <f t="shared" si="17"/>
        <v>0</v>
      </c>
      <c r="G155" s="538"/>
      <c r="H155" s="538"/>
      <c r="I155" s="538"/>
      <c r="J155" s="538"/>
      <c r="K155" s="538"/>
      <c r="L155" s="538"/>
      <c r="M155" s="538"/>
      <c r="N155" s="538"/>
      <c r="O155" s="946"/>
    </row>
    <row r="156" spans="1:15" s="123" customFormat="1" ht="13.5">
      <c r="A156" s="947" t="s">
        <v>929</v>
      </c>
      <c r="B156" s="616" t="s">
        <v>930</v>
      </c>
      <c r="C156" s="328"/>
      <c r="D156" s="328">
        <v>2015</v>
      </c>
      <c r="E156" s="538">
        <f aca="true" t="shared" si="18" ref="E156:E166">G156+I156+K156+M156</f>
        <v>0</v>
      </c>
      <c r="F156" s="538">
        <f aca="true" t="shared" si="19" ref="F156:F166">H156+J156+L156+N156</f>
        <v>0</v>
      </c>
      <c r="G156" s="538"/>
      <c r="H156" s="538"/>
      <c r="I156" s="538"/>
      <c r="J156" s="538"/>
      <c r="K156" s="538"/>
      <c r="L156" s="538"/>
      <c r="M156" s="538"/>
      <c r="N156" s="538"/>
      <c r="O156" s="946"/>
    </row>
    <row r="157" spans="1:15" s="123" customFormat="1" ht="13.5">
      <c r="A157" s="947"/>
      <c r="B157" s="616"/>
      <c r="C157" s="328"/>
      <c r="D157" s="328">
        <v>2016</v>
      </c>
      <c r="E157" s="538">
        <f t="shared" si="18"/>
        <v>0</v>
      </c>
      <c r="F157" s="538">
        <f t="shared" si="19"/>
        <v>0</v>
      </c>
      <c r="G157" s="538"/>
      <c r="H157" s="538"/>
      <c r="I157" s="538"/>
      <c r="J157" s="538"/>
      <c r="K157" s="538"/>
      <c r="L157" s="538"/>
      <c r="M157" s="538"/>
      <c r="N157" s="538"/>
      <c r="O157" s="946"/>
    </row>
    <row r="158" spans="1:15" s="123" customFormat="1" ht="13.5">
      <c r="A158" s="947"/>
      <c r="B158" s="616"/>
      <c r="C158" s="328"/>
      <c r="D158" s="328">
        <v>2017</v>
      </c>
      <c r="E158" s="538">
        <f t="shared" si="18"/>
        <v>0</v>
      </c>
      <c r="F158" s="538">
        <f t="shared" si="19"/>
        <v>0</v>
      </c>
      <c r="G158" s="538"/>
      <c r="H158" s="538"/>
      <c r="I158" s="538"/>
      <c r="J158" s="538"/>
      <c r="K158" s="538"/>
      <c r="L158" s="538"/>
      <c r="M158" s="538"/>
      <c r="N158" s="538"/>
      <c r="O158" s="946"/>
    </row>
    <row r="159" spans="1:15" s="123" customFormat="1" ht="13.5">
      <c r="A159" s="947"/>
      <c r="B159" s="616"/>
      <c r="C159" s="328"/>
      <c r="D159" s="328">
        <v>2018</v>
      </c>
      <c r="E159" s="538">
        <f t="shared" si="18"/>
        <v>0</v>
      </c>
      <c r="F159" s="538">
        <f t="shared" si="19"/>
        <v>0</v>
      </c>
      <c r="G159" s="538"/>
      <c r="H159" s="538"/>
      <c r="I159" s="538"/>
      <c r="J159" s="538"/>
      <c r="K159" s="538"/>
      <c r="L159" s="538"/>
      <c r="M159" s="538"/>
      <c r="N159" s="538"/>
      <c r="O159" s="946"/>
    </row>
    <row r="160" spans="1:15" s="123" customFormat="1" ht="13.5">
      <c r="A160" s="947"/>
      <c r="B160" s="616"/>
      <c r="C160" s="328"/>
      <c r="D160" s="328">
        <v>2019</v>
      </c>
      <c r="E160" s="538">
        <f t="shared" si="18"/>
        <v>0</v>
      </c>
      <c r="F160" s="538">
        <f t="shared" si="19"/>
        <v>0</v>
      </c>
      <c r="G160" s="538"/>
      <c r="H160" s="538"/>
      <c r="I160" s="538"/>
      <c r="J160" s="538"/>
      <c r="K160" s="538"/>
      <c r="L160" s="538"/>
      <c r="M160" s="538"/>
      <c r="N160" s="538"/>
      <c r="O160" s="946"/>
    </row>
    <row r="161" spans="1:15" s="123" customFormat="1" ht="13.5">
      <c r="A161" s="947"/>
      <c r="B161" s="616"/>
      <c r="C161" s="328"/>
      <c r="D161" s="328">
        <v>2020</v>
      </c>
      <c r="E161" s="538">
        <f t="shared" si="18"/>
        <v>0</v>
      </c>
      <c r="F161" s="538">
        <f t="shared" si="19"/>
        <v>0</v>
      </c>
      <c r="G161" s="538"/>
      <c r="H161" s="538"/>
      <c r="I161" s="538"/>
      <c r="J161" s="538"/>
      <c r="K161" s="538"/>
      <c r="L161" s="538"/>
      <c r="M161" s="538"/>
      <c r="N161" s="538"/>
      <c r="O161" s="946"/>
    </row>
    <row r="162" spans="1:15" s="123" customFormat="1" ht="13.5">
      <c r="A162" s="947"/>
      <c r="B162" s="616"/>
      <c r="C162" s="328"/>
      <c r="D162" s="328">
        <v>2021</v>
      </c>
      <c r="E162" s="538">
        <f t="shared" si="18"/>
        <v>624.6</v>
      </c>
      <c r="F162" s="538">
        <f t="shared" si="19"/>
        <v>0</v>
      </c>
      <c r="G162" s="538">
        <v>624.6</v>
      </c>
      <c r="H162" s="538"/>
      <c r="I162" s="538"/>
      <c r="J162" s="538"/>
      <c r="K162" s="538"/>
      <c r="L162" s="538"/>
      <c r="M162" s="538"/>
      <c r="N162" s="538"/>
      <c r="O162" s="946"/>
    </row>
    <row r="163" spans="1:15" s="123" customFormat="1" ht="13.5">
      <c r="A163" s="947"/>
      <c r="B163" s="616"/>
      <c r="C163" s="328"/>
      <c r="D163" s="328">
        <v>2022</v>
      </c>
      <c r="E163" s="538">
        <f t="shared" si="18"/>
        <v>4538.8</v>
      </c>
      <c r="F163" s="538">
        <f t="shared" si="19"/>
        <v>0</v>
      </c>
      <c r="G163" s="538">
        <v>4538.8</v>
      </c>
      <c r="H163" s="538"/>
      <c r="I163" s="538"/>
      <c r="J163" s="538"/>
      <c r="K163" s="538"/>
      <c r="L163" s="538"/>
      <c r="M163" s="538"/>
      <c r="N163" s="538"/>
      <c r="O163" s="946"/>
    </row>
    <row r="164" spans="1:15" s="123" customFormat="1" ht="13.5">
      <c r="A164" s="947"/>
      <c r="B164" s="616"/>
      <c r="C164" s="328"/>
      <c r="D164" s="328">
        <v>2023</v>
      </c>
      <c r="E164" s="538">
        <f t="shared" si="18"/>
        <v>0</v>
      </c>
      <c r="F164" s="538">
        <f t="shared" si="19"/>
        <v>0</v>
      </c>
      <c r="G164" s="538"/>
      <c r="H164" s="538"/>
      <c r="I164" s="538"/>
      <c r="J164" s="538"/>
      <c r="K164" s="538"/>
      <c r="L164" s="538"/>
      <c r="M164" s="538"/>
      <c r="N164" s="538"/>
      <c r="O164" s="946"/>
    </row>
    <row r="165" spans="1:15" s="123" customFormat="1" ht="13.5">
      <c r="A165" s="947"/>
      <c r="B165" s="616"/>
      <c r="C165" s="328"/>
      <c r="D165" s="328">
        <v>2024</v>
      </c>
      <c r="E165" s="538">
        <f t="shared" si="18"/>
        <v>0</v>
      </c>
      <c r="F165" s="538">
        <f t="shared" si="19"/>
        <v>0</v>
      </c>
      <c r="G165" s="538"/>
      <c r="H165" s="538"/>
      <c r="I165" s="538"/>
      <c r="J165" s="538"/>
      <c r="K165" s="538"/>
      <c r="L165" s="538"/>
      <c r="M165" s="538"/>
      <c r="N165" s="538"/>
      <c r="O165" s="946"/>
    </row>
    <row r="166" spans="1:15" s="123" customFormat="1" ht="13.5">
      <c r="A166" s="947"/>
      <c r="B166" s="616"/>
      <c r="C166" s="328"/>
      <c r="D166" s="328">
        <v>2025</v>
      </c>
      <c r="E166" s="538">
        <f t="shared" si="18"/>
        <v>0</v>
      </c>
      <c r="F166" s="538">
        <f t="shared" si="19"/>
        <v>0</v>
      </c>
      <c r="G166" s="538"/>
      <c r="H166" s="538"/>
      <c r="I166" s="538"/>
      <c r="J166" s="538"/>
      <c r="K166" s="538"/>
      <c r="L166" s="538"/>
      <c r="M166" s="538"/>
      <c r="N166" s="538"/>
      <c r="O166" s="946"/>
    </row>
    <row r="167" spans="1:15" s="123" customFormat="1" ht="15.75" customHeight="1">
      <c r="A167" s="947" t="s">
        <v>878</v>
      </c>
      <c r="B167" s="936"/>
      <c r="C167" s="936"/>
      <c r="D167" s="429" t="s">
        <v>209</v>
      </c>
      <c r="E167" s="539">
        <f>SUM(E168:E178)</f>
        <v>159883.6</v>
      </c>
      <c r="F167" s="539">
        <f>SUM(F168:F178)</f>
        <v>19571.4</v>
      </c>
      <c r="G167" s="539">
        <f>SUM(G168:G178)</f>
        <v>148794.4</v>
      </c>
      <c r="H167" s="539">
        <f aca="true" t="shared" si="20" ref="H167:N167">SUM(H168:H178)</f>
        <v>8482.2</v>
      </c>
      <c r="I167" s="539">
        <f t="shared" si="20"/>
        <v>0</v>
      </c>
      <c r="J167" s="539">
        <f t="shared" si="20"/>
        <v>0</v>
      </c>
      <c r="K167" s="539">
        <f t="shared" si="20"/>
        <v>11089.2</v>
      </c>
      <c r="L167" s="539">
        <f t="shared" si="20"/>
        <v>11089.2</v>
      </c>
      <c r="M167" s="539">
        <f t="shared" si="20"/>
        <v>0</v>
      </c>
      <c r="N167" s="539">
        <f t="shared" si="20"/>
        <v>0</v>
      </c>
      <c r="O167" s="946"/>
    </row>
    <row r="168" spans="1:15" s="123" customFormat="1" ht="13.5">
      <c r="A168" s="947"/>
      <c r="B168" s="936"/>
      <c r="C168" s="936"/>
      <c r="D168" s="122">
        <v>2015</v>
      </c>
      <c r="E168" s="265">
        <f aca="true" t="shared" si="21" ref="E168:E178">G168+I168+K168+M168</f>
        <v>16336.900000000001</v>
      </c>
      <c r="F168" s="265">
        <f aca="true" t="shared" si="22" ref="F168:F178">H168+J168+L168+N168</f>
        <v>16336.900000000001</v>
      </c>
      <c r="G168" s="265">
        <f>G24+G35+G46+G57+G68+G79+G90+G101+G112+G123+G134+G145+G156</f>
        <v>5247.7</v>
      </c>
      <c r="H168" s="265">
        <f aca="true" t="shared" si="23" ref="H168:N168">H24+H35+H46+H57+H68+H79+H90+H101+H112+H123+H134+H145+H156</f>
        <v>5247.7</v>
      </c>
      <c r="I168" s="265">
        <f t="shared" si="23"/>
        <v>0</v>
      </c>
      <c r="J168" s="265">
        <f t="shared" si="23"/>
        <v>0</v>
      </c>
      <c r="K168" s="265">
        <f t="shared" si="23"/>
        <v>11089.2</v>
      </c>
      <c r="L168" s="265">
        <f t="shared" si="23"/>
        <v>11089.2</v>
      </c>
      <c r="M168" s="265">
        <f t="shared" si="23"/>
        <v>0</v>
      </c>
      <c r="N168" s="265">
        <f t="shared" si="23"/>
        <v>0</v>
      </c>
      <c r="O168" s="946"/>
    </row>
    <row r="169" spans="1:15" s="123" customFormat="1" ht="13.5">
      <c r="A169" s="947"/>
      <c r="B169" s="936"/>
      <c r="C169" s="936"/>
      <c r="D169" s="122">
        <v>2016</v>
      </c>
      <c r="E169" s="265">
        <f t="shared" si="21"/>
        <v>0</v>
      </c>
      <c r="F169" s="265">
        <f t="shared" si="22"/>
        <v>0</v>
      </c>
      <c r="G169" s="265">
        <f aca="true" t="shared" si="24" ref="G169:N178">G25+G36+G47+G58+G69+G80+G91+G102+G113+G124+G135+G146+G157</f>
        <v>0</v>
      </c>
      <c r="H169" s="265">
        <f t="shared" si="24"/>
        <v>0</v>
      </c>
      <c r="I169" s="265">
        <f t="shared" si="24"/>
        <v>0</v>
      </c>
      <c r="J169" s="265">
        <f t="shared" si="24"/>
        <v>0</v>
      </c>
      <c r="K169" s="265">
        <f t="shared" si="24"/>
        <v>0</v>
      </c>
      <c r="L169" s="265">
        <f t="shared" si="24"/>
        <v>0</v>
      </c>
      <c r="M169" s="265">
        <f t="shared" si="24"/>
        <v>0</v>
      </c>
      <c r="N169" s="265">
        <f t="shared" si="24"/>
        <v>0</v>
      </c>
      <c r="O169" s="946"/>
    </row>
    <row r="170" spans="1:15" s="123" customFormat="1" ht="13.5">
      <c r="A170" s="947"/>
      <c r="B170" s="936"/>
      <c r="C170" s="936"/>
      <c r="D170" s="122">
        <v>2017</v>
      </c>
      <c r="E170" s="265">
        <f t="shared" si="21"/>
        <v>0</v>
      </c>
      <c r="F170" s="265">
        <f t="shared" si="22"/>
        <v>0</v>
      </c>
      <c r="G170" s="265">
        <f t="shared" si="24"/>
        <v>0</v>
      </c>
      <c r="H170" s="265">
        <f t="shared" si="24"/>
        <v>0</v>
      </c>
      <c r="I170" s="265">
        <f t="shared" si="24"/>
        <v>0</v>
      </c>
      <c r="J170" s="265">
        <f t="shared" si="24"/>
        <v>0</v>
      </c>
      <c r="K170" s="265">
        <f t="shared" si="24"/>
        <v>0</v>
      </c>
      <c r="L170" s="265">
        <f t="shared" si="24"/>
        <v>0</v>
      </c>
      <c r="M170" s="265">
        <f t="shared" si="24"/>
        <v>0</v>
      </c>
      <c r="N170" s="265">
        <f t="shared" si="24"/>
        <v>0</v>
      </c>
      <c r="O170" s="946"/>
    </row>
    <row r="171" spans="1:15" s="123" customFormat="1" ht="13.5">
      <c r="A171" s="947"/>
      <c r="B171" s="936"/>
      <c r="C171" s="936"/>
      <c r="D171" s="122">
        <v>2018</v>
      </c>
      <c r="E171" s="265">
        <f t="shared" si="21"/>
        <v>2612.9</v>
      </c>
      <c r="F171" s="265">
        <f t="shared" si="22"/>
        <v>2612.9</v>
      </c>
      <c r="G171" s="265">
        <f t="shared" si="24"/>
        <v>2612.9</v>
      </c>
      <c r="H171" s="265">
        <f t="shared" si="24"/>
        <v>2612.9</v>
      </c>
      <c r="I171" s="265">
        <f t="shared" si="24"/>
        <v>0</v>
      </c>
      <c r="J171" s="265">
        <f t="shared" si="24"/>
        <v>0</v>
      </c>
      <c r="K171" s="265">
        <f t="shared" si="24"/>
        <v>0</v>
      </c>
      <c r="L171" s="265">
        <f t="shared" si="24"/>
        <v>0</v>
      </c>
      <c r="M171" s="265">
        <f t="shared" si="24"/>
        <v>0</v>
      </c>
      <c r="N171" s="265">
        <f t="shared" si="24"/>
        <v>0</v>
      </c>
      <c r="O171" s="946"/>
    </row>
    <row r="172" spans="1:15" s="123" customFormat="1" ht="13.5">
      <c r="A172" s="947"/>
      <c r="B172" s="936"/>
      <c r="C172" s="936"/>
      <c r="D172" s="122">
        <v>2019</v>
      </c>
      <c r="E172" s="265">
        <f t="shared" si="21"/>
        <v>621.6</v>
      </c>
      <c r="F172" s="265">
        <f t="shared" si="22"/>
        <v>621.6</v>
      </c>
      <c r="G172" s="265">
        <f t="shared" si="24"/>
        <v>621.6</v>
      </c>
      <c r="H172" s="265">
        <f t="shared" si="24"/>
        <v>621.6</v>
      </c>
      <c r="I172" s="265">
        <f t="shared" si="24"/>
        <v>0</v>
      </c>
      <c r="J172" s="265">
        <f t="shared" si="24"/>
        <v>0</v>
      </c>
      <c r="K172" s="265">
        <f t="shared" si="24"/>
        <v>0</v>
      </c>
      <c r="L172" s="265">
        <f t="shared" si="24"/>
        <v>0</v>
      </c>
      <c r="M172" s="265">
        <f t="shared" si="24"/>
        <v>0</v>
      </c>
      <c r="N172" s="265">
        <f t="shared" si="24"/>
        <v>0</v>
      </c>
      <c r="O172" s="946"/>
    </row>
    <row r="173" spans="1:15" s="123" customFormat="1" ht="13.5">
      <c r="A173" s="947"/>
      <c r="B173" s="936"/>
      <c r="C173" s="936"/>
      <c r="D173" s="122">
        <v>2020</v>
      </c>
      <c r="E173" s="265">
        <f t="shared" si="21"/>
        <v>87756.1</v>
      </c>
      <c r="F173" s="265">
        <f t="shared" si="22"/>
        <v>0</v>
      </c>
      <c r="G173" s="265">
        <f t="shared" si="24"/>
        <v>87756.1</v>
      </c>
      <c r="H173" s="265">
        <f t="shared" si="24"/>
        <v>0</v>
      </c>
      <c r="I173" s="265">
        <f t="shared" si="24"/>
        <v>0</v>
      </c>
      <c r="J173" s="265">
        <f t="shared" si="24"/>
        <v>0</v>
      </c>
      <c r="K173" s="265">
        <f t="shared" si="24"/>
        <v>0</v>
      </c>
      <c r="L173" s="265">
        <f t="shared" si="24"/>
        <v>0</v>
      </c>
      <c r="M173" s="265">
        <f t="shared" si="24"/>
        <v>0</v>
      </c>
      <c r="N173" s="265">
        <f t="shared" si="24"/>
        <v>0</v>
      </c>
      <c r="O173" s="946"/>
    </row>
    <row r="174" spans="1:15" s="123" customFormat="1" ht="13.5">
      <c r="A174" s="947"/>
      <c r="B174" s="936"/>
      <c r="C174" s="936"/>
      <c r="D174" s="122">
        <v>2021</v>
      </c>
      <c r="E174" s="265">
        <f t="shared" si="21"/>
        <v>17367.499999999996</v>
      </c>
      <c r="F174" s="265">
        <f t="shared" si="22"/>
        <v>0</v>
      </c>
      <c r="G174" s="265">
        <f t="shared" si="24"/>
        <v>17367.499999999996</v>
      </c>
      <c r="H174" s="265">
        <f t="shared" si="24"/>
        <v>0</v>
      </c>
      <c r="I174" s="265">
        <f t="shared" si="24"/>
        <v>0</v>
      </c>
      <c r="J174" s="265">
        <f t="shared" si="24"/>
        <v>0</v>
      </c>
      <c r="K174" s="265">
        <f t="shared" si="24"/>
        <v>0</v>
      </c>
      <c r="L174" s="265">
        <f t="shared" si="24"/>
        <v>0</v>
      </c>
      <c r="M174" s="265">
        <f t="shared" si="24"/>
        <v>0</v>
      </c>
      <c r="N174" s="265">
        <f t="shared" si="24"/>
        <v>0</v>
      </c>
      <c r="O174" s="946"/>
    </row>
    <row r="175" spans="1:15" s="123" customFormat="1" ht="13.5">
      <c r="A175" s="947"/>
      <c r="B175" s="936"/>
      <c r="C175" s="936"/>
      <c r="D175" s="122">
        <v>2022</v>
      </c>
      <c r="E175" s="265">
        <f t="shared" si="21"/>
        <v>31938.1</v>
      </c>
      <c r="F175" s="265">
        <f t="shared" si="22"/>
        <v>0</v>
      </c>
      <c r="G175" s="265">
        <f t="shared" si="24"/>
        <v>31938.1</v>
      </c>
      <c r="H175" s="265">
        <f t="shared" si="24"/>
        <v>0</v>
      </c>
      <c r="I175" s="265">
        <f t="shared" si="24"/>
        <v>0</v>
      </c>
      <c r="J175" s="265">
        <f t="shared" si="24"/>
        <v>0</v>
      </c>
      <c r="K175" s="265">
        <f t="shared" si="24"/>
        <v>0</v>
      </c>
      <c r="L175" s="265">
        <f t="shared" si="24"/>
        <v>0</v>
      </c>
      <c r="M175" s="265">
        <f t="shared" si="24"/>
        <v>0</v>
      </c>
      <c r="N175" s="265">
        <f t="shared" si="24"/>
        <v>0</v>
      </c>
      <c r="O175" s="946"/>
    </row>
    <row r="176" spans="1:15" s="123" customFormat="1" ht="13.5">
      <c r="A176" s="947"/>
      <c r="B176" s="936"/>
      <c r="C176" s="936"/>
      <c r="D176" s="122">
        <v>2023</v>
      </c>
      <c r="E176" s="265">
        <f t="shared" si="21"/>
        <v>400.7</v>
      </c>
      <c r="F176" s="265">
        <f t="shared" si="22"/>
        <v>0</v>
      </c>
      <c r="G176" s="265">
        <f t="shared" si="24"/>
        <v>400.7</v>
      </c>
      <c r="H176" s="265">
        <f t="shared" si="24"/>
        <v>0</v>
      </c>
      <c r="I176" s="265">
        <f t="shared" si="24"/>
        <v>0</v>
      </c>
      <c r="J176" s="265">
        <f t="shared" si="24"/>
        <v>0</v>
      </c>
      <c r="K176" s="265">
        <f t="shared" si="24"/>
        <v>0</v>
      </c>
      <c r="L176" s="265">
        <f t="shared" si="24"/>
        <v>0</v>
      </c>
      <c r="M176" s="265">
        <f t="shared" si="24"/>
        <v>0</v>
      </c>
      <c r="N176" s="265">
        <f t="shared" si="24"/>
        <v>0</v>
      </c>
      <c r="O176" s="946"/>
    </row>
    <row r="177" spans="1:15" s="123" customFormat="1" ht="13.5">
      <c r="A177" s="947"/>
      <c r="B177" s="936"/>
      <c r="C177" s="936"/>
      <c r="D177" s="122">
        <v>2024</v>
      </c>
      <c r="E177" s="265">
        <f t="shared" si="21"/>
        <v>2849.8</v>
      </c>
      <c r="F177" s="265">
        <f t="shared" si="22"/>
        <v>0</v>
      </c>
      <c r="G177" s="265">
        <f t="shared" si="24"/>
        <v>2849.8</v>
      </c>
      <c r="H177" s="265">
        <f t="shared" si="24"/>
        <v>0</v>
      </c>
      <c r="I177" s="265">
        <f t="shared" si="24"/>
        <v>0</v>
      </c>
      <c r="J177" s="265">
        <f t="shared" si="24"/>
        <v>0</v>
      </c>
      <c r="K177" s="265">
        <f t="shared" si="24"/>
        <v>0</v>
      </c>
      <c r="L177" s="265">
        <f t="shared" si="24"/>
        <v>0</v>
      </c>
      <c r="M177" s="265">
        <f t="shared" si="24"/>
        <v>0</v>
      </c>
      <c r="N177" s="265">
        <f t="shared" si="24"/>
        <v>0</v>
      </c>
      <c r="O177" s="946"/>
    </row>
    <row r="178" spans="1:15" s="123" customFormat="1" ht="15.75" customHeight="1">
      <c r="A178" s="947"/>
      <c r="B178" s="936"/>
      <c r="C178" s="936"/>
      <c r="D178" s="122">
        <v>2025</v>
      </c>
      <c r="E178" s="265">
        <f t="shared" si="21"/>
        <v>0</v>
      </c>
      <c r="F178" s="265">
        <f t="shared" si="22"/>
        <v>0</v>
      </c>
      <c r="G178" s="265">
        <f t="shared" si="24"/>
        <v>0</v>
      </c>
      <c r="H178" s="265">
        <f t="shared" si="24"/>
        <v>0</v>
      </c>
      <c r="I178" s="265">
        <f t="shared" si="24"/>
        <v>0</v>
      </c>
      <c r="J178" s="265">
        <f t="shared" si="24"/>
        <v>0</v>
      </c>
      <c r="K178" s="265">
        <f t="shared" si="24"/>
        <v>0</v>
      </c>
      <c r="L178" s="265">
        <f t="shared" si="24"/>
        <v>0</v>
      </c>
      <c r="M178" s="265">
        <f t="shared" si="24"/>
        <v>0</v>
      </c>
      <c r="N178" s="265">
        <f t="shared" si="24"/>
        <v>0</v>
      </c>
      <c r="O178" s="946"/>
    </row>
    <row r="179" spans="1:15" s="123" customFormat="1" ht="15.75" customHeight="1">
      <c r="A179" s="276" t="s">
        <v>295</v>
      </c>
      <c r="B179" s="958" t="s">
        <v>881</v>
      </c>
      <c r="C179" s="958"/>
      <c r="D179" s="958"/>
      <c r="E179" s="958"/>
      <c r="F179" s="958"/>
      <c r="G179" s="958"/>
      <c r="H179" s="958"/>
      <c r="I179" s="958"/>
      <c r="J179" s="958"/>
      <c r="K179" s="958"/>
      <c r="L179" s="958"/>
      <c r="M179" s="958"/>
      <c r="N179" s="958"/>
      <c r="O179" s="946"/>
    </row>
    <row r="180" spans="1:15" s="123" customFormat="1" ht="13.5">
      <c r="A180" s="947" t="s">
        <v>1087</v>
      </c>
      <c r="B180" s="616" t="s">
        <v>1088</v>
      </c>
      <c r="C180" s="122"/>
      <c r="D180" s="122">
        <v>2015</v>
      </c>
      <c r="E180" s="265">
        <f aca="true" t="shared" si="25" ref="E180:F190">G180+I180+K180+M180</f>
        <v>0</v>
      </c>
      <c r="F180" s="265">
        <f t="shared" si="25"/>
        <v>0</v>
      </c>
      <c r="G180" s="265"/>
      <c r="H180" s="265"/>
      <c r="I180" s="265"/>
      <c r="J180" s="265"/>
      <c r="K180" s="265"/>
      <c r="L180" s="265"/>
      <c r="M180" s="265"/>
      <c r="N180" s="265"/>
      <c r="O180" s="946"/>
    </row>
    <row r="181" spans="1:15" s="123" customFormat="1" ht="13.5">
      <c r="A181" s="947"/>
      <c r="B181" s="616"/>
      <c r="C181" s="122"/>
      <c r="D181" s="122">
        <v>2016</v>
      </c>
      <c r="E181" s="265">
        <f t="shared" si="25"/>
        <v>0</v>
      </c>
      <c r="F181" s="265">
        <f t="shared" si="25"/>
        <v>0</v>
      </c>
      <c r="G181" s="265"/>
      <c r="H181" s="265"/>
      <c r="I181" s="265"/>
      <c r="J181" s="265"/>
      <c r="K181" s="265"/>
      <c r="L181" s="265"/>
      <c r="M181" s="265"/>
      <c r="N181" s="265"/>
      <c r="O181" s="946"/>
    </row>
    <row r="182" spans="1:15" s="123" customFormat="1" ht="13.5">
      <c r="A182" s="947"/>
      <c r="B182" s="616"/>
      <c r="C182" s="122"/>
      <c r="D182" s="122">
        <v>2017</v>
      </c>
      <c r="E182" s="265">
        <f t="shared" si="25"/>
        <v>0</v>
      </c>
      <c r="F182" s="265">
        <f t="shared" si="25"/>
        <v>0</v>
      </c>
      <c r="G182" s="265"/>
      <c r="H182" s="265"/>
      <c r="I182" s="265"/>
      <c r="J182" s="265"/>
      <c r="K182" s="265"/>
      <c r="L182" s="265"/>
      <c r="M182" s="265"/>
      <c r="N182" s="265"/>
      <c r="O182" s="946"/>
    </row>
    <row r="183" spans="1:15" s="123" customFormat="1" ht="13.5">
      <c r="A183" s="947"/>
      <c r="B183" s="616"/>
      <c r="C183" s="122"/>
      <c r="D183" s="122">
        <v>2018</v>
      </c>
      <c r="E183" s="265">
        <f t="shared" si="25"/>
        <v>0</v>
      </c>
      <c r="F183" s="265">
        <f t="shared" si="25"/>
        <v>0</v>
      </c>
      <c r="G183" s="265"/>
      <c r="H183" s="265"/>
      <c r="I183" s="265"/>
      <c r="J183" s="265"/>
      <c r="K183" s="265"/>
      <c r="L183" s="265"/>
      <c r="M183" s="265"/>
      <c r="N183" s="265"/>
      <c r="O183" s="946"/>
    </row>
    <row r="184" spans="1:15" s="123" customFormat="1" ht="13.5">
      <c r="A184" s="947"/>
      <c r="B184" s="616"/>
      <c r="C184" s="122"/>
      <c r="D184" s="122">
        <v>2019</v>
      </c>
      <c r="E184" s="265">
        <f t="shared" si="25"/>
        <v>21773.9</v>
      </c>
      <c r="F184" s="265">
        <f t="shared" si="25"/>
        <v>0</v>
      </c>
      <c r="G184" s="265">
        <v>21773.9</v>
      </c>
      <c r="H184" s="265"/>
      <c r="I184" s="265"/>
      <c r="J184" s="265"/>
      <c r="K184" s="265"/>
      <c r="L184" s="265"/>
      <c r="M184" s="265"/>
      <c r="N184" s="265"/>
      <c r="O184" s="946"/>
    </row>
    <row r="185" spans="1:15" s="123" customFormat="1" ht="13.5">
      <c r="A185" s="947"/>
      <c r="B185" s="616"/>
      <c r="C185" s="122"/>
      <c r="D185" s="122">
        <v>2020</v>
      </c>
      <c r="E185" s="265">
        <f t="shared" si="25"/>
        <v>0</v>
      </c>
      <c r="F185" s="265">
        <f t="shared" si="25"/>
        <v>0</v>
      </c>
      <c r="G185" s="265"/>
      <c r="H185" s="265"/>
      <c r="I185" s="265"/>
      <c r="J185" s="265"/>
      <c r="K185" s="265"/>
      <c r="L185" s="265"/>
      <c r="M185" s="265"/>
      <c r="N185" s="265"/>
      <c r="O185" s="946"/>
    </row>
    <row r="186" spans="1:15" s="123" customFormat="1" ht="13.5">
      <c r="A186" s="947"/>
      <c r="B186" s="616"/>
      <c r="C186" s="122"/>
      <c r="D186" s="122">
        <v>2021</v>
      </c>
      <c r="E186" s="265">
        <f t="shared" si="25"/>
        <v>0</v>
      </c>
      <c r="F186" s="265">
        <f t="shared" si="25"/>
        <v>0</v>
      </c>
      <c r="G186" s="265"/>
      <c r="H186" s="265"/>
      <c r="I186" s="265"/>
      <c r="J186" s="265"/>
      <c r="K186" s="265"/>
      <c r="L186" s="265"/>
      <c r="M186" s="265"/>
      <c r="N186" s="265"/>
      <c r="O186" s="946"/>
    </row>
    <row r="187" spans="1:15" s="123" customFormat="1" ht="13.5">
      <c r="A187" s="947"/>
      <c r="B187" s="616"/>
      <c r="C187" s="122"/>
      <c r="D187" s="122">
        <v>2022</v>
      </c>
      <c r="E187" s="265">
        <f t="shared" si="25"/>
        <v>0</v>
      </c>
      <c r="F187" s="265">
        <f t="shared" si="25"/>
        <v>0</v>
      </c>
      <c r="G187" s="265">
        <v>0</v>
      </c>
      <c r="H187" s="265"/>
      <c r="I187" s="265"/>
      <c r="J187" s="265"/>
      <c r="K187" s="265"/>
      <c r="L187" s="265"/>
      <c r="M187" s="265"/>
      <c r="N187" s="265"/>
      <c r="O187" s="946"/>
    </row>
    <row r="188" spans="1:15" s="123" customFormat="1" ht="13.5">
      <c r="A188" s="947"/>
      <c r="B188" s="616"/>
      <c r="C188" s="122"/>
      <c r="D188" s="122">
        <v>2023</v>
      </c>
      <c r="E188" s="265">
        <f t="shared" si="25"/>
        <v>0</v>
      </c>
      <c r="F188" s="265">
        <f t="shared" si="25"/>
        <v>0</v>
      </c>
      <c r="G188" s="265">
        <v>0</v>
      </c>
      <c r="H188" s="265"/>
      <c r="I188" s="265"/>
      <c r="J188" s="265"/>
      <c r="K188" s="265"/>
      <c r="L188" s="265"/>
      <c r="M188" s="265"/>
      <c r="N188" s="265"/>
      <c r="O188" s="946"/>
    </row>
    <row r="189" spans="1:15" s="123" customFormat="1" ht="13.5">
      <c r="A189" s="947"/>
      <c r="B189" s="616"/>
      <c r="C189" s="122"/>
      <c r="D189" s="122">
        <v>2024</v>
      </c>
      <c r="E189" s="265">
        <f t="shared" si="25"/>
        <v>0</v>
      </c>
      <c r="F189" s="265">
        <f t="shared" si="25"/>
        <v>0</v>
      </c>
      <c r="G189" s="265"/>
      <c r="H189" s="265"/>
      <c r="I189" s="265"/>
      <c r="J189" s="265"/>
      <c r="K189" s="265"/>
      <c r="L189" s="265"/>
      <c r="M189" s="265"/>
      <c r="N189" s="265"/>
      <c r="O189" s="946"/>
    </row>
    <row r="190" spans="1:15" s="123" customFormat="1" ht="13.5">
      <c r="A190" s="947"/>
      <c r="B190" s="616"/>
      <c r="C190" s="122"/>
      <c r="D190" s="122">
        <v>2025</v>
      </c>
      <c r="E190" s="265">
        <f t="shared" si="25"/>
        <v>0</v>
      </c>
      <c r="F190" s="265">
        <f t="shared" si="25"/>
        <v>0</v>
      </c>
      <c r="G190" s="265"/>
      <c r="H190" s="265"/>
      <c r="I190" s="265"/>
      <c r="J190" s="265"/>
      <c r="K190" s="265"/>
      <c r="L190" s="265"/>
      <c r="M190" s="265"/>
      <c r="N190" s="265"/>
      <c r="O190" s="946"/>
    </row>
    <row r="191" spans="1:15" s="123" customFormat="1" ht="13.5">
      <c r="A191" s="947" t="s">
        <v>931</v>
      </c>
      <c r="B191" s="616" t="s">
        <v>932</v>
      </c>
      <c r="C191" s="122"/>
      <c r="D191" s="122">
        <v>2015</v>
      </c>
      <c r="E191" s="265">
        <f aca="true" t="shared" si="26" ref="E191:E201">G191+I191+K191+M191</f>
        <v>0</v>
      </c>
      <c r="F191" s="265">
        <f aca="true" t="shared" si="27" ref="F191:F201">H191+J191+L191+N191</f>
        <v>0</v>
      </c>
      <c r="G191" s="265"/>
      <c r="H191" s="265"/>
      <c r="I191" s="265"/>
      <c r="J191" s="265"/>
      <c r="K191" s="265"/>
      <c r="L191" s="265"/>
      <c r="M191" s="265"/>
      <c r="N191" s="265"/>
      <c r="O191" s="946"/>
    </row>
    <row r="192" spans="1:15" s="123" customFormat="1" ht="13.5">
      <c r="A192" s="947"/>
      <c r="B192" s="616"/>
      <c r="C192" s="122"/>
      <c r="D192" s="122">
        <v>2016</v>
      </c>
      <c r="E192" s="265">
        <f t="shared" si="26"/>
        <v>0</v>
      </c>
      <c r="F192" s="265">
        <f t="shared" si="27"/>
        <v>0</v>
      </c>
      <c r="G192" s="265"/>
      <c r="H192" s="265"/>
      <c r="I192" s="265"/>
      <c r="J192" s="265"/>
      <c r="K192" s="265"/>
      <c r="L192" s="265"/>
      <c r="M192" s="265"/>
      <c r="N192" s="265"/>
      <c r="O192" s="946"/>
    </row>
    <row r="193" spans="1:15" s="123" customFormat="1" ht="13.5">
      <c r="A193" s="947"/>
      <c r="B193" s="616"/>
      <c r="C193" s="122"/>
      <c r="D193" s="122">
        <v>2017</v>
      </c>
      <c r="E193" s="265">
        <f t="shared" si="26"/>
        <v>0</v>
      </c>
      <c r="F193" s="265">
        <f t="shared" si="27"/>
        <v>0</v>
      </c>
      <c r="G193" s="265"/>
      <c r="H193" s="265"/>
      <c r="I193" s="265"/>
      <c r="J193" s="265"/>
      <c r="K193" s="265"/>
      <c r="L193" s="265"/>
      <c r="M193" s="265"/>
      <c r="N193" s="265"/>
      <c r="O193" s="946"/>
    </row>
    <row r="194" spans="1:15" s="123" customFormat="1" ht="13.5">
      <c r="A194" s="947"/>
      <c r="B194" s="616"/>
      <c r="C194" s="122"/>
      <c r="D194" s="122">
        <v>2018</v>
      </c>
      <c r="E194" s="265">
        <f t="shared" si="26"/>
        <v>0</v>
      </c>
      <c r="F194" s="265">
        <f t="shared" si="27"/>
        <v>0</v>
      </c>
      <c r="G194" s="265"/>
      <c r="H194" s="265"/>
      <c r="I194" s="265"/>
      <c r="J194" s="265"/>
      <c r="K194" s="265"/>
      <c r="L194" s="265"/>
      <c r="M194" s="265"/>
      <c r="N194" s="265"/>
      <c r="O194" s="946"/>
    </row>
    <row r="195" spans="1:15" s="123" customFormat="1" ht="13.5">
      <c r="A195" s="947"/>
      <c r="B195" s="616"/>
      <c r="C195" s="122"/>
      <c r="D195" s="122">
        <v>2019</v>
      </c>
      <c r="E195" s="265">
        <f t="shared" si="26"/>
        <v>0</v>
      </c>
      <c r="F195" s="265">
        <f t="shared" si="27"/>
        <v>0</v>
      </c>
      <c r="G195" s="265"/>
      <c r="H195" s="265"/>
      <c r="I195" s="265"/>
      <c r="J195" s="265"/>
      <c r="K195" s="265"/>
      <c r="L195" s="265"/>
      <c r="M195" s="265"/>
      <c r="N195" s="265"/>
      <c r="O195" s="946"/>
    </row>
    <row r="196" spans="1:15" s="123" customFormat="1" ht="13.5">
      <c r="A196" s="947"/>
      <c r="B196" s="616"/>
      <c r="C196" s="122"/>
      <c r="D196" s="122">
        <v>2020</v>
      </c>
      <c r="E196" s="265">
        <f t="shared" si="26"/>
        <v>599.3</v>
      </c>
      <c r="F196" s="265">
        <f t="shared" si="27"/>
        <v>0</v>
      </c>
      <c r="G196" s="538">
        <v>599.3</v>
      </c>
      <c r="H196" s="265"/>
      <c r="I196" s="265"/>
      <c r="J196" s="265"/>
      <c r="K196" s="265"/>
      <c r="L196" s="265"/>
      <c r="M196" s="265"/>
      <c r="N196" s="265"/>
      <c r="O196" s="946"/>
    </row>
    <row r="197" spans="1:15" s="123" customFormat="1" ht="13.5">
      <c r="A197" s="947"/>
      <c r="B197" s="616"/>
      <c r="C197" s="122"/>
      <c r="D197" s="122">
        <v>2021</v>
      </c>
      <c r="E197" s="265">
        <f t="shared" si="26"/>
        <v>4352.3</v>
      </c>
      <c r="F197" s="265">
        <f t="shared" si="27"/>
        <v>0</v>
      </c>
      <c r="G197" s="538">
        <v>4352.3</v>
      </c>
      <c r="H197" s="265"/>
      <c r="I197" s="265"/>
      <c r="J197" s="265"/>
      <c r="K197" s="265"/>
      <c r="L197" s="265"/>
      <c r="M197" s="265"/>
      <c r="N197" s="265"/>
      <c r="O197" s="946"/>
    </row>
    <row r="198" spans="1:15" s="123" customFormat="1" ht="13.5">
      <c r="A198" s="947"/>
      <c r="B198" s="616"/>
      <c r="C198" s="122"/>
      <c r="D198" s="122">
        <v>2022</v>
      </c>
      <c r="E198" s="265">
        <f t="shared" si="26"/>
        <v>0</v>
      </c>
      <c r="F198" s="265">
        <f t="shared" si="27"/>
        <v>0</v>
      </c>
      <c r="G198" s="265"/>
      <c r="H198" s="265"/>
      <c r="I198" s="265"/>
      <c r="J198" s="265"/>
      <c r="K198" s="265"/>
      <c r="L198" s="265"/>
      <c r="M198" s="265"/>
      <c r="N198" s="265"/>
      <c r="O198" s="946"/>
    </row>
    <row r="199" spans="1:15" s="123" customFormat="1" ht="13.5">
      <c r="A199" s="947"/>
      <c r="B199" s="616"/>
      <c r="C199" s="122"/>
      <c r="D199" s="122">
        <v>2023</v>
      </c>
      <c r="E199" s="265">
        <f t="shared" si="26"/>
        <v>0</v>
      </c>
      <c r="F199" s="265">
        <f t="shared" si="27"/>
        <v>0</v>
      </c>
      <c r="G199" s="265"/>
      <c r="H199" s="265"/>
      <c r="I199" s="265"/>
      <c r="J199" s="265"/>
      <c r="K199" s="265"/>
      <c r="L199" s="265"/>
      <c r="M199" s="265"/>
      <c r="N199" s="265"/>
      <c r="O199" s="946"/>
    </row>
    <row r="200" spans="1:15" s="123" customFormat="1" ht="13.5">
      <c r="A200" s="947"/>
      <c r="B200" s="616"/>
      <c r="C200" s="122"/>
      <c r="D200" s="122">
        <v>2024</v>
      </c>
      <c r="E200" s="265">
        <f t="shared" si="26"/>
        <v>0</v>
      </c>
      <c r="F200" s="265">
        <f t="shared" si="27"/>
        <v>0</v>
      </c>
      <c r="G200" s="265"/>
      <c r="H200" s="265"/>
      <c r="I200" s="265"/>
      <c r="J200" s="265"/>
      <c r="K200" s="265"/>
      <c r="L200" s="265"/>
      <c r="M200" s="265"/>
      <c r="N200" s="265"/>
      <c r="O200" s="946"/>
    </row>
    <row r="201" spans="1:15" s="123" customFormat="1" ht="13.5">
      <c r="A201" s="947"/>
      <c r="B201" s="616"/>
      <c r="C201" s="122"/>
      <c r="D201" s="122">
        <v>2025</v>
      </c>
      <c r="E201" s="265">
        <f t="shared" si="26"/>
        <v>0</v>
      </c>
      <c r="F201" s="265">
        <f t="shared" si="27"/>
        <v>0</v>
      </c>
      <c r="G201" s="265"/>
      <c r="H201" s="265"/>
      <c r="I201" s="265"/>
      <c r="J201" s="265"/>
      <c r="K201" s="265"/>
      <c r="L201" s="265"/>
      <c r="M201" s="265"/>
      <c r="N201" s="265"/>
      <c r="O201" s="946"/>
    </row>
    <row r="202" spans="1:15" s="123" customFormat="1" ht="15.75" customHeight="1">
      <c r="A202" s="947" t="s">
        <v>877</v>
      </c>
      <c r="B202" s="936"/>
      <c r="C202" s="936"/>
      <c r="D202" s="429" t="s">
        <v>209</v>
      </c>
      <c r="E202" s="539">
        <f>SUM(E203:E213)</f>
        <v>26725.5</v>
      </c>
      <c r="F202" s="539">
        <f aca="true" t="shared" si="28" ref="F202:N202">SUM(F203:F213)</f>
        <v>0</v>
      </c>
      <c r="G202" s="539">
        <f>SUM(G203:G213)</f>
        <v>26725.5</v>
      </c>
      <c r="H202" s="539">
        <f t="shared" si="28"/>
        <v>0</v>
      </c>
      <c r="I202" s="539">
        <f t="shared" si="28"/>
        <v>0</v>
      </c>
      <c r="J202" s="539">
        <f t="shared" si="28"/>
        <v>0</v>
      </c>
      <c r="K202" s="539">
        <f t="shared" si="28"/>
        <v>0</v>
      </c>
      <c r="L202" s="539">
        <f t="shared" si="28"/>
        <v>0</v>
      </c>
      <c r="M202" s="539">
        <f t="shared" si="28"/>
        <v>0</v>
      </c>
      <c r="N202" s="539">
        <f t="shared" si="28"/>
        <v>0</v>
      </c>
      <c r="O202" s="946"/>
    </row>
    <row r="203" spans="1:15" s="123" customFormat="1" ht="13.5">
      <c r="A203" s="947"/>
      <c r="B203" s="936"/>
      <c r="C203" s="936"/>
      <c r="D203" s="122">
        <v>2015</v>
      </c>
      <c r="E203" s="265">
        <f aca="true" t="shared" si="29" ref="E203:E213">G203+I203+K203+M203</f>
        <v>0</v>
      </c>
      <c r="F203" s="265">
        <f aca="true" t="shared" si="30" ref="F203:F213">H203+J203+L203+N203</f>
        <v>0</v>
      </c>
      <c r="G203" s="265">
        <f>G180+G191</f>
        <v>0</v>
      </c>
      <c r="H203" s="265">
        <f aca="true" t="shared" si="31" ref="H203:N203">H180+H191</f>
        <v>0</v>
      </c>
      <c r="I203" s="265">
        <f t="shared" si="31"/>
        <v>0</v>
      </c>
      <c r="J203" s="265">
        <f t="shared" si="31"/>
        <v>0</v>
      </c>
      <c r="K203" s="265">
        <f t="shared" si="31"/>
        <v>0</v>
      </c>
      <c r="L203" s="265">
        <f t="shared" si="31"/>
        <v>0</v>
      </c>
      <c r="M203" s="265">
        <f t="shared" si="31"/>
        <v>0</v>
      </c>
      <c r="N203" s="265">
        <f t="shared" si="31"/>
        <v>0</v>
      </c>
      <c r="O203" s="946"/>
    </row>
    <row r="204" spans="1:15" s="123" customFormat="1" ht="13.5">
      <c r="A204" s="947"/>
      <c r="B204" s="936"/>
      <c r="C204" s="936"/>
      <c r="D204" s="122">
        <v>2016</v>
      </c>
      <c r="E204" s="265">
        <f t="shared" si="29"/>
        <v>0</v>
      </c>
      <c r="F204" s="265">
        <f t="shared" si="30"/>
        <v>0</v>
      </c>
      <c r="G204" s="265">
        <f aca="true" t="shared" si="32" ref="G204:N213">G181+G192</f>
        <v>0</v>
      </c>
      <c r="H204" s="265">
        <f t="shared" si="32"/>
        <v>0</v>
      </c>
      <c r="I204" s="265">
        <f t="shared" si="32"/>
        <v>0</v>
      </c>
      <c r="J204" s="265">
        <f t="shared" si="32"/>
        <v>0</v>
      </c>
      <c r="K204" s="265">
        <f t="shared" si="32"/>
        <v>0</v>
      </c>
      <c r="L204" s="265">
        <f t="shared" si="32"/>
        <v>0</v>
      </c>
      <c r="M204" s="265">
        <f t="shared" si="32"/>
        <v>0</v>
      </c>
      <c r="N204" s="265">
        <f t="shared" si="32"/>
        <v>0</v>
      </c>
      <c r="O204" s="946"/>
    </row>
    <row r="205" spans="1:15" s="123" customFormat="1" ht="13.5">
      <c r="A205" s="947"/>
      <c r="B205" s="936"/>
      <c r="C205" s="936"/>
      <c r="D205" s="122">
        <v>2017</v>
      </c>
      <c r="E205" s="265">
        <f t="shared" si="29"/>
        <v>0</v>
      </c>
      <c r="F205" s="265">
        <f t="shared" si="30"/>
        <v>0</v>
      </c>
      <c r="G205" s="265">
        <f t="shared" si="32"/>
        <v>0</v>
      </c>
      <c r="H205" s="265">
        <f t="shared" si="32"/>
        <v>0</v>
      </c>
      <c r="I205" s="265">
        <f t="shared" si="32"/>
        <v>0</v>
      </c>
      <c r="J205" s="265">
        <f t="shared" si="32"/>
        <v>0</v>
      </c>
      <c r="K205" s="265">
        <f t="shared" si="32"/>
        <v>0</v>
      </c>
      <c r="L205" s="265">
        <f t="shared" si="32"/>
        <v>0</v>
      </c>
      <c r="M205" s="265">
        <f t="shared" si="32"/>
        <v>0</v>
      </c>
      <c r="N205" s="265">
        <f t="shared" si="32"/>
        <v>0</v>
      </c>
      <c r="O205" s="946"/>
    </row>
    <row r="206" spans="1:15" s="123" customFormat="1" ht="13.5">
      <c r="A206" s="947"/>
      <c r="B206" s="936"/>
      <c r="C206" s="936"/>
      <c r="D206" s="122">
        <v>2018</v>
      </c>
      <c r="E206" s="265">
        <f t="shared" si="29"/>
        <v>0</v>
      </c>
      <c r="F206" s="265">
        <f t="shared" si="30"/>
        <v>0</v>
      </c>
      <c r="G206" s="265">
        <f t="shared" si="32"/>
        <v>0</v>
      </c>
      <c r="H206" s="265">
        <f t="shared" si="32"/>
        <v>0</v>
      </c>
      <c r="I206" s="265">
        <f t="shared" si="32"/>
        <v>0</v>
      </c>
      <c r="J206" s="265">
        <f t="shared" si="32"/>
        <v>0</v>
      </c>
      <c r="K206" s="265">
        <f t="shared" si="32"/>
        <v>0</v>
      </c>
      <c r="L206" s="265">
        <f t="shared" si="32"/>
        <v>0</v>
      </c>
      <c r="M206" s="265">
        <f t="shared" si="32"/>
        <v>0</v>
      </c>
      <c r="N206" s="265">
        <f t="shared" si="32"/>
        <v>0</v>
      </c>
      <c r="O206" s="946"/>
    </row>
    <row r="207" spans="1:15" s="123" customFormat="1" ht="13.5">
      <c r="A207" s="947"/>
      <c r="B207" s="936"/>
      <c r="C207" s="936"/>
      <c r="D207" s="122">
        <v>2019</v>
      </c>
      <c r="E207" s="265">
        <f t="shared" si="29"/>
        <v>21773.9</v>
      </c>
      <c r="F207" s="265">
        <f t="shared" si="30"/>
        <v>0</v>
      </c>
      <c r="G207" s="265">
        <f t="shared" si="32"/>
        <v>21773.9</v>
      </c>
      <c r="H207" s="265">
        <f t="shared" si="32"/>
        <v>0</v>
      </c>
      <c r="I207" s="265">
        <f t="shared" si="32"/>
        <v>0</v>
      </c>
      <c r="J207" s="265">
        <f t="shared" si="32"/>
        <v>0</v>
      </c>
      <c r="K207" s="265">
        <f t="shared" si="32"/>
        <v>0</v>
      </c>
      <c r="L207" s="265">
        <f t="shared" si="32"/>
        <v>0</v>
      </c>
      <c r="M207" s="265">
        <f t="shared" si="32"/>
        <v>0</v>
      </c>
      <c r="N207" s="265">
        <f t="shared" si="32"/>
        <v>0</v>
      </c>
      <c r="O207" s="946"/>
    </row>
    <row r="208" spans="1:15" s="123" customFormat="1" ht="13.5">
      <c r="A208" s="947"/>
      <c r="B208" s="936"/>
      <c r="C208" s="936"/>
      <c r="D208" s="122">
        <v>2020</v>
      </c>
      <c r="E208" s="265">
        <f t="shared" si="29"/>
        <v>599.3</v>
      </c>
      <c r="F208" s="265">
        <f t="shared" si="30"/>
        <v>0</v>
      </c>
      <c r="G208" s="265">
        <f t="shared" si="32"/>
        <v>599.3</v>
      </c>
      <c r="H208" s="265">
        <f t="shared" si="32"/>
        <v>0</v>
      </c>
      <c r="I208" s="265">
        <f t="shared" si="32"/>
        <v>0</v>
      </c>
      <c r="J208" s="265">
        <f t="shared" si="32"/>
        <v>0</v>
      </c>
      <c r="K208" s="265">
        <f t="shared" si="32"/>
        <v>0</v>
      </c>
      <c r="L208" s="265">
        <f t="shared" si="32"/>
        <v>0</v>
      </c>
      <c r="M208" s="265">
        <f t="shared" si="32"/>
        <v>0</v>
      </c>
      <c r="N208" s="265">
        <f t="shared" si="32"/>
        <v>0</v>
      </c>
      <c r="O208" s="946"/>
    </row>
    <row r="209" spans="1:15" s="123" customFormat="1" ht="13.5">
      <c r="A209" s="947"/>
      <c r="B209" s="936"/>
      <c r="C209" s="936"/>
      <c r="D209" s="122">
        <v>2021</v>
      </c>
      <c r="E209" s="265">
        <f t="shared" si="29"/>
        <v>4352.3</v>
      </c>
      <c r="F209" s="265">
        <f t="shared" si="30"/>
        <v>0</v>
      </c>
      <c r="G209" s="265">
        <f t="shared" si="32"/>
        <v>4352.3</v>
      </c>
      <c r="H209" s="265">
        <f t="shared" si="32"/>
        <v>0</v>
      </c>
      <c r="I209" s="265">
        <f t="shared" si="32"/>
        <v>0</v>
      </c>
      <c r="J209" s="265">
        <f t="shared" si="32"/>
        <v>0</v>
      </c>
      <c r="K209" s="265">
        <f t="shared" si="32"/>
        <v>0</v>
      </c>
      <c r="L209" s="265">
        <f t="shared" si="32"/>
        <v>0</v>
      </c>
      <c r="M209" s="265">
        <f t="shared" si="32"/>
        <v>0</v>
      </c>
      <c r="N209" s="265">
        <f t="shared" si="32"/>
        <v>0</v>
      </c>
      <c r="O209" s="946"/>
    </row>
    <row r="210" spans="1:15" s="123" customFormat="1" ht="13.5">
      <c r="A210" s="947"/>
      <c r="B210" s="936"/>
      <c r="C210" s="936"/>
      <c r="D210" s="122">
        <v>2022</v>
      </c>
      <c r="E210" s="265">
        <f t="shared" si="29"/>
        <v>0</v>
      </c>
      <c r="F210" s="265">
        <f t="shared" si="30"/>
        <v>0</v>
      </c>
      <c r="G210" s="265">
        <f t="shared" si="32"/>
        <v>0</v>
      </c>
      <c r="H210" s="265">
        <f t="shared" si="32"/>
        <v>0</v>
      </c>
      <c r="I210" s="265">
        <f t="shared" si="32"/>
        <v>0</v>
      </c>
      <c r="J210" s="265">
        <f t="shared" si="32"/>
        <v>0</v>
      </c>
      <c r="K210" s="265">
        <f t="shared" si="32"/>
        <v>0</v>
      </c>
      <c r="L210" s="265">
        <f t="shared" si="32"/>
        <v>0</v>
      </c>
      <c r="M210" s="265">
        <f t="shared" si="32"/>
        <v>0</v>
      </c>
      <c r="N210" s="265">
        <f t="shared" si="32"/>
        <v>0</v>
      </c>
      <c r="O210" s="946"/>
    </row>
    <row r="211" spans="1:15" s="123" customFormat="1" ht="13.5">
      <c r="A211" s="947"/>
      <c r="B211" s="936"/>
      <c r="C211" s="936"/>
      <c r="D211" s="122">
        <v>2023</v>
      </c>
      <c r="E211" s="265">
        <f t="shared" si="29"/>
        <v>0</v>
      </c>
      <c r="F211" s="265">
        <f t="shared" si="30"/>
        <v>0</v>
      </c>
      <c r="G211" s="265">
        <f t="shared" si="32"/>
        <v>0</v>
      </c>
      <c r="H211" s="265">
        <f t="shared" si="32"/>
        <v>0</v>
      </c>
      <c r="I211" s="265">
        <f t="shared" si="32"/>
        <v>0</v>
      </c>
      <c r="J211" s="265">
        <f t="shared" si="32"/>
        <v>0</v>
      </c>
      <c r="K211" s="265">
        <f t="shared" si="32"/>
        <v>0</v>
      </c>
      <c r="L211" s="265">
        <f t="shared" si="32"/>
        <v>0</v>
      </c>
      <c r="M211" s="265">
        <f t="shared" si="32"/>
        <v>0</v>
      </c>
      <c r="N211" s="265">
        <f t="shared" si="32"/>
        <v>0</v>
      </c>
      <c r="O211" s="946"/>
    </row>
    <row r="212" spans="1:15" s="123" customFormat="1" ht="13.5">
      <c r="A212" s="947"/>
      <c r="B212" s="936"/>
      <c r="C212" s="936"/>
      <c r="D212" s="122">
        <v>2024</v>
      </c>
      <c r="E212" s="265">
        <f t="shared" si="29"/>
        <v>0</v>
      </c>
      <c r="F212" s="265">
        <f t="shared" si="30"/>
        <v>0</v>
      </c>
      <c r="G212" s="265">
        <f t="shared" si="32"/>
        <v>0</v>
      </c>
      <c r="H212" s="265">
        <f t="shared" si="32"/>
        <v>0</v>
      </c>
      <c r="I212" s="265">
        <f t="shared" si="32"/>
        <v>0</v>
      </c>
      <c r="J212" s="265">
        <f t="shared" si="32"/>
        <v>0</v>
      </c>
      <c r="K212" s="265">
        <f t="shared" si="32"/>
        <v>0</v>
      </c>
      <c r="L212" s="265">
        <f t="shared" si="32"/>
        <v>0</v>
      </c>
      <c r="M212" s="265">
        <f t="shared" si="32"/>
        <v>0</v>
      </c>
      <c r="N212" s="265">
        <f t="shared" si="32"/>
        <v>0</v>
      </c>
      <c r="O212" s="946"/>
    </row>
    <row r="213" spans="1:15" s="123" customFormat="1" ht="13.5">
      <c r="A213" s="947"/>
      <c r="B213" s="936"/>
      <c r="C213" s="936"/>
      <c r="D213" s="122">
        <v>2025</v>
      </c>
      <c r="E213" s="265">
        <f t="shared" si="29"/>
        <v>0</v>
      </c>
      <c r="F213" s="265">
        <f t="shared" si="30"/>
        <v>0</v>
      </c>
      <c r="G213" s="265">
        <f t="shared" si="32"/>
        <v>0</v>
      </c>
      <c r="H213" s="265">
        <f t="shared" si="32"/>
        <v>0</v>
      </c>
      <c r="I213" s="265">
        <f t="shared" si="32"/>
        <v>0</v>
      </c>
      <c r="J213" s="265">
        <f t="shared" si="32"/>
        <v>0</v>
      </c>
      <c r="K213" s="265">
        <f t="shared" si="32"/>
        <v>0</v>
      </c>
      <c r="L213" s="265">
        <f t="shared" si="32"/>
        <v>0</v>
      </c>
      <c r="M213" s="265">
        <f t="shared" si="32"/>
        <v>0</v>
      </c>
      <c r="N213" s="265">
        <f t="shared" si="32"/>
        <v>0</v>
      </c>
      <c r="O213" s="946"/>
    </row>
    <row r="214" spans="1:15" ht="15.75" customHeight="1">
      <c r="A214" s="964" t="s">
        <v>213</v>
      </c>
      <c r="B214" s="616"/>
      <c r="C214" s="616"/>
      <c r="D214" s="429" t="s">
        <v>209</v>
      </c>
      <c r="E214" s="539">
        <f>SUM(E215:E225)</f>
        <v>186609.1</v>
      </c>
      <c r="F214" s="539">
        <f aca="true" t="shared" si="33" ref="F214:N214">SUM(F215:F225)</f>
        <v>19571.4</v>
      </c>
      <c r="G214" s="539">
        <f>SUM(G215:G225)</f>
        <v>175519.9</v>
      </c>
      <c r="H214" s="539">
        <f t="shared" si="33"/>
        <v>8482.2</v>
      </c>
      <c r="I214" s="539">
        <f t="shared" si="33"/>
        <v>0</v>
      </c>
      <c r="J214" s="539">
        <f t="shared" si="33"/>
        <v>0</v>
      </c>
      <c r="K214" s="539">
        <f t="shared" si="33"/>
        <v>11089.2</v>
      </c>
      <c r="L214" s="539">
        <f t="shared" si="33"/>
        <v>11089.2</v>
      </c>
      <c r="M214" s="539">
        <f t="shared" si="33"/>
        <v>0</v>
      </c>
      <c r="N214" s="539">
        <f t="shared" si="33"/>
        <v>0</v>
      </c>
      <c r="O214" s="946"/>
    </row>
    <row r="215" spans="1:15" ht="13.5">
      <c r="A215" s="964"/>
      <c r="B215" s="616"/>
      <c r="C215" s="616"/>
      <c r="D215" s="122">
        <v>2015</v>
      </c>
      <c r="E215" s="265">
        <f>G215+I215+K215+M215</f>
        <v>16336.900000000001</v>
      </c>
      <c r="F215" s="265">
        <f>H215+J215+L215+N215</f>
        <v>16336.900000000001</v>
      </c>
      <c r="G215" s="265">
        <f aca="true" t="shared" si="34" ref="G215:G225">G203+G168</f>
        <v>5247.7</v>
      </c>
      <c r="H215" s="265">
        <f aca="true" t="shared" si="35" ref="H215:N215">H203+H168</f>
        <v>5247.7</v>
      </c>
      <c r="I215" s="265">
        <f t="shared" si="35"/>
        <v>0</v>
      </c>
      <c r="J215" s="265">
        <f t="shared" si="35"/>
        <v>0</v>
      </c>
      <c r="K215" s="265">
        <f t="shared" si="35"/>
        <v>11089.2</v>
      </c>
      <c r="L215" s="265">
        <f t="shared" si="35"/>
        <v>11089.2</v>
      </c>
      <c r="M215" s="265">
        <f t="shared" si="35"/>
        <v>0</v>
      </c>
      <c r="N215" s="265">
        <f t="shared" si="35"/>
        <v>0</v>
      </c>
      <c r="O215" s="946"/>
    </row>
    <row r="216" spans="1:15" ht="13.5">
      <c r="A216" s="964"/>
      <c r="B216" s="616"/>
      <c r="C216" s="616"/>
      <c r="D216" s="122">
        <v>2016</v>
      </c>
      <c r="E216" s="265">
        <f aca="true" t="shared" si="36" ref="E216:F225">G216+I216+K216+M216</f>
        <v>0</v>
      </c>
      <c r="F216" s="265">
        <f t="shared" si="36"/>
        <v>0</v>
      </c>
      <c r="G216" s="265">
        <f t="shared" si="34"/>
        <v>0</v>
      </c>
      <c r="H216" s="265">
        <f aca="true" t="shared" si="37" ref="H216:N225">H204+H169</f>
        <v>0</v>
      </c>
      <c r="I216" s="265">
        <f t="shared" si="37"/>
        <v>0</v>
      </c>
      <c r="J216" s="265">
        <f t="shared" si="37"/>
        <v>0</v>
      </c>
      <c r="K216" s="265">
        <f t="shared" si="37"/>
        <v>0</v>
      </c>
      <c r="L216" s="265">
        <f t="shared" si="37"/>
        <v>0</v>
      </c>
      <c r="M216" s="265">
        <f t="shared" si="37"/>
        <v>0</v>
      </c>
      <c r="N216" s="265">
        <f t="shared" si="37"/>
        <v>0</v>
      </c>
      <c r="O216" s="946"/>
    </row>
    <row r="217" spans="1:15" ht="13.5">
      <c r="A217" s="964"/>
      <c r="B217" s="616"/>
      <c r="C217" s="616"/>
      <c r="D217" s="122">
        <v>2017</v>
      </c>
      <c r="E217" s="265">
        <f t="shared" si="36"/>
        <v>0</v>
      </c>
      <c r="F217" s="265">
        <f t="shared" si="36"/>
        <v>0</v>
      </c>
      <c r="G217" s="265">
        <f t="shared" si="34"/>
        <v>0</v>
      </c>
      <c r="H217" s="265">
        <f t="shared" si="37"/>
        <v>0</v>
      </c>
      <c r="I217" s="265">
        <f t="shared" si="37"/>
        <v>0</v>
      </c>
      <c r="J217" s="265">
        <f t="shared" si="37"/>
        <v>0</v>
      </c>
      <c r="K217" s="265">
        <f t="shared" si="37"/>
        <v>0</v>
      </c>
      <c r="L217" s="265">
        <f t="shared" si="37"/>
        <v>0</v>
      </c>
      <c r="M217" s="265">
        <f t="shared" si="37"/>
        <v>0</v>
      </c>
      <c r="N217" s="265">
        <f t="shared" si="37"/>
        <v>0</v>
      </c>
      <c r="O217" s="946"/>
    </row>
    <row r="218" spans="1:15" ht="13.5">
      <c r="A218" s="964"/>
      <c r="B218" s="616"/>
      <c r="C218" s="616"/>
      <c r="D218" s="122">
        <v>2018</v>
      </c>
      <c r="E218" s="265">
        <f t="shared" si="36"/>
        <v>2612.9</v>
      </c>
      <c r="F218" s="265">
        <f t="shared" si="36"/>
        <v>2612.9</v>
      </c>
      <c r="G218" s="265">
        <f t="shared" si="34"/>
        <v>2612.9</v>
      </c>
      <c r="H218" s="265">
        <f t="shared" si="37"/>
        <v>2612.9</v>
      </c>
      <c r="I218" s="265">
        <f t="shared" si="37"/>
        <v>0</v>
      </c>
      <c r="J218" s="265">
        <f t="shared" si="37"/>
        <v>0</v>
      </c>
      <c r="K218" s="265">
        <f t="shared" si="37"/>
        <v>0</v>
      </c>
      <c r="L218" s="265">
        <f t="shared" si="37"/>
        <v>0</v>
      </c>
      <c r="M218" s="265">
        <f t="shared" si="37"/>
        <v>0</v>
      </c>
      <c r="N218" s="265">
        <f t="shared" si="37"/>
        <v>0</v>
      </c>
      <c r="O218" s="946"/>
    </row>
    <row r="219" spans="1:15" ht="13.5">
      <c r="A219" s="964"/>
      <c r="B219" s="616"/>
      <c r="C219" s="616"/>
      <c r="D219" s="122">
        <v>2019</v>
      </c>
      <c r="E219" s="265">
        <f t="shared" si="36"/>
        <v>22395.5</v>
      </c>
      <c r="F219" s="265">
        <f t="shared" si="36"/>
        <v>621.6</v>
      </c>
      <c r="G219" s="265">
        <f t="shared" si="34"/>
        <v>22395.5</v>
      </c>
      <c r="H219" s="265">
        <f t="shared" si="37"/>
        <v>621.6</v>
      </c>
      <c r="I219" s="265">
        <f t="shared" si="37"/>
        <v>0</v>
      </c>
      <c r="J219" s="265">
        <f t="shared" si="37"/>
        <v>0</v>
      </c>
      <c r="K219" s="265">
        <f t="shared" si="37"/>
        <v>0</v>
      </c>
      <c r="L219" s="265">
        <f t="shared" si="37"/>
        <v>0</v>
      </c>
      <c r="M219" s="265">
        <f t="shared" si="37"/>
        <v>0</v>
      </c>
      <c r="N219" s="265">
        <f t="shared" si="37"/>
        <v>0</v>
      </c>
      <c r="O219" s="946"/>
    </row>
    <row r="220" spans="1:15" ht="13.5">
      <c r="A220" s="964"/>
      <c r="B220" s="616"/>
      <c r="C220" s="616"/>
      <c r="D220" s="122">
        <v>2020</v>
      </c>
      <c r="E220" s="265">
        <f t="shared" si="36"/>
        <v>88355.40000000001</v>
      </c>
      <c r="F220" s="265">
        <f t="shared" si="36"/>
        <v>0</v>
      </c>
      <c r="G220" s="265">
        <f t="shared" si="34"/>
        <v>88355.40000000001</v>
      </c>
      <c r="H220" s="265">
        <f t="shared" si="37"/>
        <v>0</v>
      </c>
      <c r="I220" s="265">
        <f t="shared" si="37"/>
        <v>0</v>
      </c>
      <c r="J220" s="265">
        <f t="shared" si="37"/>
        <v>0</v>
      </c>
      <c r="K220" s="265">
        <f t="shared" si="37"/>
        <v>0</v>
      </c>
      <c r="L220" s="265">
        <f t="shared" si="37"/>
        <v>0</v>
      </c>
      <c r="M220" s="265">
        <f t="shared" si="37"/>
        <v>0</v>
      </c>
      <c r="N220" s="265">
        <f t="shared" si="37"/>
        <v>0</v>
      </c>
      <c r="O220" s="946"/>
    </row>
    <row r="221" spans="1:15" ht="13.5">
      <c r="A221" s="964"/>
      <c r="B221" s="616"/>
      <c r="C221" s="616"/>
      <c r="D221" s="122">
        <v>2021</v>
      </c>
      <c r="E221" s="265">
        <f t="shared" si="36"/>
        <v>21719.799999999996</v>
      </c>
      <c r="F221" s="265">
        <f t="shared" si="36"/>
        <v>0</v>
      </c>
      <c r="G221" s="265">
        <f t="shared" si="34"/>
        <v>21719.799999999996</v>
      </c>
      <c r="H221" s="265">
        <f t="shared" si="37"/>
        <v>0</v>
      </c>
      <c r="I221" s="265">
        <f t="shared" si="37"/>
        <v>0</v>
      </c>
      <c r="J221" s="265">
        <f t="shared" si="37"/>
        <v>0</v>
      </c>
      <c r="K221" s="265">
        <f t="shared" si="37"/>
        <v>0</v>
      </c>
      <c r="L221" s="265">
        <f t="shared" si="37"/>
        <v>0</v>
      </c>
      <c r="M221" s="265">
        <f t="shared" si="37"/>
        <v>0</v>
      </c>
      <c r="N221" s="265">
        <f t="shared" si="37"/>
        <v>0</v>
      </c>
      <c r="O221" s="946"/>
    </row>
    <row r="222" spans="1:15" ht="13.5">
      <c r="A222" s="964"/>
      <c r="B222" s="616"/>
      <c r="C222" s="616"/>
      <c r="D222" s="122">
        <v>2022</v>
      </c>
      <c r="E222" s="265">
        <f t="shared" si="36"/>
        <v>31938.1</v>
      </c>
      <c r="F222" s="265">
        <f t="shared" si="36"/>
        <v>0</v>
      </c>
      <c r="G222" s="265">
        <f t="shared" si="34"/>
        <v>31938.1</v>
      </c>
      <c r="H222" s="265">
        <f t="shared" si="37"/>
        <v>0</v>
      </c>
      <c r="I222" s="265">
        <f t="shared" si="37"/>
        <v>0</v>
      </c>
      <c r="J222" s="265">
        <f t="shared" si="37"/>
        <v>0</v>
      </c>
      <c r="K222" s="265">
        <f t="shared" si="37"/>
        <v>0</v>
      </c>
      <c r="L222" s="265">
        <f t="shared" si="37"/>
        <v>0</v>
      </c>
      <c r="M222" s="265">
        <f t="shared" si="37"/>
        <v>0</v>
      </c>
      <c r="N222" s="265">
        <f t="shared" si="37"/>
        <v>0</v>
      </c>
      <c r="O222" s="946"/>
    </row>
    <row r="223" spans="1:15" ht="13.5">
      <c r="A223" s="964"/>
      <c r="B223" s="616"/>
      <c r="C223" s="616"/>
      <c r="D223" s="122">
        <v>2023</v>
      </c>
      <c r="E223" s="265">
        <f t="shared" si="36"/>
        <v>400.7</v>
      </c>
      <c r="F223" s="265">
        <f t="shared" si="36"/>
        <v>0</v>
      </c>
      <c r="G223" s="265">
        <f t="shared" si="34"/>
        <v>400.7</v>
      </c>
      <c r="H223" s="265">
        <f t="shared" si="37"/>
        <v>0</v>
      </c>
      <c r="I223" s="265">
        <f t="shared" si="37"/>
        <v>0</v>
      </c>
      <c r="J223" s="265">
        <f t="shared" si="37"/>
        <v>0</v>
      </c>
      <c r="K223" s="265">
        <f t="shared" si="37"/>
        <v>0</v>
      </c>
      <c r="L223" s="265">
        <f t="shared" si="37"/>
        <v>0</v>
      </c>
      <c r="M223" s="265">
        <f t="shared" si="37"/>
        <v>0</v>
      </c>
      <c r="N223" s="265">
        <f t="shared" si="37"/>
        <v>0</v>
      </c>
      <c r="O223" s="946"/>
    </row>
    <row r="224" spans="1:15" ht="13.5">
      <c r="A224" s="964"/>
      <c r="B224" s="616"/>
      <c r="C224" s="616"/>
      <c r="D224" s="122">
        <v>2024</v>
      </c>
      <c r="E224" s="265">
        <f t="shared" si="36"/>
        <v>2849.8</v>
      </c>
      <c r="F224" s="265">
        <f t="shared" si="36"/>
        <v>0</v>
      </c>
      <c r="G224" s="265">
        <f t="shared" si="34"/>
        <v>2849.8</v>
      </c>
      <c r="H224" s="265">
        <f t="shared" si="37"/>
        <v>0</v>
      </c>
      <c r="I224" s="265">
        <f t="shared" si="37"/>
        <v>0</v>
      </c>
      <c r="J224" s="265">
        <f t="shared" si="37"/>
        <v>0</v>
      </c>
      <c r="K224" s="265">
        <f t="shared" si="37"/>
        <v>0</v>
      </c>
      <c r="L224" s="265">
        <f t="shared" si="37"/>
        <v>0</v>
      </c>
      <c r="M224" s="265">
        <f t="shared" si="37"/>
        <v>0</v>
      </c>
      <c r="N224" s="265">
        <f t="shared" si="37"/>
        <v>0</v>
      </c>
      <c r="O224" s="946"/>
    </row>
    <row r="225" spans="1:15" ht="13.5">
      <c r="A225" s="964"/>
      <c r="B225" s="616"/>
      <c r="C225" s="616"/>
      <c r="D225" s="122">
        <v>2025</v>
      </c>
      <c r="E225" s="265">
        <f t="shared" si="36"/>
        <v>0</v>
      </c>
      <c r="F225" s="265">
        <f t="shared" si="36"/>
        <v>0</v>
      </c>
      <c r="G225" s="265">
        <f t="shared" si="34"/>
        <v>0</v>
      </c>
      <c r="H225" s="265">
        <f t="shared" si="37"/>
        <v>0</v>
      </c>
      <c r="I225" s="265">
        <f t="shared" si="37"/>
        <v>0</v>
      </c>
      <c r="J225" s="265">
        <f t="shared" si="37"/>
        <v>0</v>
      </c>
      <c r="K225" s="265">
        <f t="shared" si="37"/>
        <v>0</v>
      </c>
      <c r="L225" s="265">
        <f t="shared" si="37"/>
        <v>0</v>
      </c>
      <c r="M225" s="265">
        <f t="shared" si="37"/>
        <v>0</v>
      </c>
      <c r="N225" s="265">
        <f t="shared" si="37"/>
        <v>0</v>
      </c>
      <c r="O225" s="946"/>
    </row>
    <row r="226" spans="1:15" s="18" customFormat="1" ht="13.5">
      <c r="A226" s="276">
        <v>2</v>
      </c>
      <c r="B226" s="949" t="s">
        <v>538</v>
      </c>
      <c r="C226" s="949"/>
      <c r="D226" s="949"/>
      <c r="E226" s="949"/>
      <c r="F226" s="949"/>
      <c r="G226" s="949"/>
      <c r="H226" s="949"/>
      <c r="I226" s="949"/>
      <c r="J226" s="949"/>
      <c r="K226" s="949"/>
      <c r="L226" s="949"/>
      <c r="M226" s="949"/>
      <c r="N226" s="949"/>
      <c r="O226" s="946" t="s">
        <v>536</v>
      </c>
    </row>
    <row r="227" spans="1:15" ht="13.5">
      <c r="A227" s="262" t="s">
        <v>503</v>
      </c>
      <c r="B227" s="949" t="s">
        <v>539</v>
      </c>
      <c r="C227" s="949"/>
      <c r="D227" s="949"/>
      <c r="E227" s="949"/>
      <c r="F227" s="949"/>
      <c r="G227" s="949"/>
      <c r="H227" s="949"/>
      <c r="I227" s="949"/>
      <c r="J227" s="949"/>
      <c r="K227" s="949"/>
      <c r="L227" s="949"/>
      <c r="M227" s="949"/>
      <c r="N227" s="949"/>
      <c r="O227" s="946"/>
    </row>
    <row r="228" spans="1:15" ht="15" customHeight="1">
      <c r="A228" s="947" t="s">
        <v>7</v>
      </c>
      <c r="B228" s="616" t="s">
        <v>949</v>
      </c>
      <c r="C228" s="122"/>
      <c r="D228" s="122">
        <v>2015</v>
      </c>
      <c r="E228" s="265">
        <f aca="true" t="shared" si="38" ref="E228:F233">G228+I228+K228+M228</f>
        <v>0</v>
      </c>
      <c r="F228" s="265">
        <f t="shared" si="38"/>
        <v>0</v>
      </c>
      <c r="G228" s="265"/>
      <c r="H228" s="265"/>
      <c r="I228" s="265"/>
      <c r="J228" s="265"/>
      <c r="K228" s="265"/>
      <c r="L228" s="265"/>
      <c r="M228" s="265"/>
      <c r="N228" s="265"/>
      <c r="O228" s="946"/>
    </row>
    <row r="229" spans="1:15" ht="13.5">
      <c r="A229" s="947"/>
      <c r="B229" s="616"/>
      <c r="C229" s="122"/>
      <c r="D229" s="122">
        <v>2016</v>
      </c>
      <c r="E229" s="265">
        <f t="shared" si="38"/>
        <v>0</v>
      </c>
      <c r="F229" s="265">
        <f t="shared" si="38"/>
        <v>0</v>
      </c>
      <c r="G229" s="265"/>
      <c r="H229" s="265"/>
      <c r="I229" s="265"/>
      <c r="J229" s="265"/>
      <c r="K229" s="265"/>
      <c r="L229" s="265"/>
      <c r="M229" s="265"/>
      <c r="N229" s="265"/>
      <c r="O229" s="946"/>
    </row>
    <row r="230" spans="1:15" ht="13.5">
      <c r="A230" s="947"/>
      <c r="B230" s="616"/>
      <c r="C230" s="122"/>
      <c r="D230" s="122">
        <v>2017</v>
      </c>
      <c r="E230" s="265">
        <f t="shared" si="38"/>
        <v>0</v>
      </c>
      <c r="F230" s="265">
        <f t="shared" si="38"/>
        <v>0</v>
      </c>
      <c r="G230" s="265"/>
      <c r="H230" s="265"/>
      <c r="I230" s="265"/>
      <c r="J230" s="265"/>
      <c r="K230" s="265"/>
      <c r="L230" s="265"/>
      <c r="M230" s="265"/>
      <c r="N230" s="265"/>
      <c r="O230" s="946"/>
    </row>
    <row r="231" spans="1:15" ht="13.5">
      <c r="A231" s="947"/>
      <c r="B231" s="616"/>
      <c r="C231" s="122"/>
      <c r="D231" s="122">
        <v>2018</v>
      </c>
      <c r="E231" s="265">
        <f t="shared" si="38"/>
        <v>0</v>
      </c>
      <c r="F231" s="265">
        <f t="shared" si="38"/>
        <v>0</v>
      </c>
      <c r="G231" s="265"/>
      <c r="H231" s="265"/>
      <c r="I231" s="265"/>
      <c r="J231" s="265"/>
      <c r="K231" s="265"/>
      <c r="L231" s="265"/>
      <c r="M231" s="265"/>
      <c r="N231" s="265"/>
      <c r="O231" s="946"/>
    </row>
    <row r="232" spans="1:15" ht="13.5">
      <c r="A232" s="947"/>
      <c r="B232" s="616"/>
      <c r="C232" s="122"/>
      <c r="D232" s="122">
        <v>2019</v>
      </c>
      <c r="E232" s="265">
        <f t="shared" si="38"/>
        <v>0</v>
      </c>
      <c r="F232" s="265">
        <f t="shared" si="38"/>
        <v>0</v>
      </c>
      <c r="G232" s="265"/>
      <c r="H232" s="265"/>
      <c r="I232" s="265"/>
      <c r="J232" s="265"/>
      <c r="K232" s="265"/>
      <c r="L232" s="265"/>
      <c r="M232" s="265"/>
      <c r="N232" s="265"/>
      <c r="O232" s="946"/>
    </row>
    <row r="233" spans="1:15" ht="13.5">
      <c r="A233" s="947"/>
      <c r="B233" s="616"/>
      <c r="C233" s="122"/>
      <c r="D233" s="122">
        <v>2020</v>
      </c>
      <c r="E233" s="265">
        <f t="shared" si="38"/>
        <v>0</v>
      </c>
      <c r="F233" s="265">
        <f t="shared" si="38"/>
        <v>0</v>
      </c>
      <c r="G233" s="265"/>
      <c r="H233" s="265"/>
      <c r="I233" s="265"/>
      <c r="J233" s="265"/>
      <c r="K233" s="265"/>
      <c r="L233" s="265"/>
      <c r="M233" s="265"/>
      <c r="N233" s="265"/>
      <c r="O233" s="946"/>
    </row>
    <row r="234" spans="1:15" ht="13.5">
      <c r="A234" s="947"/>
      <c r="B234" s="616"/>
      <c r="C234" s="122"/>
      <c r="D234" s="122">
        <v>2021</v>
      </c>
      <c r="E234" s="265">
        <f aca="true" t="shared" si="39" ref="E234:F238">G234+I234+K234+M234</f>
        <v>0</v>
      </c>
      <c r="F234" s="265">
        <f t="shared" si="39"/>
        <v>0</v>
      </c>
      <c r="G234" s="265"/>
      <c r="H234" s="265"/>
      <c r="I234" s="265"/>
      <c r="J234" s="265"/>
      <c r="K234" s="265"/>
      <c r="L234" s="265"/>
      <c r="M234" s="265"/>
      <c r="N234" s="265"/>
      <c r="O234" s="946"/>
    </row>
    <row r="235" spans="1:15" ht="13.5">
      <c r="A235" s="947"/>
      <c r="B235" s="616"/>
      <c r="C235" s="122"/>
      <c r="D235" s="122">
        <v>2022</v>
      </c>
      <c r="E235" s="265">
        <f t="shared" si="39"/>
        <v>0</v>
      </c>
      <c r="F235" s="265">
        <f t="shared" si="39"/>
        <v>0</v>
      </c>
      <c r="G235" s="265"/>
      <c r="H235" s="265"/>
      <c r="I235" s="265"/>
      <c r="J235" s="265"/>
      <c r="K235" s="265"/>
      <c r="L235" s="265"/>
      <c r="M235" s="265"/>
      <c r="N235" s="265"/>
      <c r="O235" s="946"/>
    </row>
    <row r="236" spans="1:15" ht="13.5">
      <c r="A236" s="947"/>
      <c r="B236" s="616"/>
      <c r="C236" s="122"/>
      <c r="D236" s="122">
        <v>2023</v>
      </c>
      <c r="E236" s="265">
        <f t="shared" si="39"/>
        <v>0</v>
      </c>
      <c r="F236" s="265">
        <f t="shared" si="39"/>
        <v>0</v>
      </c>
      <c r="G236" s="265"/>
      <c r="H236" s="265"/>
      <c r="I236" s="265"/>
      <c r="J236" s="265"/>
      <c r="K236" s="265"/>
      <c r="L236" s="265"/>
      <c r="M236" s="265"/>
      <c r="N236" s="265"/>
      <c r="O236" s="946"/>
    </row>
    <row r="237" spans="1:15" ht="13.5">
      <c r="A237" s="947"/>
      <c r="B237" s="616"/>
      <c r="C237" s="122"/>
      <c r="D237" s="122">
        <v>2024</v>
      </c>
      <c r="E237" s="265">
        <f t="shared" si="39"/>
        <v>2500</v>
      </c>
      <c r="F237" s="265">
        <f t="shared" si="39"/>
        <v>0</v>
      </c>
      <c r="G237" s="265">
        <v>2500</v>
      </c>
      <c r="H237" s="265"/>
      <c r="I237" s="265"/>
      <c r="J237" s="265"/>
      <c r="K237" s="265"/>
      <c r="L237" s="265"/>
      <c r="M237" s="265"/>
      <c r="N237" s="265"/>
      <c r="O237" s="946"/>
    </row>
    <row r="238" spans="1:15" ht="13.5">
      <c r="A238" s="947"/>
      <c r="B238" s="616"/>
      <c r="C238" s="122"/>
      <c r="D238" s="122">
        <v>2025</v>
      </c>
      <c r="E238" s="265">
        <f t="shared" si="39"/>
        <v>80000</v>
      </c>
      <c r="F238" s="265">
        <f t="shared" si="39"/>
        <v>0</v>
      </c>
      <c r="G238" s="265">
        <v>80000</v>
      </c>
      <c r="H238" s="265"/>
      <c r="I238" s="265"/>
      <c r="J238" s="265"/>
      <c r="K238" s="265"/>
      <c r="L238" s="265"/>
      <c r="M238" s="265"/>
      <c r="N238" s="265"/>
      <c r="O238" s="946"/>
    </row>
    <row r="239" spans="1:15" ht="15" customHeight="1">
      <c r="A239" s="947" t="s">
        <v>8</v>
      </c>
      <c r="B239" s="616" t="s">
        <v>950</v>
      </c>
      <c r="C239" s="122"/>
      <c r="D239" s="122">
        <v>2015</v>
      </c>
      <c r="E239" s="265">
        <f aca="true" t="shared" si="40" ref="E239:E255">G239+I239+K239+M239</f>
        <v>0</v>
      </c>
      <c r="F239" s="265">
        <f aca="true" t="shared" si="41" ref="F239:F255">H239+J239+L239+N239</f>
        <v>0</v>
      </c>
      <c r="G239" s="265"/>
      <c r="H239" s="265"/>
      <c r="I239" s="265"/>
      <c r="J239" s="265"/>
      <c r="K239" s="265"/>
      <c r="L239" s="265"/>
      <c r="M239" s="265"/>
      <c r="N239" s="265"/>
      <c r="O239" s="946"/>
    </row>
    <row r="240" spans="1:15" ht="13.5">
      <c r="A240" s="947"/>
      <c r="B240" s="616"/>
      <c r="C240" s="122"/>
      <c r="D240" s="122">
        <v>2016</v>
      </c>
      <c r="E240" s="265">
        <f t="shared" si="40"/>
        <v>0</v>
      </c>
      <c r="F240" s="265">
        <f t="shared" si="41"/>
        <v>0</v>
      </c>
      <c r="G240" s="265"/>
      <c r="H240" s="265"/>
      <c r="I240" s="265"/>
      <c r="J240" s="265"/>
      <c r="K240" s="265"/>
      <c r="L240" s="265"/>
      <c r="M240" s="265"/>
      <c r="N240" s="265"/>
      <c r="O240" s="946"/>
    </row>
    <row r="241" spans="1:15" ht="13.5">
      <c r="A241" s="947"/>
      <c r="B241" s="616"/>
      <c r="C241" s="122"/>
      <c r="D241" s="122">
        <v>2017</v>
      </c>
      <c r="E241" s="265">
        <f t="shared" si="40"/>
        <v>0</v>
      </c>
      <c r="F241" s="265">
        <f t="shared" si="41"/>
        <v>0</v>
      </c>
      <c r="G241" s="265"/>
      <c r="H241" s="265"/>
      <c r="I241" s="265"/>
      <c r="J241" s="265"/>
      <c r="K241" s="265"/>
      <c r="L241" s="265"/>
      <c r="M241" s="265"/>
      <c r="N241" s="265"/>
      <c r="O241" s="946"/>
    </row>
    <row r="242" spans="1:15" ht="13.5">
      <c r="A242" s="947"/>
      <c r="B242" s="616"/>
      <c r="C242" s="122"/>
      <c r="D242" s="122">
        <v>2018</v>
      </c>
      <c r="E242" s="265">
        <f t="shared" si="40"/>
        <v>0</v>
      </c>
      <c r="F242" s="265">
        <f t="shared" si="41"/>
        <v>0</v>
      </c>
      <c r="G242" s="265"/>
      <c r="H242" s="265"/>
      <c r="I242" s="265"/>
      <c r="J242" s="265"/>
      <c r="K242" s="265"/>
      <c r="L242" s="265"/>
      <c r="M242" s="265"/>
      <c r="N242" s="265"/>
      <c r="O242" s="946"/>
    </row>
    <row r="243" spans="1:15" ht="13.5">
      <c r="A243" s="947"/>
      <c r="B243" s="616"/>
      <c r="C243" s="122"/>
      <c r="D243" s="122">
        <v>2019</v>
      </c>
      <c r="E243" s="265">
        <f t="shared" si="40"/>
        <v>0</v>
      </c>
      <c r="F243" s="265">
        <f t="shared" si="41"/>
        <v>0</v>
      </c>
      <c r="G243" s="265"/>
      <c r="H243" s="265"/>
      <c r="I243" s="265"/>
      <c r="J243" s="265"/>
      <c r="K243" s="265"/>
      <c r="L243" s="265"/>
      <c r="M243" s="265"/>
      <c r="N243" s="265"/>
      <c r="O243" s="946"/>
    </row>
    <row r="244" spans="1:15" ht="13.5">
      <c r="A244" s="947"/>
      <c r="B244" s="616"/>
      <c r="C244" s="122"/>
      <c r="D244" s="122">
        <v>2020</v>
      </c>
      <c r="E244" s="265">
        <f t="shared" si="40"/>
        <v>0</v>
      </c>
      <c r="F244" s="265">
        <f t="shared" si="41"/>
        <v>0</v>
      </c>
      <c r="G244" s="265"/>
      <c r="H244" s="265"/>
      <c r="I244" s="265"/>
      <c r="J244" s="265"/>
      <c r="K244" s="265"/>
      <c r="L244" s="265"/>
      <c r="M244" s="265"/>
      <c r="N244" s="265"/>
      <c r="O244" s="946"/>
    </row>
    <row r="245" spans="1:15" ht="13.5">
      <c r="A245" s="947"/>
      <c r="B245" s="616"/>
      <c r="C245" s="122"/>
      <c r="D245" s="122">
        <v>2021</v>
      </c>
      <c r="E245" s="265">
        <f aca="true" t="shared" si="42" ref="E245:F249">G245+I245+K245+M245</f>
        <v>0</v>
      </c>
      <c r="F245" s="265">
        <f t="shared" si="42"/>
        <v>0</v>
      </c>
      <c r="G245" s="265"/>
      <c r="H245" s="265"/>
      <c r="I245" s="265"/>
      <c r="J245" s="265"/>
      <c r="K245" s="265"/>
      <c r="L245" s="265"/>
      <c r="M245" s="265"/>
      <c r="N245" s="265"/>
      <c r="O245" s="946"/>
    </row>
    <row r="246" spans="1:15" ht="13.5">
      <c r="A246" s="947"/>
      <c r="B246" s="616"/>
      <c r="C246" s="122"/>
      <c r="D246" s="122">
        <v>2022</v>
      </c>
      <c r="E246" s="265">
        <f t="shared" si="42"/>
        <v>0</v>
      </c>
      <c r="F246" s="265">
        <f t="shared" si="42"/>
        <v>0</v>
      </c>
      <c r="G246" s="265"/>
      <c r="H246" s="265"/>
      <c r="I246" s="265"/>
      <c r="J246" s="265"/>
      <c r="K246" s="265"/>
      <c r="L246" s="265"/>
      <c r="M246" s="265"/>
      <c r="N246" s="265"/>
      <c r="O246" s="946"/>
    </row>
    <row r="247" spans="1:15" ht="13.5">
      <c r="A247" s="947"/>
      <c r="B247" s="616"/>
      <c r="C247" s="122"/>
      <c r="D247" s="122">
        <v>2023</v>
      </c>
      <c r="E247" s="265">
        <f t="shared" si="42"/>
        <v>998.8</v>
      </c>
      <c r="F247" s="265">
        <f t="shared" si="42"/>
        <v>0</v>
      </c>
      <c r="G247" s="538">
        <v>998.8</v>
      </c>
      <c r="H247" s="265"/>
      <c r="I247" s="265"/>
      <c r="J247" s="265"/>
      <c r="K247" s="265"/>
      <c r="L247" s="265"/>
      <c r="M247" s="265"/>
      <c r="N247" s="265"/>
      <c r="O247" s="946"/>
    </row>
    <row r="248" spans="1:15" ht="13.5">
      <c r="A248" s="947"/>
      <c r="B248" s="616"/>
      <c r="C248" s="122"/>
      <c r="D248" s="122">
        <v>2024</v>
      </c>
      <c r="E248" s="265">
        <f t="shared" si="42"/>
        <v>20815</v>
      </c>
      <c r="F248" s="265">
        <f t="shared" si="42"/>
        <v>0</v>
      </c>
      <c r="G248" s="538">
        <v>20815</v>
      </c>
      <c r="H248" s="265"/>
      <c r="I248" s="265"/>
      <c r="J248" s="265"/>
      <c r="K248" s="265"/>
      <c r="L248" s="265"/>
      <c r="M248" s="265"/>
      <c r="N248" s="265"/>
      <c r="O248" s="946"/>
    </row>
    <row r="249" spans="1:15" ht="13.5">
      <c r="A249" s="947"/>
      <c r="B249" s="616"/>
      <c r="C249" s="122"/>
      <c r="D249" s="122">
        <v>2025</v>
      </c>
      <c r="E249" s="265">
        <f t="shared" si="42"/>
        <v>0</v>
      </c>
      <c r="F249" s="265">
        <f t="shared" si="42"/>
        <v>0</v>
      </c>
      <c r="G249" s="265"/>
      <c r="H249" s="265"/>
      <c r="I249" s="265"/>
      <c r="J249" s="265"/>
      <c r="K249" s="265"/>
      <c r="L249" s="265"/>
      <c r="M249" s="265"/>
      <c r="N249" s="265"/>
      <c r="O249" s="946"/>
    </row>
    <row r="250" spans="1:15" ht="13.5">
      <c r="A250" s="947" t="s">
        <v>9</v>
      </c>
      <c r="B250" s="616" t="s">
        <v>238</v>
      </c>
      <c r="C250" s="122"/>
      <c r="D250" s="122">
        <v>2015</v>
      </c>
      <c r="E250" s="265">
        <f t="shared" si="40"/>
        <v>0</v>
      </c>
      <c r="F250" s="265">
        <f t="shared" si="41"/>
        <v>0</v>
      </c>
      <c r="G250" s="265">
        <v>0</v>
      </c>
      <c r="H250" s="265"/>
      <c r="I250" s="265"/>
      <c r="J250" s="265"/>
      <c r="K250" s="265"/>
      <c r="L250" s="265"/>
      <c r="M250" s="265"/>
      <c r="N250" s="265"/>
      <c r="O250" s="946"/>
    </row>
    <row r="251" spans="1:15" ht="13.5">
      <c r="A251" s="947"/>
      <c r="B251" s="616"/>
      <c r="C251" s="122"/>
      <c r="D251" s="122">
        <v>2016</v>
      </c>
      <c r="E251" s="265">
        <f t="shared" si="40"/>
        <v>0</v>
      </c>
      <c r="F251" s="265">
        <f t="shared" si="41"/>
        <v>0</v>
      </c>
      <c r="G251" s="265">
        <v>0</v>
      </c>
      <c r="H251" s="265"/>
      <c r="I251" s="265"/>
      <c r="J251" s="265"/>
      <c r="K251" s="265"/>
      <c r="L251" s="265"/>
      <c r="M251" s="265"/>
      <c r="N251" s="265"/>
      <c r="O251" s="946"/>
    </row>
    <row r="252" spans="1:15" ht="13.5">
      <c r="A252" s="947"/>
      <c r="B252" s="616"/>
      <c r="C252" s="122"/>
      <c r="D252" s="122">
        <v>2017</v>
      </c>
      <c r="E252" s="265">
        <f t="shared" si="40"/>
        <v>0</v>
      </c>
      <c r="F252" s="265">
        <f t="shared" si="41"/>
        <v>0</v>
      </c>
      <c r="G252" s="265">
        <v>0</v>
      </c>
      <c r="H252" s="265"/>
      <c r="I252" s="265"/>
      <c r="J252" s="265"/>
      <c r="K252" s="265"/>
      <c r="L252" s="265"/>
      <c r="M252" s="265"/>
      <c r="N252" s="265"/>
      <c r="O252" s="946"/>
    </row>
    <row r="253" spans="1:15" ht="13.5">
      <c r="A253" s="947"/>
      <c r="B253" s="616"/>
      <c r="C253" s="122"/>
      <c r="D253" s="122">
        <v>2018</v>
      </c>
      <c r="E253" s="265">
        <f t="shared" si="40"/>
        <v>0</v>
      </c>
      <c r="F253" s="265">
        <f t="shared" si="41"/>
        <v>0</v>
      </c>
      <c r="G253" s="265">
        <v>0</v>
      </c>
      <c r="H253" s="265">
        <v>0</v>
      </c>
      <c r="I253" s="265"/>
      <c r="J253" s="265"/>
      <c r="K253" s="265"/>
      <c r="L253" s="265"/>
      <c r="M253" s="265"/>
      <c r="N253" s="265"/>
      <c r="O253" s="946"/>
    </row>
    <row r="254" spans="1:15" ht="20.25">
      <c r="A254" s="947"/>
      <c r="B254" s="616"/>
      <c r="C254" s="122" t="s">
        <v>882</v>
      </c>
      <c r="D254" s="122">
        <v>2019</v>
      </c>
      <c r="E254" s="265">
        <f t="shared" si="40"/>
        <v>4000</v>
      </c>
      <c r="F254" s="538">
        <f t="shared" si="41"/>
        <v>4000</v>
      </c>
      <c r="G254" s="538">
        <v>4000</v>
      </c>
      <c r="H254" s="538">
        <v>4000</v>
      </c>
      <c r="I254" s="265"/>
      <c r="J254" s="265"/>
      <c r="K254" s="265"/>
      <c r="L254" s="265"/>
      <c r="M254" s="265"/>
      <c r="N254" s="265"/>
      <c r="O254" s="946"/>
    </row>
    <row r="255" spans="1:15" ht="13.5">
      <c r="A255" s="947"/>
      <c r="B255" s="616"/>
      <c r="C255" s="122"/>
      <c r="D255" s="122">
        <v>2020</v>
      </c>
      <c r="E255" s="265">
        <f t="shared" si="40"/>
        <v>0</v>
      </c>
      <c r="F255" s="265">
        <f t="shared" si="41"/>
        <v>0</v>
      </c>
      <c r="G255" s="265"/>
      <c r="H255" s="265"/>
      <c r="I255" s="265"/>
      <c r="J255" s="265"/>
      <c r="K255" s="265"/>
      <c r="L255" s="265"/>
      <c r="M255" s="265"/>
      <c r="N255" s="265"/>
      <c r="O255" s="946"/>
    </row>
    <row r="256" spans="1:15" ht="13.5">
      <c r="A256" s="947"/>
      <c r="B256" s="616"/>
      <c r="C256" s="122"/>
      <c r="D256" s="122">
        <v>2021</v>
      </c>
      <c r="E256" s="265">
        <f aca="true" t="shared" si="43" ref="E256:F260">G256+I256+K256+M256</f>
        <v>265718.6</v>
      </c>
      <c r="F256" s="265">
        <f t="shared" si="43"/>
        <v>0</v>
      </c>
      <c r="G256" s="538">
        <v>66429.7</v>
      </c>
      <c r="H256" s="265"/>
      <c r="I256" s="265"/>
      <c r="J256" s="265"/>
      <c r="K256" s="538">
        <v>199288.9</v>
      </c>
      <c r="L256" s="265"/>
      <c r="M256" s="265"/>
      <c r="N256" s="265"/>
      <c r="O256" s="946"/>
    </row>
    <row r="257" spans="1:15" ht="13.5">
      <c r="A257" s="947"/>
      <c r="B257" s="616"/>
      <c r="C257" s="122"/>
      <c r="D257" s="122">
        <v>2022</v>
      </c>
      <c r="E257" s="265">
        <f t="shared" si="43"/>
        <v>0</v>
      </c>
      <c r="F257" s="265">
        <f t="shared" si="43"/>
        <v>0</v>
      </c>
      <c r="G257" s="265"/>
      <c r="H257" s="265"/>
      <c r="I257" s="265"/>
      <c r="J257" s="265"/>
      <c r="K257" s="265"/>
      <c r="L257" s="265"/>
      <c r="M257" s="265"/>
      <c r="N257" s="265"/>
      <c r="O257" s="946"/>
    </row>
    <row r="258" spans="1:15" ht="13.5">
      <c r="A258" s="947"/>
      <c r="B258" s="616"/>
      <c r="C258" s="122"/>
      <c r="D258" s="122">
        <v>2023</v>
      </c>
      <c r="E258" s="265">
        <f t="shared" si="43"/>
        <v>0</v>
      </c>
      <c r="F258" s="265">
        <f t="shared" si="43"/>
        <v>0</v>
      </c>
      <c r="G258" s="265"/>
      <c r="H258" s="265"/>
      <c r="I258" s="265"/>
      <c r="J258" s="265"/>
      <c r="K258" s="265"/>
      <c r="L258" s="265"/>
      <c r="M258" s="265"/>
      <c r="N258" s="265"/>
      <c r="O258" s="946"/>
    </row>
    <row r="259" spans="1:15" ht="13.5">
      <c r="A259" s="947"/>
      <c r="B259" s="616"/>
      <c r="C259" s="122"/>
      <c r="D259" s="122">
        <v>2024</v>
      </c>
      <c r="E259" s="265">
        <f t="shared" si="43"/>
        <v>0</v>
      </c>
      <c r="F259" s="265">
        <f t="shared" si="43"/>
        <v>0</v>
      </c>
      <c r="G259" s="265"/>
      <c r="H259" s="265"/>
      <c r="I259" s="265"/>
      <c r="J259" s="265"/>
      <c r="K259" s="265"/>
      <c r="L259" s="265"/>
      <c r="M259" s="265"/>
      <c r="N259" s="265"/>
      <c r="O259" s="946"/>
    </row>
    <row r="260" spans="1:15" ht="13.5">
      <c r="A260" s="947"/>
      <c r="B260" s="616"/>
      <c r="C260" s="122"/>
      <c r="D260" s="122">
        <v>2025</v>
      </c>
      <c r="E260" s="265">
        <f t="shared" si="43"/>
        <v>0</v>
      </c>
      <c r="F260" s="265">
        <f t="shared" si="43"/>
        <v>0</v>
      </c>
      <c r="G260" s="265"/>
      <c r="H260" s="265"/>
      <c r="I260" s="265"/>
      <c r="J260" s="265"/>
      <c r="K260" s="265"/>
      <c r="L260" s="265"/>
      <c r="M260" s="265"/>
      <c r="N260" s="265"/>
      <c r="O260" s="946"/>
    </row>
    <row r="261" spans="1:15" ht="15" customHeight="1">
      <c r="A261" s="964" t="s">
        <v>563</v>
      </c>
      <c r="B261" s="616"/>
      <c r="C261" s="616"/>
      <c r="D261" s="429" t="s">
        <v>209</v>
      </c>
      <c r="E261" s="539">
        <f>SUM(E262:E272)</f>
        <v>374032.39999999997</v>
      </c>
      <c r="F261" s="539">
        <f aca="true" t="shared" si="44" ref="F261:N261">SUM(F262:F272)</f>
        <v>4000</v>
      </c>
      <c r="G261" s="539">
        <f>SUM(G262:G272)</f>
        <v>174743.5</v>
      </c>
      <c r="H261" s="539">
        <f t="shared" si="44"/>
        <v>4000</v>
      </c>
      <c r="I261" s="539">
        <f t="shared" si="44"/>
        <v>0</v>
      </c>
      <c r="J261" s="539">
        <f t="shared" si="44"/>
        <v>0</v>
      </c>
      <c r="K261" s="539">
        <f t="shared" si="44"/>
        <v>199288.9</v>
      </c>
      <c r="L261" s="539">
        <f t="shared" si="44"/>
        <v>0</v>
      </c>
      <c r="M261" s="539">
        <f t="shared" si="44"/>
        <v>0</v>
      </c>
      <c r="N261" s="539">
        <f t="shared" si="44"/>
        <v>0</v>
      </c>
      <c r="O261" s="946"/>
    </row>
    <row r="262" spans="1:15" ht="13.5">
      <c r="A262" s="964"/>
      <c r="B262" s="616"/>
      <c r="C262" s="616"/>
      <c r="D262" s="122">
        <v>2015</v>
      </c>
      <c r="E262" s="265">
        <f>G262+I262+K262+M262</f>
        <v>0</v>
      </c>
      <c r="F262" s="265">
        <f>H262+J262+L262+N262</f>
        <v>0</v>
      </c>
      <c r="G262" s="265">
        <f>G228+G239+G250</f>
        <v>0</v>
      </c>
      <c r="H262" s="265">
        <f aca="true" t="shared" si="45" ref="H262:N262">H228+H239+H250</f>
        <v>0</v>
      </c>
      <c r="I262" s="265">
        <f t="shared" si="45"/>
        <v>0</v>
      </c>
      <c r="J262" s="265">
        <f t="shared" si="45"/>
        <v>0</v>
      </c>
      <c r="K262" s="265">
        <f t="shared" si="45"/>
        <v>0</v>
      </c>
      <c r="L262" s="265">
        <f t="shared" si="45"/>
        <v>0</v>
      </c>
      <c r="M262" s="265">
        <f t="shared" si="45"/>
        <v>0</v>
      </c>
      <c r="N262" s="265">
        <f t="shared" si="45"/>
        <v>0</v>
      </c>
      <c r="O262" s="946"/>
    </row>
    <row r="263" spans="1:15" ht="13.5">
      <c r="A263" s="964"/>
      <c r="B263" s="616"/>
      <c r="C263" s="616"/>
      <c r="D263" s="122">
        <v>2016</v>
      </c>
      <c r="E263" s="265">
        <f aca="true" t="shared" si="46" ref="E263:F271">G263+I263+K263+M263</f>
        <v>0</v>
      </c>
      <c r="F263" s="265">
        <f t="shared" si="46"/>
        <v>0</v>
      </c>
      <c r="G263" s="265">
        <f aca="true" t="shared" si="47" ref="G263:N272">G229+G240+G251</f>
        <v>0</v>
      </c>
      <c r="H263" s="265">
        <f t="shared" si="47"/>
        <v>0</v>
      </c>
      <c r="I263" s="265">
        <f t="shared" si="47"/>
        <v>0</v>
      </c>
      <c r="J263" s="265">
        <f t="shared" si="47"/>
        <v>0</v>
      </c>
      <c r="K263" s="265">
        <f t="shared" si="47"/>
        <v>0</v>
      </c>
      <c r="L263" s="265">
        <f t="shared" si="47"/>
        <v>0</v>
      </c>
      <c r="M263" s="265">
        <f t="shared" si="47"/>
        <v>0</v>
      </c>
      <c r="N263" s="265">
        <f t="shared" si="47"/>
        <v>0</v>
      </c>
      <c r="O263" s="946"/>
    </row>
    <row r="264" spans="1:15" ht="13.5">
      <c r="A264" s="964"/>
      <c r="B264" s="616"/>
      <c r="C264" s="616"/>
      <c r="D264" s="122">
        <v>2017</v>
      </c>
      <c r="E264" s="265">
        <f t="shared" si="46"/>
        <v>0</v>
      </c>
      <c r="F264" s="265">
        <f t="shared" si="46"/>
        <v>0</v>
      </c>
      <c r="G264" s="265">
        <f t="shared" si="47"/>
        <v>0</v>
      </c>
      <c r="H264" s="265">
        <f t="shared" si="47"/>
        <v>0</v>
      </c>
      <c r="I264" s="265">
        <f t="shared" si="47"/>
        <v>0</v>
      </c>
      <c r="J264" s="265">
        <f t="shared" si="47"/>
        <v>0</v>
      </c>
      <c r="K264" s="265">
        <f t="shared" si="47"/>
        <v>0</v>
      </c>
      <c r="L264" s="265">
        <f t="shared" si="47"/>
        <v>0</v>
      </c>
      <c r="M264" s="265">
        <f t="shared" si="47"/>
        <v>0</v>
      </c>
      <c r="N264" s="265">
        <f t="shared" si="47"/>
        <v>0</v>
      </c>
      <c r="O264" s="946"/>
    </row>
    <row r="265" spans="1:15" ht="13.5">
      <c r="A265" s="964"/>
      <c r="B265" s="616"/>
      <c r="C265" s="616"/>
      <c r="D265" s="122">
        <v>2018</v>
      </c>
      <c r="E265" s="265">
        <f t="shared" si="46"/>
        <v>0</v>
      </c>
      <c r="F265" s="265">
        <f t="shared" si="46"/>
        <v>0</v>
      </c>
      <c r="G265" s="265">
        <f t="shared" si="47"/>
        <v>0</v>
      </c>
      <c r="H265" s="265">
        <f t="shared" si="47"/>
        <v>0</v>
      </c>
      <c r="I265" s="265">
        <f t="shared" si="47"/>
        <v>0</v>
      </c>
      <c r="J265" s="265">
        <f t="shared" si="47"/>
        <v>0</v>
      </c>
      <c r="K265" s="265">
        <f t="shared" si="47"/>
        <v>0</v>
      </c>
      <c r="L265" s="265">
        <f t="shared" si="47"/>
        <v>0</v>
      </c>
      <c r="M265" s="265">
        <f t="shared" si="47"/>
        <v>0</v>
      </c>
      <c r="N265" s="265">
        <f t="shared" si="47"/>
        <v>0</v>
      </c>
      <c r="O265" s="946"/>
    </row>
    <row r="266" spans="1:15" ht="13.5">
      <c r="A266" s="964"/>
      <c r="B266" s="616"/>
      <c r="C266" s="616"/>
      <c r="D266" s="122">
        <v>2019</v>
      </c>
      <c r="E266" s="265">
        <f t="shared" si="46"/>
        <v>4000</v>
      </c>
      <c r="F266" s="265">
        <f t="shared" si="46"/>
        <v>4000</v>
      </c>
      <c r="G266" s="265">
        <f t="shared" si="47"/>
        <v>4000</v>
      </c>
      <c r="H266" s="265">
        <f t="shared" si="47"/>
        <v>4000</v>
      </c>
      <c r="I266" s="265">
        <f t="shared" si="47"/>
        <v>0</v>
      </c>
      <c r="J266" s="265">
        <f t="shared" si="47"/>
        <v>0</v>
      </c>
      <c r="K266" s="265">
        <f t="shared" si="47"/>
        <v>0</v>
      </c>
      <c r="L266" s="265">
        <f t="shared" si="47"/>
        <v>0</v>
      </c>
      <c r="M266" s="265">
        <f t="shared" si="47"/>
        <v>0</v>
      </c>
      <c r="N266" s="265">
        <f t="shared" si="47"/>
        <v>0</v>
      </c>
      <c r="O266" s="946"/>
    </row>
    <row r="267" spans="1:15" ht="13.5">
      <c r="A267" s="964"/>
      <c r="B267" s="616"/>
      <c r="C267" s="616"/>
      <c r="D267" s="122">
        <v>2020</v>
      </c>
      <c r="E267" s="265">
        <f t="shared" si="46"/>
        <v>0</v>
      </c>
      <c r="F267" s="265">
        <f t="shared" si="46"/>
        <v>0</v>
      </c>
      <c r="G267" s="265">
        <f t="shared" si="47"/>
        <v>0</v>
      </c>
      <c r="H267" s="265">
        <f t="shared" si="47"/>
        <v>0</v>
      </c>
      <c r="I267" s="265">
        <f t="shared" si="47"/>
        <v>0</v>
      </c>
      <c r="J267" s="265">
        <f t="shared" si="47"/>
        <v>0</v>
      </c>
      <c r="K267" s="265">
        <f t="shared" si="47"/>
        <v>0</v>
      </c>
      <c r="L267" s="265">
        <f t="shared" si="47"/>
        <v>0</v>
      </c>
      <c r="M267" s="265">
        <f t="shared" si="47"/>
        <v>0</v>
      </c>
      <c r="N267" s="265">
        <f t="shared" si="47"/>
        <v>0</v>
      </c>
      <c r="O267" s="946"/>
    </row>
    <row r="268" spans="1:15" ht="13.5">
      <c r="A268" s="964"/>
      <c r="B268" s="616"/>
      <c r="C268" s="616"/>
      <c r="D268" s="122">
        <v>2021</v>
      </c>
      <c r="E268" s="265">
        <f t="shared" si="46"/>
        <v>265718.6</v>
      </c>
      <c r="F268" s="265">
        <f t="shared" si="46"/>
        <v>0</v>
      </c>
      <c r="G268" s="265">
        <f t="shared" si="47"/>
        <v>66429.7</v>
      </c>
      <c r="H268" s="265">
        <f t="shared" si="47"/>
        <v>0</v>
      </c>
      <c r="I268" s="265">
        <f t="shared" si="47"/>
        <v>0</v>
      </c>
      <c r="J268" s="265">
        <f t="shared" si="47"/>
        <v>0</v>
      </c>
      <c r="K268" s="265">
        <f t="shared" si="47"/>
        <v>199288.9</v>
      </c>
      <c r="L268" s="265">
        <f t="shared" si="47"/>
        <v>0</v>
      </c>
      <c r="M268" s="265">
        <f t="shared" si="47"/>
        <v>0</v>
      </c>
      <c r="N268" s="265">
        <f t="shared" si="47"/>
        <v>0</v>
      </c>
      <c r="O268" s="946"/>
    </row>
    <row r="269" spans="1:15" ht="13.5">
      <c r="A269" s="964"/>
      <c r="B269" s="616"/>
      <c r="C269" s="616"/>
      <c r="D269" s="122">
        <v>2022</v>
      </c>
      <c r="E269" s="265">
        <f t="shared" si="46"/>
        <v>0</v>
      </c>
      <c r="F269" s="265">
        <f t="shared" si="46"/>
        <v>0</v>
      </c>
      <c r="G269" s="265">
        <f t="shared" si="47"/>
        <v>0</v>
      </c>
      <c r="H269" s="265">
        <f t="shared" si="47"/>
        <v>0</v>
      </c>
      <c r="I269" s="265">
        <f t="shared" si="47"/>
        <v>0</v>
      </c>
      <c r="J269" s="265">
        <f t="shared" si="47"/>
        <v>0</v>
      </c>
      <c r="K269" s="265">
        <f t="shared" si="47"/>
        <v>0</v>
      </c>
      <c r="L269" s="265">
        <f t="shared" si="47"/>
        <v>0</v>
      </c>
      <c r="M269" s="265">
        <f t="shared" si="47"/>
        <v>0</v>
      </c>
      <c r="N269" s="265">
        <f t="shared" si="47"/>
        <v>0</v>
      </c>
      <c r="O269" s="946"/>
    </row>
    <row r="270" spans="1:15" ht="13.5">
      <c r="A270" s="964"/>
      <c r="B270" s="616"/>
      <c r="C270" s="616"/>
      <c r="D270" s="122">
        <v>2023</v>
      </c>
      <c r="E270" s="265">
        <f t="shared" si="46"/>
        <v>998.8</v>
      </c>
      <c r="F270" s="265">
        <f t="shared" si="46"/>
        <v>0</v>
      </c>
      <c r="G270" s="265">
        <f t="shared" si="47"/>
        <v>998.8</v>
      </c>
      <c r="H270" s="265">
        <f t="shared" si="47"/>
        <v>0</v>
      </c>
      <c r="I270" s="265">
        <f t="shared" si="47"/>
        <v>0</v>
      </c>
      <c r="J270" s="265">
        <f t="shared" si="47"/>
        <v>0</v>
      </c>
      <c r="K270" s="265">
        <f t="shared" si="47"/>
        <v>0</v>
      </c>
      <c r="L270" s="265">
        <f t="shared" si="47"/>
        <v>0</v>
      </c>
      <c r="M270" s="265">
        <f t="shared" si="47"/>
        <v>0</v>
      </c>
      <c r="N270" s="265">
        <f t="shared" si="47"/>
        <v>0</v>
      </c>
      <c r="O270" s="946"/>
    </row>
    <row r="271" spans="1:15" ht="13.5">
      <c r="A271" s="964"/>
      <c r="B271" s="616"/>
      <c r="C271" s="616"/>
      <c r="D271" s="122">
        <v>2024</v>
      </c>
      <c r="E271" s="265">
        <f t="shared" si="46"/>
        <v>23315</v>
      </c>
      <c r="F271" s="265">
        <f t="shared" si="46"/>
        <v>0</v>
      </c>
      <c r="G271" s="265">
        <f t="shared" si="47"/>
        <v>23315</v>
      </c>
      <c r="H271" s="265">
        <f t="shared" si="47"/>
        <v>0</v>
      </c>
      <c r="I271" s="265">
        <f t="shared" si="47"/>
        <v>0</v>
      </c>
      <c r="J271" s="265">
        <f t="shared" si="47"/>
        <v>0</v>
      </c>
      <c r="K271" s="265">
        <f t="shared" si="47"/>
        <v>0</v>
      </c>
      <c r="L271" s="265">
        <f t="shared" si="47"/>
        <v>0</v>
      </c>
      <c r="M271" s="265">
        <f t="shared" si="47"/>
        <v>0</v>
      </c>
      <c r="N271" s="265">
        <f t="shared" si="47"/>
        <v>0</v>
      </c>
      <c r="O271" s="946"/>
    </row>
    <row r="272" spans="1:15" ht="13.5">
      <c r="A272" s="964"/>
      <c r="B272" s="616"/>
      <c r="C272" s="616"/>
      <c r="D272" s="122">
        <v>2025</v>
      </c>
      <c r="E272" s="265">
        <f>G272+I272+K272+M272</f>
        <v>80000</v>
      </c>
      <c r="F272" s="265">
        <f>H272+J272+L272+N272</f>
        <v>0</v>
      </c>
      <c r="G272" s="265">
        <f t="shared" si="47"/>
        <v>80000</v>
      </c>
      <c r="H272" s="265">
        <f t="shared" si="47"/>
        <v>0</v>
      </c>
      <c r="I272" s="265">
        <f t="shared" si="47"/>
        <v>0</v>
      </c>
      <c r="J272" s="265">
        <f t="shared" si="47"/>
        <v>0</v>
      </c>
      <c r="K272" s="265">
        <f t="shared" si="47"/>
        <v>0</v>
      </c>
      <c r="L272" s="265">
        <f t="shared" si="47"/>
        <v>0</v>
      </c>
      <c r="M272" s="265">
        <f t="shared" si="47"/>
        <v>0</v>
      </c>
      <c r="N272" s="265">
        <f t="shared" si="47"/>
        <v>0</v>
      </c>
      <c r="O272" s="946"/>
    </row>
    <row r="273" spans="1:15" s="18" customFormat="1" ht="15" customHeight="1">
      <c r="A273" s="276" t="s">
        <v>504</v>
      </c>
      <c r="B273" s="949" t="s">
        <v>368</v>
      </c>
      <c r="C273" s="949"/>
      <c r="D273" s="949"/>
      <c r="E273" s="949"/>
      <c r="F273" s="949"/>
      <c r="G273" s="949"/>
      <c r="H273" s="949"/>
      <c r="I273" s="949"/>
      <c r="J273" s="949"/>
      <c r="K273" s="949"/>
      <c r="L273" s="949"/>
      <c r="M273" s="949"/>
      <c r="N273" s="949"/>
      <c r="O273" s="946" t="s">
        <v>536</v>
      </c>
    </row>
    <row r="274" spans="1:15" ht="15" customHeight="1">
      <c r="A274" s="947" t="s">
        <v>10</v>
      </c>
      <c r="B274" s="616" t="s">
        <v>227</v>
      </c>
      <c r="C274" s="122"/>
      <c r="D274" s="122">
        <v>2015</v>
      </c>
      <c r="E274" s="265">
        <f aca="true" t="shared" si="48" ref="E274:E323">G274+I274+K274+M274</f>
        <v>0</v>
      </c>
      <c r="F274" s="265">
        <f aca="true" t="shared" si="49" ref="F274:F323">H274+J274+L274+N274</f>
        <v>0</v>
      </c>
      <c r="G274" s="265"/>
      <c r="H274" s="265"/>
      <c r="I274" s="265"/>
      <c r="J274" s="265"/>
      <c r="K274" s="265"/>
      <c r="L274" s="265"/>
      <c r="M274" s="265"/>
      <c r="N274" s="265"/>
      <c r="O274" s="946"/>
    </row>
    <row r="275" spans="1:15" ht="20.25">
      <c r="A275" s="947"/>
      <c r="B275" s="616"/>
      <c r="C275" s="122" t="s">
        <v>882</v>
      </c>
      <c r="D275" s="122">
        <v>2016</v>
      </c>
      <c r="E275" s="265">
        <f t="shared" si="48"/>
        <v>1168.1</v>
      </c>
      <c r="F275" s="265">
        <f t="shared" si="49"/>
        <v>1168.1</v>
      </c>
      <c r="G275" s="265">
        <v>1168.1</v>
      </c>
      <c r="H275" s="265">
        <v>1168.1</v>
      </c>
      <c r="I275" s="265"/>
      <c r="J275" s="265"/>
      <c r="K275" s="265"/>
      <c r="L275" s="265"/>
      <c r="M275" s="265"/>
      <c r="N275" s="265"/>
      <c r="O275" s="946"/>
    </row>
    <row r="276" spans="1:15" ht="20.25">
      <c r="A276" s="947"/>
      <c r="B276" s="616"/>
      <c r="C276" s="122" t="s">
        <v>882</v>
      </c>
      <c r="D276" s="122">
        <v>2017</v>
      </c>
      <c r="E276" s="265">
        <f t="shared" si="48"/>
        <v>5831.9</v>
      </c>
      <c r="F276" s="265">
        <f t="shared" si="49"/>
        <v>5831.9</v>
      </c>
      <c r="G276" s="265">
        <v>5831.9</v>
      </c>
      <c r="H276" s="265">
        <v>5831.9</v>
      </c>
      <c r="I276" s="265"/>
      <c r="J276" s="265"/>
      <c r="K276" s="265"/>
      <c r="L276" s="265"/>
      <c r="M276" s="265"/>
      <c r="N276" s="265"/>
      <c r="O276" s="946"/>
    </row>
    <row r="277" spans="1:15" ht="20.25">
      <c r="A277" s="947"/>
      <c r="B277" s="616"/>
      <c r="C277" s="122" t="s">
        <v>882</v>
      </c>
      <c r="D277" s="122">
        <v>2018</v>
      </c>
      <c r="E277" s="265">
        <f t="shared" si="48"/>
        <v>5831.9</v>
      </c>
      <c r="F277" s="265">
        <f t="shared" si="49"/>
        <v>5831.9</v>
      </c>
      <c r="G277" s="265">
        <v>5831.9</v>
      </c>
      <c r="H277" s="265">
        <v>5831.9</v>
      </c>
      <c r="I277" s="265"/>
      <c r="J277" s="265"/>
      <c r="K277" s="265"/>
      <c r="L277" s="265"/>
      <c r="M277" s="265"/>
      <c r="N277" s="265"/>
      <c r="O277" s="946"/>
    </row>
    <row r="278" spans="1:15" ht="13.5">
      <c r="A278" s="947"/>
      <c r="B278" s="616"/>
      <c r="C278" s="122"/>
      <c r="D278" s="122">
        <v>2019</v>
      </c>
      <c r="E278" s="265">
        <f t="shared" si="48"/>
        <v>0</v>
      </c>
      <c r="F278" s="265">
        <f t="shared" si="49"/>
        <v>0</v>
      </c>
      <c r="G278" s="265"/>
      <c r="H278" s="265"/>
      <c r="I278" s="265"/>
      <c r="J278" s="265"/>
      <c r="K278" s="265"/>
      <c r="L278" s="265"/>
      <c r="M278" s="265"/>
      <c r="N278" s="265"/>
      <c r="O278" s="946"/>
    </row>
    <row r="279" spans="1:15" ht="13.5">
      <c r="A279" s="947"/>
      <c r="B279" s="616"/>
      <c r="C279" s="122"/>
      <c r="D279" s="122">
        <v>2020</v>
      </c>
      <c r="E279" s="265">
        <f t="shared" si="48"/>
        <v>200621.6</v>
      </c>
      <c r="F279" s="265">
        <f t="shared" si="49"/>
        <v>0</v>
      </c>
      <c r="G279" s="538">
        <v>50155.4</v>
      </c>
      <c r="H279" s="265"/>
      <c r="I279" s="265"/>
      <c r="J279" s="265"/>
      <c r="K279" s="538">
        <v>150466.2</v>
      </c>
      <c r="L279" s="265"/>
      <c r="M279" s="265"/>
      <c r="N279" s="265"/>
      <c r="O279" s="946"/>
    </row>
    <row r="280" spans="1:15" ht="13.5">
      <c r="A280" s="947"/>
      <c r="B280" s="616"/>
      <c r="C280" s="122"/>
      <c r="D280" s="122">
        <v>2021</v>
      </c>
      <c r="E280" s="265">
        <f aca="true" t="shared" si="50" ref="E280:F284">G280+I280+K280+M280</f>
        <v>208995.4</v>
      </c>
      <c r="F280" s="265">
        <f t="shared" si="50"/>
        <v>0</v>
      </c>
      <c r="G280" s="538">
        <v>52248.9</v>
      </c>
      <c r="H280" s="265"/>
      <c r="I280" s="265"/>
      <c r="J280" s="265"/>
      <c r="K280" s="538">
        <v>156746.5</v>
      </c>
      <c r="L280" s="265"/>
      <c r="M280" s="265"/>
      <c r="N280" s="265"/>
      <c r="O280" s="946"/>
    </row>
    <row r="281" spans="1:15" ht="13.5">
      <c r="A281" s="947"/>
      <c r="B281" s="616"/>
      <c r="C281" s="122"/>
      <c r="D281" s="122">
        <v>2022</v>
      </c>
      <c r="E281" s="265">
        <f t="shared" si="50"/>
        <v>218067</v>
      </c>
      <c r="F281" s="265">
        <f t="shared" si="50"/>
        <v>0</v>
      </c>
      <c r="G281" s="538">
        <v>54516.8</v>
      </c>
      <c r="H281" s="265"/>
      <c r="I281" s="265"/>
      <c r="J281" s="265"/>
      <c r="K281" s="538">
        <v>163550.2</v>
      </c>
      <c r="L281" s="265"/>
      <c r="M281" s="265"/>
      <c r="N281" s="265"/>
      <c r="O281" s="946"/>
    </row>
    <row r="282" spans="1:15" ht="13.5">
      <c r="A282" s="947"/>
      <c r="B282" s="616"/>
      <c r="C282" s="122"/>
      <c r="D282" s="122">
        <v>2023</v>
      </c>
      <c r="E282" s="265">
        <f t="shared" si="50"/>
        <v>0</v>
      </c>
      <c r="F282" s="265">
        <f t="shared" si="50"/>
        <v>0</v>
      </c>
      <c r="G282" s="265"/>
      <c r="H282" s="265"/>
      <c r="I282" s="265"/>
      <c r="J282" s="265"/>
      <c r="K282" s="265"/>
      <c r="L282" s="265"/>
      <c r="M282" s="265"/>
      <c r="N282" s="265"/>
      <c r="O282" s="946"/>
    </row>
    <row r="283" spans="1:15" ht="13.5">
      <c r="A283" s="947"/>
      <c r="B283" s="616"/>
      <c r="C283" s="122"/>
      <c r="D283" s="122">
        <v>2024</v>
      </c>
      <c r="E283" s="265">
        <f t="shared" si="50"/>
        <v>0</v>
      </c>
      <c r="F283" s="265">
        <f t="shared" si="50"/>
        <v>0</v>
      </c>
      <c r="G283" s="265"/>
      <c r="H283" s="265"/>
      <c r="I283" s="265"/>
      <c r="J283" s="265"/>
      <c r="K283" s="265"/>
      <c r="L283" s="265"/>
      <c r="M283" s="265"/>
      <c r="N283" s="265"/>
      <c r="O283" s="946"/>
    </row>
    <row r="284" spans="1:15" ht="13.5">
      <c r="A284" s="947"/>
      <c r="B284" s="616"/>
      <c r="C284" s="122"/>
      <c r="D284" s="122">
        <v>2025</v>
      </c>
      <c r="E284" s="265">
        <f t="shared" si="50"/>
        <v>0</v>
      </c>
      <c r="F284" s="265">
        <f t="shared" si="50"/>
        <v>0</v>
      </c>
      <c r="G284" s="265"/>
      <c r="H284" s="265"/>
      <c r="I284" s="265"/>
      <c r="J284" s="265"/>
      <c r="K284" s="265"/>
      <c r="L284" s="265"/>
      <c r="M284" s="265"/>
      <c r="N284" s="265"/>
      <c r="O284" s="946"/>
    </row>
    <row r="285" spans="1:15" ht="15" customHeight="1">
      <c r="A285" s="947" t="s">
        <v>11</v>
      </c>
      <c r="B285" s="616" t="s">
        <v>951</v>
      </c>
      <c r="C285" s="122"/>
      <c r="D285" s="122">
        <v>2015</v>
      </c>
      <c r="E285" s="265">
        <f t="shared" si="48"/>
        <v>0</v>
      </c>
      <c r="F285" s="265">
        <f t="shared" si="49"/>
        <v>0</v>
      </c>
      <c r="G285" s="265"/>
      <c r="H285" s="265"/>
      <c r="I285" s="265"/>
      <c r="J285" s="265"/>
      <c r="K285" s="265"/>
      <c r="L285" s="265"/>
      <c r="M285" s="265"/>
      <c r="N285" s="265"/>
      <c r="O285" s="946"/>
    </row>
    <row r="286" spans="1:15" ht="13.5">
      <c r="A286" s="947"/>
      <c r="B286" s="616"/>
      <c r="C286" s="122"/>
      <c r="D286" s="122">
        <v>2016</v>
      </c>
      <c r="E286" s="265">
        <f t="shared" si="48"/>
        <v>0</v>
      </c>
      <c r="F286" s="265">
        <f t="shared" si="49"/>
        <v>0</v>
      </c>
      <c r="G286" s="265"/>
      <c r="H286" s="265"/>
      <c r="I286" s="265"/>
      <c r="J286" s="265"/>
      <c r="K286" s="265"/>
      <c r="L286" s="265"/>
      <c r="M286" s="265"/>
      <c r="N286" s="265"/>
      <c r="O286" s="946"/>
    </row>
    <row r="287" spans="1:15" ht="13.5">
      <c r="A287" s="947"/>
      <c r="B287" s="616"/>
      <c r="C287" s="122"/>
      <c r="D287" s="122">
        <v>2017</v>
      </c>
      <c r="E287" s="265">
        <f t="shared" si="48"/>
        <v>0</v>
      </c>
      <c r="F287" s="265">
        <f t="shared" si="49"/>
        <v>0</v>
      </c>
      <c r="G287" s="265"/>
      <c r="H287" s="265"/>
      <c r="I287" s="265"/>
      <c r="J287" s="265"/>
      <c r="K287" s="265"/>
      <c r="L287" s="265"/>
      <c r="M287" s="265"/>
      <c r="N287" s="265"/>
      <c r="O287" s="946"/>
    </row>
    <row r="288" spans="1:15" ht="13.5">
      <c r="A288" s="947"/>
      <c r="B288" s="616"/>
      <c r="C288" s="122"/>
      <c r="D288" s="122">
        <v>2018</v>
      </c>
      <c r="E288" s="265">
        <f t="shared" si="48"/>
        <v>0</v>
      </c>
      <c r="F288" s="265">
        <f t="shared" si="49"/>
        <v>0</v>
      </c>
      <c r="G288" s="265"/>
      <c r="H288" s="265"/>
      <c r="I288" s="265"/>
      <c r="J288" s="265"/>
      <c r="K288" s="265"/>
      <c r="L288" s="265"/>
      <c r="M288" s="265"/>
      <c r="N288" s="265"/>
      <c r="O288" s="946"/>
    </row>
    <row r="289" spans="1:15" ht="13.5">
      <c r="A289" s="947"/>
      <c r="B289" s="616"/>
      <c r="C289" s="122"/>
      <c r="D289" s="122">
        <v>2019</v>
      </c>
      <c r="E289" s="265">
        <f t="shared" si="48"/>
        <v>0</v>
      </c>
      <c r="F289" s="265">
        <f t="shared" si="49"/>
        <v>0</v>
      </c>
      <c r="G289" s="265"/>
      <c r="H289" s="265"/>
      <c r="I289" s="265"/>
      <c r="J289" s="265"/>
      <c r="K289" s="265"/>
      <c r="L289" s="265"/>
      <c r="M289" s="265"/>
      <c r="N289" s="265"/>
      <c r="O289" s="946"/>
    </row>
    <row r="290" spans="1:15" ht="13.5">
      <c r="A290" s="947"/>
      <c r="B290" s="616"/>
      <c r="C290" s="122"/>
      <c r="D290" s="122">
        <v>2020</v>
      </c>
      <c r="E290" s="265">
        <f t="shared" si="48"/>
        <v>0</v>
      </c>
      <c r="F290" s="265">
        <f t="shared" si="49"/>
        <v>0</v>
      </c>
      <c r="G290" s="265"/>
      <c r="H290" s="265"/>
      <c r="I290" s="265"/>
      <c r="J290" s="265"/>
      <c r="K290" s="265"/>
      <c r="L290" s="265"/>
      <c r="M290" s="265"/>
      <c r="N290" s="265"/>
      <c r="O290" s="946"/>
    </row>
    <row r="291" spans="1:15" ht="13.5">
      <c r="A291" s="947"/>
      <c r="B291" s="616"/>
      <c r="C291" s="122"/>
      <c r="D291" s="122">
        <v>2021</v>
      </c>
      <c r="E291" s="265">
        <f aca="true" t="shared" si="51" ref="E291:F295">G291+I291+K291+M291</f>
        <v>0</v>
      </c>
      <c r="F291" s="265">
        <f t="shared" si="51"/>
        <v>0</v>
      </c>
      <c r="G291" s="265"/>
      <c r="H291" s="265"/>
      <c r="I291" s="265"/>
      <c r="J291" s="265"/>
      <c r="K291" s="265"/>
      <c r="L291" s="265"/>
      <c r="M291" s="265"/>
      <c r="N291" s="265"/>
      <c r="O291" s="946"/>
    </row>
    <row r="292" spans="1:15" ht="13.5">
      <c r="A292" s="947"/>
      <c r="B292" s="616"/>
      <c r="C292" s="122"/>
      <c r="D292" s="122">
        <v>2022</v>
      </c>
      <c r="E292" s="265">
        <f t="shared" si="51"/>
        <v>0</v>
      </c>
      <c r="F292" s="265">
        <f t="shared" si="51"/>
        <v>0</v>
      </c>
      <c r="G292" s="265"/>
      <c r="H292" s="265"/>
      <c r="I292" s="265"/>
      <c r="J292" s="265"/>
      <c r="K292" s="265"/>
      <c r="L292" s="265"/>
      <c r="M292" s="265"/>
      <c r="N292" s="265"/>
      <c r="O292" s="946"/>
    </row>
    <row r="293" spans="1:15" ht="13.5">
      <c r="A293" s="947"/>
      <c r="B293" s="616"/>
      <c r="C293" s="122"/>
      <c r="D293" s="122">
        <v>2023</v>
      </c>
      <c r="E293" s="265">
        <f t="shared" si="51"/>
        <v>5000</v>
      </c>
      <c r="F293" s="265">
        <f t="shared" si="51"/>
        <v>0</v>
      </c>
      <c r="G293" s="538">
        <v>5000</v>
      </c>
      <c r="H293" s="265"/>
      <c r="I293" s="265"/>
      <c r="J293" s="265"/>
      <c r="K293" s="265"/>
      <c r="L293" s="265"/>
      <c r="M293" s="265"/>
      <c r="N293" s="265"/>
      <c r="O293" s="946"/>
    </row>
    <row r="294" spans="1:15" ht="13.5">
      <c r="A294" s="947"/>
      <c r="B294" s="616"/>
      <c r="C294" s="122"/>
      <c r="D294" s="122">
        <v>2024</v>
      </c>
      <c r="E294" s="265">
        <f t="shared" si="51"/>
        <v>17200</v>
      </c>
      <c r="F294" s="265">
        <f t="shared" si="51"/>
        <v>0</v>
      </c>
      <c r="G294" s="538">
        <v>17200</v>
      </c>
      <c r="H294" s="265"/>
      <c r="I294" s="265"/>
      <c r="J294" s="265"/>
      <c r="K294" s="265"/>
      <c r="L294" s="265"/>
      <c r="M294" s="265"/>
      <c r="N294" s="265"/>
      <c r="O294" s="946"/>
    </row>
    <row r="295" spans="1:15" ht="13.5">
      <c r="A295" s="947"/>
      <c r="B295" s="616"/>
      <c r="C295" s="122"/>
      <c r="D295" s="122">
        <v>2025</v>
      </c>
      <c r="E295" s="265">
        <f t="shared" si="51"/>
        <v>0</v>
      </c>
      <c r="F295" s="265">
        <f t="shared" si="51"/>
        <v>0</v>
      </c>
      <c r="G295" s="265"/>
      <c r="H295" s="265"/>
      <c r="I295" s="265"/>
      <c r="J295" s="265"/>
      <c r="K295" s="265"/>
      <c r="L295" s="265"/>
      <c r="M295" s="265"/>
      <c r="N295" s="265"/>
      <c r="O295" s="946"/>
    </row>
    <row r="296" spans="1:15" ht="15" customHeight="1">
      <c r="A296" s="947" t="s">
        <v>12</v>
      </c>
      <c r="B296" s="616" t="s">
        <v>952</v>
      </c>
      <c r="C296" s="122"/>
      <c r="D296" s="122">
        <v>2015</v>
      </c>
      <c r="E296" s="265">
        <f t="shared" si="48"/>
        <v>0</v>
      </c>
      <c r="F296" s="265">
        <f t="shared" si="49"/>
        <v>0</v>
      </c>
      <c r="G296" s="265"/>
      <c r="H296" s="265"/>
      <c r="I296" s="265"/>
      <c r="J296" s="265"/>
      <c r="K296" s="265"/>
      <c r="L296" s="265"/>
      <c r="M296" s="265"/>
      <c r="N296" s="265"/>
      <c r="O296" s="946"/>
    </row>
    <row r="297" spans="1:15" ht="13.5">
      <c r="A297" s="947"/>
      <c r="B297" s="616"/>
      <c r="C297" s="122"/>
      <c r="D297" s="122">
        <v>2016</v>
      </c>
      <c r="E297" s="265">
        <f t="shared" si="48"/>
        <v>0</v>
      </c>
      <c r="F297" s="265">
        <f t="shared" si="49"/>
        <v>0</v>
      </c>
      <c r="G297" s="265"/>
      <c r="H297" s="265"/>
      <c r="I297" s="265"/>
      <c r="J297" s="265"/>
      <c r="K297" s="265"/>
      <c r="L297" s="265"/>
      <c r="M297" s="265"/>
      <c r="N297" s="265"/>
      <c r="O297" s="946"/>
    </row>
    <row r="298" spans="1:15" ht="13.5">
      <c r="A298" s="947"/>
      <c r="B298" s="616"/>
      <c r="C298" s="122"/>
      <c r="D298" s="122">
        <v>2017</v>
      </c>
      <c r="E298" s="265">
        <f t="shared" si="48"/>
        <v>0</v>
      </c>
      <c r="F298" s="265">
        <f t="shared" si="49"/>
        <v>0</v>
      </c>
      <c r="G298" s="265"/>
      <c r="H298" s="265"/>
      <c r="I298" s="265"/>
      <c r="J298" s="265"/>
      <c r="K298" s="265"/>
      <c r="L298" s="265"/>
      <c r="M298" s="265"/>
      <c r="N298" s="265"/>
      <c r="O298" s="946"/>
    </row>
    <row r="299" spans="1:15" ht="13.5">
      <c r="A299" s="947"/>
      <c r="B299" s="616"/>
      <c r="C299" s="122"/>
      <c r="D299" s="122">
        <v>2018</v>
      </c>
      <c r="E299" s="265">
        <f t="shared" si="48"/>
        <v>0</v>
      </c>
      <c r="F299" s="265">
        <f t="shared" si="49"/>
        <v>0</v>
      </c>
      <c r="G299" s="265"/>
      <c r="H299" s="265"/>
      <c r="I299" s="265"/>
      <c r="J299" s="265"/>
      <c r="K299" s="265"/>
      <c r="L299" s="265"/>
      <c r="M299" s="265"/>
      <c r="N299" s="265"/>
      <c r="O299" s="946"/>
    </row>
    <row r="300" spans="1:15" ht="13.5">
      <c r="A300" s="947"/>
      <c r="B300" s="616"/>
      <c r="C300" s="122"/>
      <c r="D300" s="122">
        <v>2019</v>
      </c>
      <c r="E300" s="265">
        <f t="shared" si="48"/>
        <v>0</v>
      </c>
      <c r="F300" s="265">
        <f t="shared" si="49"/>
        <v>0</v>
      </c>
      <c r="G300" s="265"/>
      <c r="H300" s="265"/>
      <c r="I300" s="265"/>
      <c r="J300" s="265"/>
      <c r="K300" s="265"/>
      <c r="L300" s="265"/>
      <c r="M300" s="265"/>
      <c r="N300" s="265"/>
      <c r="O300" s="946"/>
    </row>
    <row r="301" spans="1:15" ht="13.5">
      <c r="A301" s="947"/>
      <c r="B301" s="616"/>
      <c r="C301" s="122"/>
      <c r="D301" s="122">
        <v>2020</v>
      </c>
      <c r="E301" s="265">
        <f t="shared" si="48"/>
        <v>0</v>
      </c>
      <c r="F301" s="265">
        <f t="shared" si="49"/>
        <v>0</v>
      </c>
      <c r="G301" s="265"/>
      <c r="H301" s="265"/>
      <c r="I301" s="265"/>
      <c r="J301" s="265"/>
      <c r="K301" s="265"/>
      <c r="L301" s="265"/>
      <c r="M301" s="265"/>
      <c r="N301" s="265"/>
      <c r="O301" s="946"/>
    </row>
    <row r="302" spans="1:15" ht="13.5">
      <c r="A302" s="947"/>
      <c r="B302" s="616"/>
      <c r="C302" s="122"/>
      <c r="D302" s="122">
        <v>2021</v>
      </c>
      <c r="E302" s="265">
        <f aca="true" t="shared" si="52" ref="E302:F306">G302+I302+K302+M302</f>
        <v>0</v>
      </c>
      <c r="F302" s="265">
        <f t="shared" si="52"/>
        <v>0</v>
      </c>
      <c r="G302" s="265"/>
      <c r="H302" s="265"/>
      <c r="I302" s="265"/>
      <c r="J302" s="265"/>
      <c r="K302" s="265"/>
      <c r="L302" s="265"/>
      <c r="M302" s="265"/>
      <c r="N302" s="265"/>
      <c r="O302" s="946"/>
    </row>
    <row r="303" spans="1:15" ht="13.5">
      <c r="A303" s="947"/>
      <c r="B303" s="616"/>
      <c r="C303" s="122"/>
      <c r="D303" s="122">
        <v>2022</v>
      </c>
      <c r="E303" s="265">
        <f t="shared" si="52"/>
        <v>0</v>
      </c>
      <c r="F303" s="265">
        <f t="shared" si="52"/>
        <v>0</v>
      </c>
      <c r="G303" s="265"/>
      <c r="H303" s="265"/>
      <c r="I303" s="265"/>
      <c r="J303" s="265"/>
      <c r="K303" s="265"/>
      <c r="L303" s="265"/>
      <c r="M303" s="265"/>
      <c r="N303" s="265"/>
      <c r="O303" s="946"/>
    </row>
    <row r="304" spans="1:15" ht="13.5">
      <c r="A304" s="947"/>
      <c r="B304" s="616"/>
      <c r="C304" s="122"/>
      <c r="D304" s="122">
        <v>2023</v>
      </c>
      <c r="E304" s="265">
        <f t="shared" si="52"/>
        <v>2200</v>
      </c>
      <c r="F304" s="265">
        <f t="shared" si="52"/>
        <v>0</v>
      </c>
      <c r="G304" s="264">
        <v>2200</v>
      </c>
      <c r="H304" s="265"/>
      <c r="I304" s="265"/>
      <c r="J304" s="265"/>
      <c r="K304" s="265"/>
      <c r="L304" s="265"/>
      <c r="M304" s="265"/>
      <c r="N304" s="265"/>
      <c r="O304" s="946"/>
    </row>
    <row r="305" spans="1:15" ht="13.5">
      <c r="A305" s="947"/>
      <c r="B305" s="616"/>
      <c r="C305" s="122"/>
      <c r="D305" s="122">
        <v>2024</v>
      </c>
      <c r="E305" s="265">
        <f t="shared" si="52"/>
        <v>5000</v>
      </c>
      <c r="F305" s="265">
        <f t="shared" si="52"/>
        <v>0</v>
      </c>
      <c r="G305" s="264">
        <v>5000</v>
      </c>
      <c r="H305" s="265"/>
      <c r="I305" s="265"/>
      <c r="J305" s="265"/>
      <c r="K305" s="265"/>
      <c r="L305" s="265"/>
      <c r="M305" s="265"/>
      <c r="N305" s="265"/>
      <c r="O305" s="946"/>
    </row>
    <row r="306" spans="1:15" ht="13.5">
      <c r="A306" s="947"/>
      <c r="B306" s="616"/>
      <c r="C306" s="122"/>
      <c r="D306" s="122">
        <v>2025</v>
      </c>
      <c r="E306" s="265">
        <f t="shared" si="52"/>
        <v>0</v>
      </c>
      <c r="F306" s="265">
        <f t="shared" si="52"/>
        <v>0</v>
      </c>
      <c r="G306" s="265"/>
      <c r="H306" s="265"/>
      <c r="I306" s="265"/>
      <c r="J306" s="265"/>
      <c r="K306" s="265"/>
      <c r="L306" s="265"/>
      <c r="M306" s="265"/>
      <c r="N306" s="265"/>
      <c r="O306" s="946"/>
    </row>
    <row r="307" spans="1:15" ht="15" customHeight="1">
      <c r="A307" s="947" t="s">
        <v>13</v>
      </c>
      <c r="B307" s="616" t="s">
        <v>953</v>
      </c>
      <c r="C307" s="122"/>
      <c r="D307" s="122">
        <v>2015</v>
      </c>
      <c r="E307" s="265">
        <f t="shared" si="48"/>
        <v>0</v>
      </c>
      <c r="F307" s="265">
        <f t="shared" si="49"/>
        <v>0</v>
      </c>
      <c r="G307" s="265"/>
      <c r="H307" s="265"/>
      <c r="I307" s="265"/>
      <c r="J307" s="265"/>
      <c r="K307" s="265"/>
      <c r="L307" s="265"/>
      <c r="M307" s="265"/>
      <c r="N307" s="265"/>
      <c r="O307" s="946"/>
    </row>
    <row r="308" spans="1:15" ht="13.5">
      <c r="A308" s="947"/>
      <c r="B308" s="616"/>
      <c r="C308" s="122"/>
      <c r="D308" s="122">
        <v>2016</v>
      </c>
      <c r="E308" s="265">
        <f t="shared" si="48"/>
        <v>0</v>
      </c>
      <c r="F308" s="265">
        <f t="shared" si="49"/>
        <v>0</v>
      </c>
      <c r="G308" s="265"/>
      <c r="H308" s="265"/>
      <c r="I308" s="265"/>
      <c r="J308" s="265"/>
      <c r="K308" s="265"/>
      <c r="L308" s="265"/>
      <c r="M308" s="265"/>
      <c r="N308" s="265"/>
      <c r="O308" s="946"/>
    </row>
    <row r="309" spans="1:15" ht="13.5">
      <c r="A309" s="947"/>
      <c r="B309" s="616"/>
      <c r="C309" s="122"/>
      <c r="D309" s="122">
        <v>2017</v>
      </c>
      <c r="E309" s="265">
        <f t="shared" si="48"/>
        <v>0</v>
      </c>
      <c r="F309" s="265">
        <f t="shared" si="49"/>
        <v>0</v>
      </c>
      <c r="G309" s="265"/>
      <c r="H309" s="265"/>
      <c r="I309" s="265"/>
      <c r="J309" s="265"/>
      <c r="K309" s="265"/>
      <c r="L309" s="265"/>
      <c r="M309" s="265"/>
      <c r="N309" s="265"/>
      <c r="O309" s="946"/>
    </row>
    <row r="310" spans="1:15" ht="13.5">
      <c r="A310" s="947"/>
      <c r="B310" s="616"/>
      <c r="C310" s="122"/>
      <c r="D310" s="122">
        <v>2018</v>
      </c>
      <c r="E310" s="265">
        <f t="shared" si="48"/>
        <v>0</v>
      </c>
      <c r="F310" s="265">
        <f t="shared" si="49"/>
        <v>0</v>
      </c>
      <c r="G310" s="265"/>
      <c r="H310" s="265"/>
      <c r="I310" s="265"/>
      <c r="J310" s="265"/>
      <c r="K310" s="265"/>
      <c r="L310" s="265"/>
      <c r="M310" s="265"/>
      <c r="N310" s="265"/>
      <c r="O310" s="946"/>
    </row>
    <row r="311" spans="1:15" ht="13.5">
      <c r="A311" s="947"/>
      <c r="B311" s="616"/>
      <c r="C311" s="122"/>
      <c r="D311" s="122">
        <v>2019</v>
      </c>
      <c r="E311" s="265">
        <f t="shared" si="48"/>
        <v>0</v>
      </c>
      <c r="F311" s="265">
        <f t="shared" si="49"/>
        <v>0</v>
      </c>
      <c r="G311" s="265"/>
      <c r="H311" s="265"/>
      <c r="I311" s="265"/>
      <c r="J311" s="265"/>
      <c r="K311" s="265"/>
      <c r="L311" s="265"/>
      <c r="M311" s="265"/>
      <c r="N311" s="265"/>
      <c r="O311" s="946"/>
    </row>
    <row r="312" spans="1:15" ht="13.5">
      <c r="A312" s="947"/>
      <c r="B312" s="616"/>
      <c r="C312" s="122"/>
      <c r="D312" s="122">
        <v>2020</v>
      </c>
      <c r="E312" s="265">
        <f t="shared" si="48"/>
        <v>0</v>
      </c>
      <c r="F312" s="265">
        <f t="shared" si="49"/>
        <v>0</v>
      </c>
      <c r="G312" s="265"/>
      <c r="H312" s="265"/>
      <c r="I312" s="265"/>
      <c r="J312" s="265"/>
      <c r="K312" s="265"/>
      <c r="L312" s="265"/>
      <c r="M312" s="265"/>
      <c r="N312" s="265"/>
      <c r="O312" s="946"/>
    </row>
    <row r="313" spans="1:15" ht="13.5">
      <c r="A313" s="947"/>
      <c r="B313" s="616"/>
      <c r="C313" s="122"/>
      <c r="D313" s="122">
        <v>2021</v>
      </c>
      <c r="E313" s="265">
        <f aca="true" t="shared" si="53" ref="E313:F317">G313+I313+K313+M313</f>
        <v>0</v>
      </c>
      <c r="F313" s="265">
        <f t="shared" si="53"/>
        <v>0</v>
      </c>
      <c r="G313" s="265"/>
      <c r="H313" s="265"/>
      <c r="I313" s="265"/>
      <c r="J313" s="265"/>
      <c r="K313" s="265"/>
      <c r="L313" s="265"/>
      <c r="M313" s="265"/>
      <c r="N313" s="265"/>
      <c r="O313" s="946"/>
    </row>
    <row r="314" spans="1:15" ht="13.5">
      <c r="A314" s="947"/>
      <c r="B314" s="616"/>
      <c r="C314" s="122"/>
      <c r="D314" s="122">
        <v>2022</v>
      </c>
      <c r="E314" s="265">
        <f t="shared" si="53"/>
        <v>0</v>
      </c>
      <c r="F314" s="265">
        <f t="shared" si="53"/>
        <v>0</v>
      </c>
      <c r="G314" s="265"/>
      <c r="H314" s="265"/>
      <c r="I314" s="265"/>
      <c r="J314" s="265"/>
      <c r="K314" s="265"/>
      <c r="L314" s="265"/>
      <c r="M314" s="265"/>
      <c r="N314" s="265"/>
      <c r="O314" s="946"/>
    </row>
    <row r="315" spans="1:15" ht="13.5">
      <c r="A315" s="947"/>
      <c r="B315" s="616"/>
      <c r="C315" s="122"/>
      <c r="D315" s="122">
        <v>2023</v>
      </c>
      <c r="E315" s="265">
        <f t="shared" si="53"/>
        <v>10000</v>
      </c>
      <c r="F315" s="265">
        <f t="shared" si="53"/>
        <v>0</v>
      </c>
      <c r="G315" s="265">
        <v>10000</v>
      </c>
      <c r="H315" s="265"/>
      <c r="I315" s="265"/>
      <c r="J315" s="265"/>
      <c r="K315" s="265"/>
      <c r="L315" s="265"/>
      <c r="M315" s="265"/>
      <c r="N315" s="265"/>
      <c r="O315" s="946"/>
    </row>
    <row r="316" spans="1:15" ht="13.5">
      <c r="A316" s="947"/>
      <c r="B316" s="616"/>
      <c r="C316" s="122"/>
      <c r="D316" s="122">
        <v>2024</v>
      </c>
      <c r="E316" s="265">
        <f t="shared" si="53"/>
        <v>0</v>
      </c>
      <c r="F316" s="265">
        <f t="shared" si="53"/>
        <v>0</v>
      </c>
      <c r="G316" s="265"/>
      <c r="H316" s="265"/>
      <c r="I316" s="265"/>
      <c r="J316" s="265"/>
      <c r="K316" s="265"/>
      <c r="L316" s="265"/>
      <c r="M316" s="265"/>
      <c r="N316" s="265"/>
      <c r="O316" s="946"/>
    </row>
    <row r="317" spans="1:15" ht="13.5">
      <c r="A317" s="947"/>
      <c r="B317" s="616"/>
      <c r="C317" s="122"/>
      <c r="D317" s="122">
        <v>2025</v>
      </c>
      <c r="E317" s="265">
        <f t="shared" si="53"/>
        <v>0</v>
      </c>
      <c r="F317" s="265">
        <f t="shared" si="53"/>
        <v>0</v>
      </c>
      <c r="G317" s="265"/>
      <c r="H317" s="265"/>
      <c r="I317" s="265"/>
      <c r="J317" s="265"/>
      <c r="K317" s="265"/>
      <c r="L317" s="265"/>
      <c r="M317" s="265"/>
      <c r="N317" s="265"/>
      <c r="O317" s="946"/>
    </row>
    <row r="318" spans="1:15" ht="15" customHeight="1">
      <c r="A318" s="947" t="s">
        <v>14</v>
      </c>
      <c r="B318" s="616" t="s">
        <v>0</v>
      </c>
      <c r="C318" s="122"/>
      <c r="D318" s="122">
        <v>2015</v>
      </c>
      <c r="E318" s="265">
        <f t="shared" si="48"/>
        <v>0</v>
      </c>
      <c r="F318" s="265">
        <f t="shared" si="49"/>
        <v>0</v>
      </c>
      <c r="G318" s="265"/>
      <c r="H318" s="265"/>
      <c r="I318" s="265"/>
      <c r="J318" s="265"/>
      <c r="K318" s="265"/>
      <c r="L318" s="265"/>
      <c r="M318" s="265"/>
      <c r="N318" s="265"/>
      <c r="O318" s="946"/>
    </row>
    <row r="319" spans="1:15" ht="13.5">
      <c r="A319" s="947"/>
      <c r="B319" s="616"/>
      <c r="C319" s="122"/>
      <c r="D319" s="122">
        <v>2016</v>
      </c>
      <c r="E319" s="265">
        <f t="shared" si="48"/>
        <v>0</v>
      </c>
      <c r="F319" s="265">
        <f t="shared" si="49"/>
        <v>0</v>
      </c>
      <c r="G319" s="265"/>
      <c r="H319" s="265"/>
      <c r="I319" s="265"/>
      <c r="J319" s="265"/>
      <c r="K319" s="265"/>
      <c r="L319" s="265"/>
      <c r="M319" s="265"/>
      <c r="N319" s="265"/>
      <c r="O319" s="946"/>
    </row>
    <row r="320" spans="1:15" ht="13.5">
      <c r="A320" s="947"/>
      <c r="B320" s="616"/>
      <c r="C320" s="122"/>
      <c r="D320" s="122">
        <v>2017</v>
      </c>
      <c r="E320" s="265">
        <f t="shared" si="48"/>
        <v>0</v>
      </c>
      <c r="F320" s="265">
        <f t="shared" si="49"/>
        <v>0</v>
      </c>
      <c r="G320" s="265"/>
      <c r="H320" s="265"/>
      <c r="I320" s="265"/>
      <c r="J320" s="265"/>
      <c r="K320" s="265"/>
      <c r="L320" s="265"/>
      <c r="M320" s="265"/>
      <c r="N320" s="265"/>
      <c r="O320" s="946"/>
    </row>
    <row r="321" spans="1:15" ht="13.5">
      <c r="A321" s="947"/>
      <c r="B321" s="616"/>
      <c r="C321" s="122"/>
      <c r="D321" s="122">
        <v>2018</v>
      </c>
      <c r="E321" s="265">
        <f t="shared" si="48"/>
        <v>0</v>
      </c>
      <c r="F321" s="265">
        <f t="shared" si="49"/>
        <v>0</v>
      </c>
      <c r="G321" s="265"/>
      <c r="H321" s="265"/>
      <c r="I321" s="265"/>
      <c r="J321" s="265"/>
      <c r="K321" s="265"/>
      <c r="L321" s="265"/>
      <c r="M321" s="265"/>
      <c r="N321" s="265"/>
      <c r="O321" s="946"/>
    </row>
    <row r="322" spans="1:15" ht="13.5">
      <c r="A322" s="947"/>
      <c r="B322" s="616"/>
      <c r="C322" s="122"/>
      <c r="D322" s="122">
        <v>2019</v>
      </c>
      <c r="E322" s="264">
        <f t="shared" si="48"/>
        <v>0</v>
      </c>
      <c r="F322" s="264">
        <f t="shared" si="49"/>
        <v>0</v>
      </c>
      <c r="G322" s="264"/>
      <c r="H322" s="264"/>
      <c r="I322" s="265"/>
      <c r="J322" s="265"/>
      <c r="K322" s="265"/>
      <c r="L322" s="265"/>
      <c r="M322" s="265"/>
      <c r="N322" s="265"/>
      <c r="O322" s="946"/>
    </row>
    <row r="323" spans="1:15" ht="13.5">
      <c r="A323" s="947"/>
      <c r="B323" s="616"/>
      <c r="C323" s="122"/>
      <c r="D323" s="122">
        <v>2020</v>
      </c>
      <c r="E323" s="265">
        <f t="shared" si="48"/>
        <v>0</v>
      </c>
      <c r="F323" s="265">
        <f t="shared" si="49"/>
        <v>0</v>
      </c>
      <c r="G323" s="265"/>
      <c r="H323" s="265"/>
      <c r="I323" s="265"/>
      <c r="J323" s="265"/>
      <c r="K323" s="265"/>
      <c r="L323" s="265"/>
      <c r="M323" s="265"/>
      <c r="N323" s="265"/>
      <c r="O323" s="946"/>
    </row>
    <row r="324" spans="1:15" ht="13.5">
      <c r="A324" s="947"/>
      <c r="B324" s="616"/>
      <c r="C324" s="122"/>
      <c r="D324" s="122">
        <v>2021</v>
      </c>
      <c r="E324" s="265">
        <f aca="true" t="shared" si="54" ref="E324:F328">G324+I324+K324+M324</f>
        <v>0</v>
      </c>
      <c r="F324" s="265">
        <f t="shared" si="54"/>
        <v>0</v>
      </c>
      <c r="G324" s="265"/>
      <c r="H324" s="265"/>
      <c r="I324" s="265"/>
      <c r="J324" s="265"/>
      <c r="K324" s="265"/>
      <c r="L324" s="265"/>
      <c r="M324" s="265"/>
      <c r="N324" s="265"/>
      <c r="O324" s="946"/>
    </row>
    <row r="325" spans="1:15" ht="13.5">
      <c r="A325" s="947"/>
      <c r="B325" s="616"/>
      <c r="C325" s="122"/>
      <c r="D325" s="122">
        <v>2022</v>
      </c>
      <c r="E325" s="265">
        <f t="shared" si="54"/>
        <v>0</v>
      </c>
      <c r="F325" s="265">
        <f t="shared" si="54"/>
        <v>0</v>
      </c>
      <c r="G325" s="265"/>
      <c r="H325" s="265"/>
      <c r="I325" s="265"/>
      <c r="J325" s="265"/>
      <c r="K325" s="265"/>
      <c r="L325" s="265"/>
      <c r="M325" s="265"/>
      <c r="N325" s="265"/>
      <c r="O325" s="946"/>
    </row>
    <row r="326" spans="1:15" ht="13.5">
      <c r="A326" s="947"/>
      <c r="B326" s="616"/>
      <c r="C326" s="122"/>
      <c r="D326" s="122">
        <v>2023</v>
      </c>
      <c r="E326" s="265">
        <f t="shared" si="54"/>
        <v>0</v>
      </c>
      <c r="F326" s="265">
        <f t="shared" si="54"/>
        <v>0</v>
      </c>
      <c r="G326" s="265"/>
      <c r="H326" s="265"/>
      <c r="I326" s="265"/>
      <c r="J326" s="265"/>
      <c r="K326" s="265"/>
      <c r="L326" s="265"/>
      <c r="M326" s="265"/>
      <c r="N326" s="265"/>
      <c r="O326" s="946"/>
    </row>
    <row r="327" spans="1:15" ht="13.5">
      <c r="A327" s="947"/>
      <c r="B327" s="616"/>
      <c r="C327" s="122"/>
      <c r="D327" s="122">
        <v>2024</v>
      </c>
      <c r="E327" s="265">
        <f t="shared" si="54"/>
        <v>0</v>
      </c>
      <c r="F327" s="265">
        <f t="shared" si="54"/>
        <v>0</v>
      </c>
      <c r="G327" s="265"/>
      <c r="H327" s="265"/>
      <c r="I327" s="265"/>
      <c r="J327" s="265"/>
      <c r="K327" s="265"/>
      <c r="L327" s="265"/>
      <c r="M327" s="265"/>
      <c r="N327" s="265"/>
      <c r="O327" s="946"/>
    </row>
    <row r="328" spans="1:15" ht="13.5">
      <c r="A328" s="947"/>
      <c r="B328" s="616"/>
      <c r="C328" s="122"/>
      <c r="D328" s="122">
        <v>2025</v>
      </c>
      <c r="E328" s="265">
        <f t="shared" si="54"/>
        <v>0</v>
      </c>
      <c r="F328" s="265">
        <f t="shared" si="54"/>
        <v>0</v>
      </c>
      <c r="G328" s="265"/>
      <c r="H328" s="265"/>
      <c r="I328" s="265"/>
      <c r="J328" s="265"/>
      <c r="K328" s="265"/>
      <c r="L328" s="265"/>
      <c r="M328" s="265"/>
      <c r="N328" s="265"/>
      <c r="O328" s="946"/>
    </row>
    <row r="329" spans="1:15" ht="15" customHeight="1">
      <c r="A329" s="947" t="s">
        <v>15</v>
      </c>
      <c r="B329" s="616" t="s">
        <v>1</v>
      </c>
      <c r="C329" s="122"/>
      <c r="D329" s="122">
        <v>2015</v>
      </c>
      <c r="E329" s="265">
        <f aca="true" t="shared" si="55" ref="E329:E342">G329+I329+K329+M329</f>
        <v>0</v>
      </c>
      <c r="F329" s="265">
        <f aca="true" t="shared" si="56" ref="F329:F342">H329+J329+L329+N329</f>
        <v>0</v>
      </c>
      <c r="G329" s="265"/>
      <c r="H329" s="265"/>
      <c r="I329" s="265"/>
      <c r="J329" s="265"/>
      <c r="K329" s="265"/>
      <c r="L329" s="265"/>
      <c r="M329" s="265"/>
      <c r="N329" s="265"/>
      <c r="O329" s="946"/>
    </row>
    <row r="330" spans="1:15" ht="13.5">
      <c r="A330" s="947"/>
      <c r="B330" s="616"/>
      <c r="C330" s="122"/>
      <c r="D330" s="122">
        <v>2016</v>
      </c>
      <c r="E330" s="265">
        <f t="shared" si="55"/>
        <v>0</v>
      </c>
      <c r="F330" s="265">
        <f t="shared" si="56"/>
        <v>0</v>
      </c>
      <c r="G330" s="265"/>
      <c r="H330" s="265"/>
      <c r="I330" s="265"/>
      <c r="J330" s="265"/>
      <c r="K330" s="265"/>
      <c r="L330" s="265"/>
      <c r="M330" s="265"/>
      <c r="N330" s="265"/>
      <c r="O330" s="946"/>
    </row>
    <row r="331" spans="1:15" ht="13.5">
      <c r="A331" s="947"/>
      <c r="B331" s="616"/>
      <c r="C331" s="122"/>
      <c r="D331" s="122">
        <v>2017</v>
      </c>
      <c r="E331" s="265">
        <f t="shared" si="55"/>
        <v>0</v>
      </c>
      <c r="F331" s="265">
        <f t="shared" si="56"/>
        <v>0</v>
      </c>
      <c r="G331" s="265"/>
      <c r="H331" s="265"/>
      <c r="I331" s="265"/>
      <c r="J331" s="265"/>
      <c r="K331" s="265"/>
      <c r="L331" s="265"/>
      <c r="M331" s="265"/>
      <c r="N331" s="265"/>
      <c r="O331" s="946"/>
    </row>
    <row r="332" spans="1:15" ht="13.5">
      <c r="A332" s="947"/>
      <c r="B332" s="616"/>
      <c r="C332" s="122"/>
      <c r="D332" s="122">
        <v>2018</v>
      </c>
      <c r="E332" s="265">
        <f t="shared" si="55"/>
        <v>0</v>
      </c>
      <c r="F332" s="265">
        <f t="shared" si="56"/>
        <v>0</v>
      </c>
      <c r="G332" s="265"/>
      <c r="H332" s="265"/>
      <c r="I332" s="265"/>
      <c r="J332" s="265"/>
      <c r="K332" s="265"/>
      <c r="L332" s="265"/>
      <c r="M332" s="265"/>
      <c r="N332" s="265"/>
      <c r="O332" s="946"/>
    </row>
    <row r="333" spans="1:15" ht="13.5">
      <c r="A333" s="947"/>
      <c r="B333" s="616"/>
      <c r="C333" s="122"/>
      <c r="D333" s="122">
        <v>2019</v>
      </c>
      <c r="E333" s="265">
        <f t="shared" si="55"/>
        <v>0</v>
      </c>
      <c r="F333" s="265">
        <f t="shared" si="56"/>
        <v>0</v>
      </c>
      <c r="G333" s="265"/>
      <c r="H333" s="265"/>
      <c r="I333" s="265"/>
      <c r="J333" s="265"/>
      <c r="K333" s="265"/>
      <c r="L333" s="265"/>
      <c r="M333" s="265"/>
      <c r="N333" s="265"/>
      <c r="O333" s="946"/>
    </row>
    <row r="334" spans="1:15" ht="13.5">
      <c r="A334" s="947"/>
      <c r="B334" s="616"/>
      <c r="C334" s="122"/>
      <c r="D334" s="122">
        <v>2020</v>
      </c>
      <c r="E334" s="265">
        <f t="shared" si="55"/>
        <v>0</v>
      </c>
      <c r="F334" s="265">
        <f t="shared" si="56"/>
        <v>0</v>
      </c>
      <c r="G334" s="265"/>
      <c r="H334" s="265"/>
      <c r="I334" s="265"/>
      <c r="J334" s="265"/>
      <c r="K334" s="265"/>
      <c r="L334" s="265"/>
      <c r="M334" s="265"/>
      <c r="N334" s="265"/>
      <c r="O334" s="946"/>
    </row>
    <row r="335" spans="1:15" ht="13.5">
      <c r="A335" s="947"/>
      <c r="B335" s="616"/>
      <c r="C335" s="122"/>
      <c r="D335" s="122">
        <v>2021</v>
      </c>
      <c r="E335" s="265">
        <f aca="true" t="shared" si="57" ref="E335:F339">G335+I335+K335+M335</f>
        <v>0</v>
      </c>
      <c r="F335" s="265">
        <f t="shared" si="57"/>
        <v>0</v>
      </c>
      <c r="G335" s="265"/>
      <c r="H335" s="265"/>
      <c r="I335" s="265"/>
      <c r="J335" s="265"/>
      <c r="K335" s="265"/>
      <c r="L335" s="265"/>
      <c r="M335" s="265"/>
      <c r="N335" s="265"/>
      <c r="O335" s="946"/>
    </row>
    <row r="336" spans="1:15" ht="13.5">
      <c r="A336" s="947"/>
      <c r="B336" s="616"/>
      <c r="C336" s="122"/>
      <c r="D336" s="122">
        <v>2022</v>
      </c>
      <c r="E336" s="265">
        <f t="shared" si="57"/>
        <v>0</v>
      </c>
      <c r="F336" s="265">
        <f t="shared" si="57"/>
        <v>0</v>
      </c>
      <c r="G336" s="265"/>
      <c r="H336" s="265"/>
      <c r="I336" s="265"/>
      <c r="J336" s="265"/>
      <c r="K336" s="265"/>
      <c r="L336" s="265"/>
      <c r="M336" s="265"/>
      <c r="N336" s="265"/>
      <c r="O336" s="946"/>
    </row>
    <row r="337" spans="1:15" ht="13.5">
      <c r="A337" s="947"/>
      <c r="B337" s="616"/>
      <c r="C337" s="122"/>
      <c r="D337" s="122">
        <v>2023</v>
      </c>
      <c r="E337" s="265">
        <f t="shared" si="57"/>
        <v>0</v>
      </c>
      <c r="F337" s="265">
        <f t="shared" si="57"/>
        <v>0</v>
      </c>
      <c r="G337" s="265"/>
      <c r="H337" s="265"/>
      <c r="I337" s="265"/>
      <c r="J337" s="265"/>
      <c r="K337" s="265"/>
      <c r="L337" s="265"/>
      <c r="M337" s="265"/>
      <c r="N337" s="265"/>
      <c r="O337" s="946"/>
    </row>
    <row r="338" spans="1:15" ht="13.5">
      <c r="A338" s="947"/>
      <c r="B338" s="616"/>
      <c r="C338" s="122"/>
      <c r="D338" s="122">
        <v>2024</v>
      </c>
      <c r="E338" s="265">
        <f t="shared" si="57"/>
        <v>700</v>
      </c>
      <c r="F338" s="265">
        <f t="shared" si="57"/>
        <v>0</v>
      </c>
      <c r="G338" s="264">
        <v>700</v>
      </c>
      <c r="H338" s="265"/>
      <c r="I338" s="265"/>
      <c r="J338" s="265"/>
      <c r="K338" s="265"/>
      <c r="L338" s="265"/>
      <c r="M338" s="265"/>
      <c r="N338" s="265"/>
      <c r="O338" s="946"/>
    </row>
    <row r="339" spans="1:15" ht="13.5">
      <c r="A339" s="947"/>
      <c r="B339" s="616"/>
      <c r="C339" s="122"/>
      <c r="D339" s="122">
        <v>2025</v>
      </c>
      <c r="E339" s="265">
        <f t="shared" si="57"/>
        <v>9300</v>
      </c>
      <c r="F339" s="265">
        <f t="shared" si="57"/>
        <v>0</v>
      </c>
      <c r="G339" s="264">
        <v>9300</v>
      </c>
      <c r="H339" s="265"/>
      <c r="I339" s="265"/>
      <c r="J339" s="265"/>
      <c r="K339" s="265"/>
      <c r="L339" s="265"/>
      <c r="M339" s="265"/>
      <c r="N339" s="265"/>
      <c r="O339" s="946"/>
    </row>
    <row r="340" spans="1:15" ht="149.25" customHeight="1">
      <c r="A340" s="947" t="s">
        <v>16</v>
      </c>
      <c r="B340" s="229" t="s">
        <v>630</v>
      </c>
      <c r="C340" s="229"/>
      <c r="D340" s="122">
        <v>2015</v>
      </c>
      <c r="E340" s="265">
        <f t="shared" si="55"/>
        <v>17532.6</v>
      </c>
      <c r="F340" s="265">
        <f t="shared" si="56"/>
        <v>17532.6</v>
      </c>
      <c r="G340" s="265">
        <v>17532.6</v>
      </c>
      <c r="H340" s="265">
        <v>17532.6</v>
      </c>
      <c r="I340" s="265"/>
      <c r="J340" s="265"/>
      <c r="K340" s="265"/>
      <c r="L340" s="265"/>
      <c r="M340" s="265"/>
      <c r="N340" s="265"/>
      <c r="O340" s="946"/>
    </row>
    <row r="341" spans="1:15" ht="20.25">
      <c r="A341" s="947"/>
      <c r="B341" s="589" t="s">
        <v>341</v>
      </c>
      <c r="C341" s="122" t="s">
        <v>882</v>
      </c>
      <c r="D341" s="122">
        <v>2016</v>
      </c>
      <c r="E341" s="265">
        <f t="shared" si="55"/>
        <v>755</v>
      </c>
      <c r="F341" s="265">
        <f t="shared" si="56"/>
        <v>755</v>
      </c>
      <c r="G341" s="265">
        <v>755</v>
      </c>
      <c r="H341" s="265">
        <v>755</v>
      </c>
      <c r="I341" s="265"/>
      <c r="J341" s="265"/>
      <c r="K341" s="265"/>
      <c r="L341" s="265"/>
      <c r="M341" s="265"/>
      <c r="N341" s="265"/>
      <c r="O341" s="946"/>
    </row>
    <row r="342" spans="1:15" ht="13.5">
      <c r="A342" s="947"/>
      <c r="B342" s="589"/>
      <c r="C342" s="269"/>
      <c r="D342" s="122">
        <v>2017</v>
      </c>
      <c r="E342" s="265">
        <f t="shared" si="55"/>
        <v>0</v>
      </c>
      <c r="F342" s="265">
        <f t="shared" si="56"/>
        <v>0</v>
      </c>
      <c r="G342" s="265"/>
      <c r="H342" s="265"/>
      <c r="I342" s="265"/>
      <c r="J342" s="265"/>
      <c r="K342" s="265"/>
      <c r="L342" s="265"/>
      <c r="M342" s="265"/>
      <c r="N342" s="265"/>
      <c r="O342" s="946"/>
    </row>
    <row r="343" spans="1:15" ht="13.5">
      <c r="A343" s="947"/>
      <c r="B343" s="589"/>
      <c r="C343" s="269"/>
      <c r="D343" s="122">
        <v>2018</v>
      </c>
      <c r="E343" s="265">
        <f aca="true" t="shared" si="58" ref="E343:E384">G343+I343+K343+M343</f>
        <v>0</v>
      </c>
      <c r="F343" s="265">
        <f aca="true" t="shared" si="59" ref="F343:F384">H343+J343+L343+N343</f>
        <v>0</v>
      </c>
      <c r="G343" s="265"/>
      <c r="H343" s="265"/>
      <c r="I343" s="265"/>
      <c r="J343" s="265"/>
      <c r="K343" s="265"/>
      <c r="L343" s="265"/>
      <c r="M343" s="265"/>
      <c r="N343" s="265"/>
      <c r="O343" s="946"/>
    </row>
    <row r="344" spans="1:15" ht="13.5">
      <c r="A344" s="947"/>
      <c r="B344" s="589"/>
      <c r="C344" s="269"/>
      <c r="D344" s="122">
        <v>2019</v>
      </c>
      <c r="E344" s="265">
        <f t="shared" si="58"/>
        <v>0</v>
      </c>
      <c r="F344" s="265">
        <f t="shared" si="59"/>
        <v>0</v>
      </c>
      <c r="G344" s="265"/>
      <c r="H344" s="265"/>
      <c r="I344" s="265"/>
      <c r="J344" s="265"/>
      <c r="K344" s="265"/>
      <c r="L344" s="265"/>
      <c r="M344" s="265"/>
      <c r="N344" s="265"/>
      <c r="O344" s="946"/>
    </row>
    <row r="345" spans="1:15" ht="13.5">
      <c r="A345" s="947"/>
      <c r="B345" s="589"/>
      <c r="C345" s="269"/>
      <c r="D345" s="122">
        <v>2020</v>
      </c>
      <c r="E345" s="265">
        <f t="shared" si="58"/>
        <v>0</v>
      </c>
      <c r="F345" s="265">
        <f t="shared" si="59"/>
        <v>0</v>
      </c>
      <c r="G345" s="265"/>
      <c r="H345" s="265"/>
      <c r="I345" s="265"/>
      <c r="J345" s="265"/>
      <c r="K345" s="265"/>
      <c r="L345" s="265"/>
      <c r="M345" s="265"/>
      <c r="N345" s="265"/>
      <c r="O345" s="946"/>
    </row>
    <row r="346" spans="1:15" ht="13.5">
      <c r="A346" s="947"/>
      <c r="B346" s="589"/>
      <c r="C346" s="269"/>
      <c r="D346" s="122">
        <v>2021</v>
      </c>
      <c r="E346" s="265">
        <f aca="true" t="shared" si="60" ref="E346:F350">G346+I346+K346+M346</f>
        <v>0</v>
      </c>
      <c r="F346" s="265">
        <f t="shared" si="60"/>
        <v>0</v>
      </c>
      <c r="G346" s="265"/>
      <c r="H346" s="265"/>
      <c r="I346" s="265"/>
      <c r="J346" s="265"/>
      <c r="K346" s="265"/>
      <c r="L346" s="265"/>
      <c r="M346" s="265"/>
      <c r="N346" s="265"/>
      <c r="O346" s="946"/>
    </row>
    <row r="347" spans="1:15" ht="13.5">
      <c r="A347" s="947"/>
      <c r="B347" s="589"/>
      <c r="C347" s="269"/>
      <c r="D347" s="122">
        <v>2022</v>
      </c>
      <c r="E347" s="265">
        <f t="shared" si="60"/>
        <v>0</v>
      </c>
      <c r="F347" s="265">
        <f t="shared" si="60"/>
        <v>0</v>
      </c>
      <c r="G347" s="265"/>
      <c r="H347" s="265"/>
      <c r="I347" s="265"/>
      <c r="J347" s="265"/>
      <c r="K347" s="265"/>
      <c r="L347" s="265"/>
      <c r="M347" s="265"/>
      <c r="N347" s="265"/>
      <c r="O347" s="946"/>
    </row>
    <row r="348" spans="1:15" ht="13.5">
      <c r="A348" s="947"/>
      <c r="B348" s="589"/>
      <c r="C348" s="269"/>
      <c r="D348" s="122">
        <v>2023</v>
      </c>
      <c r="E348" s="265">
        <f t="shared" si="60"/>
        <v>0</v>
      </c>
      <c r="F348" s="265">
        <f t="shared" si="60"/>
        <v>0</v>
      </c>
      <c r="G348" s="265"/>
      <c r="H348" s="265"/>
      <c r="I348" s="265"/>
      <c r="J348" s="265"/>
      <c r="K348" s="265"/>
      <c r="L348" s="265"/>
      <c r="M348" s="265"/>
      <c r="N348" s="265"/>
      <c r="O348" s="946"/>
    </row>
    <row r="349" spans="1:15" ht="13.5">
      <c r="A349" s="947"/>
      <c r="B349" s="589"/>
      <c r="C349" s="269"/>
      <c r="D349" s="122">
        <v>2024</v>
      </c>
      <c r="E349" s="265">
        <f t="shared" si="60"/>
        <v>0</v>
      </c>
      <c r="F349" s="265">
        <f t="shared" si="60"/>
        <v>0</v>
      </c>
      <c r="G349" s="265"/>
      <c r="H349" s="265"/>
      <c r="I349" s="265"/>
      <c r="J349" s="265"/>
      <c r="K349" s="265"/>
      <c r="L349" s="265"/>
      <c r="M349" s="265"/>
      <c r="N349" s="265"/>
      <c r="O349" s="946"/>
    </row>
    <row r="350" spans="1:15" ht="13.5">
      <c r="A350" s="947"/>
      <c r="B350" s="589"/>
      <c r="C350" s="269"/>
      <c r="D350" s="122">
        <v>2025</v>
      </c>
      <c r="E350" s="265">
        <f t="shared" si="60"/>
        <v>0</v>
      </c>
      <c r="F350" s="265">
        <f t="shared" si="60"/>
        <v>0</v>
      </c>
      <c r="G350" s="265"/>
      <c r="H350" s="265"/>
      <c r="I350" s="265"/>
      <c r="J350" s="265"/>
      <c r="K350" s="265"/>
      <c r="L350" s="265"/>
      <c r="M350" s="265"/>
      <c r="N350" s="265"/>
      <c r="O350" s="946"/>
    </row>
    <row r="351" spans="1:15" ht="15" customHeight="1">
      <c r="A351" s="947" t="s">
        <v>17</v>
      </c>
      <c r="B351" s="616" t="s">
        <v>955</v>
      </c>
      <c r="C351" s="122"/>
      <c r="D351" s="122">
        <v>2015</v>
      </c>
      <c r="E351" s="265">
        <f t="shared" si="58"/>
        <v>0</v>
      </c>
      <c r="F351" s="265">
        <f t="shared" si="59"/>
        <v>0</v>
      </c>
      <c r="G351" s="265"/>
      <c r="H351" s="265"/>
      <c r="I351" s="265"/>
      <c r="J351" s="265"/>
      <c r="K351" s="265"/>
      <c r="L351" s="265"/>
      <c r="M351" s="265"/>
      <c r="N351" s="265"/>
      <c r="O351" s="946"/>
    </row>
    <row r="352" spans="1:15" ht="15" customHeight="1">
      <c r="A352" s="947"/>
      <c r="B352" s="616"/>
      <c r="C352" s="122"/>
      <c r="D352" s="122">
        <v>2016</v>
      </c>
      <c r="E352" s="265">
        <f t="shared" si="58"/>
        <v>0</v>
      </c>
      <c r="F352" s="265">
        <f t="shared" si="59"/>
        <v>0</v>
      </c>
      <c r="G352" s="265"/>
      <c r="H352" s="265"/>
      <c r="I352" s="265"/>
      <c r="J352" s="265"/>
      <c r="K352" s="265"/>
      <c r="L352" s="265"/>
      <c r="M352" s="265"/>
      <c r="N352" s="265"/>
      <c r="O352" s="946"/>
    </row>
    <row r="353" spans="1:15" ht="15" customHeight="1">
      <c r="A353" s="947"/>
      <c r="B353" s="616"/>
      <c r="C353" s="122"/>
      <c r="D353" s="122">
        <v>2017</v>
      </c>
      <c r="E353" s="265">
        <f t="shared" si="58"/>
        <v>0</v>
      </c>
      <c r="F353" s="265">
        <f t="shared" si="59"/>
        <v>0</v>
      </c>
      <c r="G353" s="265"/>
      <c r="H353" s="265"/>
      <c r="I353" s="265"/>
      <c r="J353" s="265"/>
      <c r="K353" s="265"/>
      <c r="L353" s="265"/>
      <c r="M353" s="265"/>
      <c r="N353" s="265"/>
      <c r="O353" s="946"/>
    </row>
    <row r="354" spans="1:15" ht="15" customHeight="1">
      <c r="A354" s="947"/>
      <c r="B354" s="616"/>
      <c r="C354" s="122"/>
      <c r="D354" s="122">
        <v>2018</v>
      </c>
      <c r="E354" s="265">
        <f t="shared" si="58"/>
        <v>0</v>
      </c>
      <c r="F354" s="265">
        <f t="shared" si="59"/>
        <v>0</v>
      </c>
      <c r="G354" s="265"/>
      <c r="H354" s="265"/>
      <c r="I354" s="265"/>
      <c r="J354" s="265"/>
      <c r="K354" s="265"/>
      <c r="L354" s="265"/>
      <c r="M354" s="265"/>
      <c r="N354" s="265"/>
      <c r="O354" s="946"/>
    </row>
    <row r="355" spans="1:15" ht="13.5">
      <c r="A355" s="947"/>
      <c r="B355" s="616"/>
      <c r="C355" s="122"/>
      <c r="D355" s="122">
        <v>2019</v>
      </c>
      <c r="E355" s="265">
        <f t="shared" si="58"/>
        <v>0</v>
      </c>
      <c r="F355" s="265">
        <f t="shared" si="59"/>
        <v>0</v>
      </c>
      <c r="G355" s="265"/>
      <c r="H355" s="265"/>
      <c r="I355" s="265"/>
      <c r="J355" s="265"/>
      <c r="K355" s="265"/>
      <c r="L355" s="265"/>
      <c r="M355" s="265"/>
      <c r="N355" s="265"/>
      <c r="O355" s="946"/>
    </row>
    <row r="356" spans="1:15" ht="13.5">
      <c r="A356" s="947"/>
      <c r="B356" s="616"/>
      <c r="C356" s="122"/>
      <c r="D356" s="122">
        <v>2020</v>
      </c>
      <c r="E356" s="265">
        <f t="shared" si="58"/>
        <v>0</v>
      </c>
      <c r="F356" s="265">
        <f t="shared" si="59"/>
        <v>0</v>
      </c>
      <c r="G356" s="270"/>
      <c r="H356" s="270"/>
      <c r="I356" s="265"/>
      <c r="J356" s="265"/>
      <c r="K356" s="265"/>
      <c r="L356" s="265"/>
      <c r="M356" s="265"/>
      <c r="N356" s="265"/>
      <c r="O356" s="946"/>
    </row>
    <row r="357" spans="1:15" ht="13.5">
      <c r="A357" s="947"/>
      <c r="B357" s="616"/>
      <c r="C357" s="122"/>
      <c r="D357" s="122">
        <v>2021</v>
      </c>
      <c r="E357" s="265">
        <f aca="true" t="shared" si="61" ref="E357:F361">G357+I357+K357+M357</f>
        <v>0</v>
      </c>
      <c r="F357" s="265">
        <f t="shared" si="61"/>
        <v>0</v>
      </c>
      <c r="G357" s="270"/>
      <c r="H357" s="270"/>
      <c r="I357" s="265"/>
      <c r="J357" s="265"/>
      <c r="K357" s="265"/>
      <c r="L357" s="265"/>
      <c r="M357" s="265"/>
      <c r="N357" s="265"/>
      <c r="O357" s="946"/>
    </row>
    <row r="358" spans="1:15" ht="13.5">
      <c r="A358" s="947"/>
      <c r="B358" s="616"/>
      <c r="C358" s="122"/>
      <c r="D358" s="122">
        <v>2022</v>
      </c>
      <c r="E358" s="265">
        <f t="shared" si="61"/>
        <v>0</v>
      </c>
      <c r="F358" s="265">
        <f t="shared" si="61"/>
        <v>0</v>
      </c>
      <c r="G358" s="270"/>
      <c r="H358" s="270"/>
      <c r="I358" s="265"/>
      <c r="J358" s="265"/>
      <c r="K358" s="265"/>
      <c r="L358" s="265"/>
      <c r="M358" s="265"/>
      <c r="N358" s="265"/>
      <c r="O358" s="946"/>
    </row>
    <row r="359" spans="1:15" ht="13.5">
      <c r="A359" s="947"/>
      <c r="B359" s="616"/>
      <c r="C359" s="122"/>
      <c r="D359" s="122">
        <v>2023</v>
      </c>
      <c r="E359" s="265">
        <f t="shared" si="61"/>
        <v>326.3</v>
      </c>
      <c r="F359" s="265">
        <f t="shared" si="61"/>
        <v>0</v>
      </c>
      <c r="G359" s="271">
        <v>326.3</v>
      </c>
      <c r="H359" s="270"/>
      <c r="I359" s="265"/>
      <c r="J359" s="265"/>
      <c r="K359" s="265"/>
      <c r="L359" s="265"/>
      <c r="M359" s="265"/>
      <c r="N359" s="265"/>
      <c r="O359" s="946"/>
    </row>
    <row r="360" spans="1:15" ht="13.5">
      <c r="A360" s="947"/>
      <c r="B360" s="616"/>
      <c r="C360" s="122"/>
      <c r="D360" s="122">
        <v>2024</v>
      </c>
      <c r="E360" s="265">
        <f t="shared" si="61"/>
        <v>17619</v>
      </c>
      <c r="F360" s="265">
        <f t="shared" si="61"/>
        <v>0</v>
      </c>
      <c r="G360" s="271">
        <v>17619</v>
      </c>
      <c r="H360" s="270"/>
      <c r="I360" s="265"/>
      <c r="J360" s="265"/>
      <c r="K360" s="265"/>
      <c r="L360" s="265"/>
      <c r="M360" s="265"/>
      <c r="N360" s="265"/>
      <c r="O360" s="946"/>
    </row>
    <row r="361" spans="1:15" ht="13.5">
      <c r="A361" s="947"/>
      <c r="B361" s="616"/>
      <c r="C361" s="122"/>
      <c r="D361" s="122">
        <v>2025</v>
      </c>
      <c r="E361" s="265">
        <f t="shared" si="61"/>
        <v>0</v>
      </c>
      <c r="F361" s="265">
        <f t="shared" si="61"/>
        <v>0</v>
      </c>
      <c r="G361" s="270"/>
      <c r="H361" s="270"/>
      <c r="I361" s="265"/>
      <c r="J361" s="265"/>
      <c r="K361" s="265"/>
      <c r="L361" s="265"/>
      <c r="M361" s="265"/>
      <c r="N361" s="265"/>
      <c r="O361" s="946"/>
    </row>
    <row r="362" spans="1:15" ht="15" customHeight="1">
      <c r="A362" s="947" t="s">
        <v>18</v>
      </c>
      <c r="B362" s="616" t="s">
        <v>954</v>
      </c>
      <c r="C362" s="122"/>
      <c r="D362" s="122">
        <v>2015</v>
      </c>
      <c r="E362" s="265">
        <f t="shared" si="58"/>
        <v>0</v>
      </c>
      <c r="F362" s="265">
        <f t="shared" si="59"/>
        <v>0</v>
      </c>
      <c r="G362" s="265"/>
      <c r="H362" s="265"/>
      <c r="I362" s="265"/>
      <c r="J362" s="265"/>
      <c r="K362" s="265"/>
      <c r="L362" s="265"/>
      <c r="M362" s="265"/>
      <c r="N362" s="265"/>
      <c r="O362" s="946"/>
    </row>
    <row r="363" spans="1:15" ht="13.5">
      <c r="A363" s="947"/>
      <c r="B363" s="616"/>
      <c r="C363" s="122"/>
      <c r="D363" s="122">
        <v>2016</v>
      </c>
      <c r="E363" s="265">
        <f t="shared" si="58"/>
        <v>0</v>
      </c>
      <c r="F363" s="265">
        <f t="shared" si="59"/>
        <v>0</v>
      </c>
      <c r="G363" s="265"/>
      <c r="H363" s="265"/>
      <c r="I363" s="265"/>
      <c r="J363" s="265"/>
      <c r="K363" s="265"/>
      <c r="L363" s="265"/>
      <c r="M363" s="265"/>
      <c r="N363" s="265"/>
      <c r="O363" s="946"/>
    </row>
    <row r="364" spans="1:15" ht="13.5">
      <c r="A364" s="947"/>
      <c r="B364" s="616"/>
      <c r="C364" s="122"/>
      <c r="D364" s="122">
        <v>2017</v>
      </c>
      <c r="E364" s="265">
        <f t="shared" si="58"/>
        <v>0</v>
      </c>
      <c r="F364" s="265">
        <f t="shared" si="59"/>
        <v>0</v>
      </c>
      <c r="G364" s="265"/>
      <c r="H364" s="265"/>
      <c r="I364" s="265"/>
      <c r="J364" s="265"/>
      <c r="K364" s="265"/>
      <c r="L364" s="265"/>
      <c r="M364" s="265"/>
      <c r="N364" s="265"/>
      <c r="O364" s="946"/>
    </row>
    <row r="365" spans="1:15" ht="13.5">
      <c r="A365" s="947"/>
      <c r="B365" s="616"/>
      <c r="C365" s="122"/>
      <c r="D365" s="122">
        <v>2018</v>
      </c>
      <c r="E365" s="265">
        <f t="shared" si="58"/>
        <v>0</v>
      </c>
      <c r="F365" s="265">
        <f t="shared" si="59"/>
        <v>0</v>
      </c>
      <c r="G365" s="265"/>
      <c r="H365" s="265"/>
      <c r="I365" s="265"/>
      <c r="J365" s="265"/>
      <c r="K365" s="265"/>
      <c r="L365" s="265"/>
      <c r="M365" s="265"/>
      <c r="N365" s="265"/>
      <c r="O365" s="946"/>
    </row>
    <row r="366" spans="1:15" ht="13.5">
      <c r="A366" s="947"/>
      <c r="B366" s="616"/>
      <c r="C366" s="122"/>
      <c r="D366" s="122">
        <v>2019</v>
      </c>
      <c r="E366" s="265">
        <f t="shared" si="58"/>
        <v>0</v>
      </c>
      <c r="F366" s="265">
        <f t="shared" si="59"/>
        <v>0</v>
      </c>
      <c r="G366" s="265"/>
      <c r="H366" s="265"/>
      <c r="I366" s="265"/>
      <c r="J366" s="265"/>
      <c r="K366" s="265"/>
      <c r="L366" s="265"/>
      <c r="M366" s="265"/>
      <c r="N366" s="265"/>
      <c r="O366" s="946"/>
    </row>
    <row r="367" spans="1:15" ht="13.5">
      <c r="A367" s="947"/>
      <c r="B367" s="616"/>
      <c r="C367" s="122"/>
      <c r="D367" s="122">
        <v>2020</v>
      </c>
      <c r="E367" s="265">
        <f t="shared" si="58"/>
        <v>0</v>
      </c>
      <c r="F367" s="265">
        <f t="shared" si="59"/>
        <v>0</v>
      </c>
      <c r="G367" s="270"/>
      <c r="H367" s="270"/>
      <c r="I367" s="265"/>
      <c r="J367" s="265"/>
      <c r="K367" s="265"/>
      <c r="L367" s="265"/>
      <c r="M367" s="265"/>
      <c r="N367" s="265"/>
      <c r="O367" s="946"/>
    </row>
    <row r="368" spans="1:15" ht="13.5">
      <c r="A368" s="947"/>
      <c r="B368" s="616"/>
      <c r="C368" s="122"/>
      <c r="D368" s="122">
        <v>2021</v>
      </c>
      <c r="E368" s="265">
        <f aca="true" t="shared" si="62" ref="E368:F372">G368+I368+K368+M368</f>
        <v>0</v>
      </c>
      <c r="F368" s="265">
        <f t="shared" si="62"/>
        <v>0</v>
      </c>
      <c r="G368" s="270"/>
      <c r="H368" s="270"/>
      <c r="I368" s="265"/>
      <c r="J368" s="265"/>
      <c r="K368" s="265"/>
      <c r="L368" s="265"/>
      <c r="M368" s="265"/>
      <c r="N368" s="265"/>
      <c r="O368" s="946"/>
    </row>
    <row r="369" spans="1:15" ht="13.5">
      <c r="A369" s="947"/>
      <c r="B369" s="616"/>
      <c r="C369" s="122"/>
      <c r="D369" s="122">
        <v>2022</v>
      </c>
      <c r="E369" s="265">
        <f t="shared" si="62"/>
        <v>0</v>
      </c>
      <c r="F369" s="265">
        <f t="shared" si="62"/>
        <v>0</v>
      </c>
      <c r="G369" s="270"/>
      <c r="H369" s="270"/>
      <c r="I369" s="265"/>
      <c r="J369" s="265"/>
      <c r="K369" s="265"/>
      <c r="L369" s="265"/>
      <c r="M369" s="265"/>
      <c r="N369" s="265"/>
      <c r="O369" s="946"/>
    </row>
    <row r="370" spans="1:15" ht="13.5">
      <c r="A370" s="947"/>
      <c r="B370" s="616"/>
      <c r="C370" s="122"/>
      <c r="D370" s="122">
        <v>2023</v>
      </c>
      <c r="E370" s="265">
        <f t="shared" si="62"/>
        <v>326.3</v>
      </c>
      <c r="F370" s="265">
        <f t="shared" si="62"/>
        <v>0</v>
      </c>
      <c r="G370" s="270">
        <v>326.3</v>
      </c>
      <c r="H370" s="270"/>
      <c r="I370" s="265"/>
      <c r="J370" s="265"/>
      <c r="K370" s="265"/>
      <c r="L370" s="265"/>
      <c r="M370" s="265"/>
      <c r="N370" s="265"/>
      <c r="O370" s="946"/>
    </row>
    <row r="371" spans="1:15" ht="13.5">
      <c r="A371" s="947"/>
      <c r="B371" s="616"/>
      <c r="C371" s="122"/>
      <c r="D371" s="122">
        <v>2024</v>
      </c>
      <c r="E371" s="265">
        <f t="shared" si="62"/>
        <v>17619</v>
      </c>
      <c r="F371" s="265">
        <f t="shared" si="62"/>
        <v>0</v>
      </c>
      <c r="G371" s="270">
        <v>17619</v>
      </c>
      <c r="H371" s="270"/>
      <c r="I371" s="265"/>
      <c r="J371" s="265"/>
      <c r="K371" s="265"/>
      <c r="L371" s="265"/>
      <c r="M371" s="265"/>
      <c r="N371" s="265"/>
      <c r="O371" s="946"/>
    </row>
    <row r="372" spans="1:15" ht="13.5">
      <c r="A372" s="947"/>
      <c r="B372" s="616"/>
      <c r="C372" s="122"/>
      <c r="D372" s="122">
        <v>2025</v>
      </c>
      <c r="E372" s="265">
        <f t="shared" si="62"/>
        <v>0</v>
      </c>
      <c r="F372" s="265">
        <f t="shared" si="62"/>
        <v>0</v>
      </c>
      <c r="G372" s="270"/>
      <c r="H372" s="270"/>
      <c r="I372" s="265"/>
      <c r="J372" s="265"/>
      <c r="K372" s="265"/>
      <c r="L372" s="265"/>
      <c r="M372" s="265"/>
      <c r="N372" s="265"/>
      <c r="O372" s="946"/>
    </row>
    <row r="373" spans="1:15" ht="15" customHeight="1">
      <c r="A373" s="947" t="s">
        <v>19</v>
      </c>
      <c r="B373" s="616" t="s">
        <v>367</v>
      </c>
      <c r="C373" s="122"/>
      <c r="D373" s="122">
        <v>2015</v>
      </c>
      <c r="E373" s="265">
        <f t="shared" si="58"/>
        <v>0</v>
      </c>
      <c r="F373" s="265">
        <f t="shared" si="59"/>
        <v>0</v>
      </c>
      <c r="G373" s="265"/>
      <c r="H373" s="265"/>
      <c r="I373" s="265"/>
      <c r="J373" s="265"/>
      <c r="K373" s="265"/>
      <c r="L373" s="265"/>
      <c r="M373" s="265"/>
      <c r="N373" s="265"/>
      <c r="O373" s="946" t="s">
        <v>369</v>
      </c>
    </row>
    <row r="374" spans="1:15" ht="13.5">
      <c r="A374" s="947"/>
      <c r="B374" s="616"/>
      <c r="C374" s="122"/>
      <c r="D374" s="122">
        <v>2016</v>
      </c>
      <c r="E374" s="265">
        <f t="shared" si="58"/>
        <v>0</v>
      </c>
      <c r="F374" s="265">
        <f t="shared" si="59"/>
        <v>0</v>
      </c>
      <c r="G374" s="265"/>
      <c r="H374" s="265"/>
      <c r="I374" s="265"/>
      <c r="J374" s="265"/>
      <c r="K374" s="265"/>
      <c r="L374" s="265"/>
      <c r="M374" s="265"/>
      <c r="N374" s="265"/>
      <c r="O374" s="946"/>
    </row>
    <row r="375" spans="1:15" ht="13.5">
      <c r="A375" s="947"/>
      <c r="B375" s="616"/>
      <c r="C375" s="122"/>
      <c r="D375" s="122">
        <v>2017</v>
      </c>
      <c r="E375" s="265">
        <f t="shared" si="58"/>
        <v>40002</v>
      </c>
      <c r="F375" s="265">
        <f t="shared" si="59"/>
        <v>0</v>
      </c>
      <c r="G375" s="265">
        <v>2</v>
      </c>
      <c r="H375" s="265"/>
      <c r="I375" s="265"/>
      <c r="J375" s="265"/>
      <c r="K375" s="265">
        <v>40000</v>
      </c>
      <c r="L375" s="265"/>
      <c r="M375" s="265"/>
      <c r="N375" s="265"/>
      <c r="O375" s="946"/>
    </row>
    <row r="376" spans="1:15" ht="13.5">
      <c r="A376" s="947"/>
      <c r="B376" s="616"/>
      <c r="C376" s="122"/>
      <c r="D376" s="122">
        <v>2018</v>
      </c>
      <c r="E376" s="265">
        <f t="shared" si="58"/>
        <v>0</v>
      </c>
      <c r="F376" s="265">
        <f t="shared" si="59"/>
        <v>0</v>
      </c>
      <c r="G376" s="265"/>
      <c r="H376" s="265"/>
      <c r="I376" s="265"/>
      <c r="J376" s="265"/>
      <c r="K376" s="265"/>
      <c r="L376" s="265"/>
      <c r="M376" s="265"/>
      <c r="N376" s="265"/>
      <c r="O376" s="946"/>
    </row>
    <row r="377" spans="1:15" ht="13.5">
      <c r="A377" s="947"/>
      <c r="B377" s="616"/>
      <c r="C377" s="122"/>
      <c r="D377" s="122">
        <v>2019</v>
      </c>
      <c r="E377" s="265">
        <f t="shared" si="58"/>
        <v>0</v>
      </c>
      <c r="F377" s="265">
        <f t="shared" si="59"/>
        <v>0</v>
      </c>
      <c r="G377" s="265"/>
      <c r="H377" s="265"/>
      <c r="I377" s="265"/>
      <c r="J377" s="265"/>
      <c r="K377" s="265"/>
      <c r="L377" s="265"/>
      <c r="M377" s="265"/>
      <c r="N377" s="265"/>
      <c r="O377" s="946"/>
    </row>
    <row r="378" spans="1:15" ht="13.5">
      <c r="A378" s="947"/>
      <c r="B378" s="616"/>
      <c r="C378" s="122"/>
      <c r="D378" s="122">
        <v>2020</v>
      </c>
      <c r="E378" s="265">
        <f t="shared" si="58"/>
        <v>0</v>
      </c>
      <c r="F378" s="265">
        <f t="shared" si="59"/>
        <v>0</v>
      </c>
      <c r="G378" s="265"/>
      <c r="H378" s="265"/>
      <c r="I378" s="265"/>
      <c r="J378" s="265"/>
      <c r="K378" s="265"/>
      <c r="L378" s="265"/>
      <c r="M378" s="265"/>
      <c r="N378" s="265"/>
      <c r="O378" s="946"/>
    </row>
    <row r="379" spans="1:15" ht="13.5">
      <c r="A379" s="947"/>
      <c r="B379" s="616"/>
      <c r="C379" s="122"/>
      <c r="D379" s="122">
        <v>2021</v>
      </c>
      <c r="E379" s="265">
        <f aca="true" t="shared" si="63" ref="E379:F383">G379+I379+K379+M379</f>
        <v>0</v>
      </c>
      <c r="F379" s="265">
        <f t="shared" si="63"/>
        <v>0</v>
      </c>
      <c r="G379" s="265"/>
      <c r="H379" s="265"/>
      <c r="I379" s="265"/>
      <c r="J379" s="265"/>
      <c r="K379" s="265"/>
      <c r="L379" s="265"/>
      <c r="M379" s="265"/>
      <c r="N379" s="265"/>
      <c r="O379" s="946"/>
    </row>
    <row r="380" spans="1:15" ht="13.5">
      <c r="A380" s="947"/>
      <c r="B380" s="616"/>
      <c r="C380" s="122"/>
      <c r="D380" s="122">
        <v>2022</v>
      </c>
      <c r="E380" s="265">
        <f t="shared" si="63"/>
        <v>0</v>
      </c>
      <c r="F380" s="265">
        <f t="shared" si="63"/>
        <v>0</v>
      </c>
      <c r="G380" s="265"/>
      <c r="H380" s="265"/>
      <c r="I380" s="265"/>
      <c r="J380" s="265"/>
      <c r="K380" s="265"/>
      <c r="L380" s="265"/>
      <c r="M380" s="265"/>
      <c r="N380" s="265"/>
      <c r="O380" s="946"/>
    </row>
    <row r="381" spans="1:15" ht="13.5">
      <c r="A381" s="947"/>
      <c r="B381" s="616"/>
      <c r="C381" s="122"/>
      <c r="D381" s="122">
        <v>2023</v>
      </c>
      <c r="E381" s="265">
        <f t="shared" si="63"/>
        <v>0</v>
      </c>
      <c r="F381" s="265">
        <f t="shared" si="63"/>
        <v>0</v>
      </c>
      <c r="G381" s="265"/>
      <c r="H381" s="265"/>
      <c r="I381" s="265"/>
      <c r="J381" s="265"/>
      <c r="K381" s="265"/>
      <c r="L381" s="265"/>
      <c r="M381" s="265"/>
      <c r="N381" s="265"/>
      <c r="O381" s="946"/>
    </row>
    <row r="382" spans="1:15" ht="13.5">
      <c r="A382" s="947"/>
      <c r="B382" s="616"/>
      <c r="C382" s="122"/>
      <c r="D382" s="122">
        <v>2024</v>
      </c>
      <c r="E382" s="265">
        <f t="shared" si="63"/>
        <v>0</v>
      </c>
      <c r="F382" s="265">
        <f t="shared" si="63"/>
        <v>0</v>
      </c>
      <c r="G382" s="265"/>
      <c r="H382" s="265"/>
      <c r="I382" s="265"/>
      <c r="J382" s="265"/>
      <c r="K382" s="265"/>
      <c r="L382" s="265"/>
      <c r="M382" s="265"/>
      <c r="N382" s="265"/>
      <c r="O382" s="946"/>
    </row>
    <row r="383" spans="1:15" ht="13.5">
      <c r="A383" s="947"/>
      <c r="B383" s="616"/>
      <c r="C383" s="122"/>
      <c r="D383" s="122">
        <v>2025</v>
      </c>
      <c r="E383" s="265">
        <f t="shared" si="63"/>
        <v>0</v>
      </c>
      <c r="F383" s="265">
        <f t="shared" si="63"/>
        <v>0</v>
      </c>
      <c r="G383" s="265"/>
      <c r="H383" s="265"/>
      <c r="I383" s="265"/>
      <c r="J383" s="265"/>
      <c r="K383" s="265"/>
      <c r="L383" s="265"/>
      <c r="M383" s="265"/>
      <c r="N383" s="265"/>
      <c r="O383" s="946"/>
    </row>
    <row r="384" spans="1:15" ht="15" customHeight="1">
      <c r="A384" s="947" t="s">
        <v>20</v>
      </c>
      <c r="B384" s="616" t="s">
        <v>237</v>
      </c>
      <c r="C384" s="122"/>
      <c r="D384" s="122">
        <v>2015</v>
      </c>
      <c r="E384" s="265">
        <f t="shared" si="58"/>
        <v>0</v>
      </c>
      <c r="F384" s="265">
        <f t="shared" si="59"/>
        <v>0</v>
      </c>
      <c r="G384" s="270"/>
      <c r="H384" s="270"/>
      <c r="I384" s="265"/>
      <c r="J384" s="265"/>
      <c r="K384" s="265"/>
      <c r="L384" s="265"/>
      <c r="M384" s="265"/>
      <c r="N384" s="265"/>
      <c r="O384" s="946" t="s">
        <v>536</v>
      </c>
    </row>
    <row r="385" spans="1:15" ht="20.25">
      <c r="A385" s="947"/>
      <c r="B385" s="616"/>
      <c r="C385" s="122" t="s">
        <v>882</v>
      </c>
      <c r="D385" s="122">
        <v>2016</v>
      </c>
      <c r="E385" s="265">
        <f aca="true" t="shared" si="64" ref="E385:E455">G385+I385+K385+M385</f>
        <v>2375</v>
      </c>
      <c r="F385" s="265">
        <f aca="true" t="shared" si="65" ref="F385:F455">H385+J385+L385+N385</f>
        <v>2375</v>
      </c>
      <c r="G385" s="265">
        <v>2375</v>
      </c>
      <c r="H385" s="265">
        <v>2375</v>
      </c>
      <c r="I385" s="265"/>
      <c r="J385" s="265"/>
      <c r="K385" s="265"/>
      <c r="L385" s="265"/>
      <c r="M385" s="265"/>
      <c r="N385" s="265"/>
      <c r="O385" s="946"/>
    </row>
    <row r="386" spans="1:15" ht="13.5">
      <c r="A386" s="947"/>
      <c r="B386" s="616"/>
      <c r="C386" s="122"/>
      <c r="D386" s="122">
        <v>2017</v>
      </c>
      <c r="E386" s="265">
        <f t="shared" si="64"/>
        <v>0</v>
      </c>
      <c r="F386" s="265">
        <f t="shared" si="65"/>
        <v>0</v>
      </c>
      <c r="G386" s="265"/>
      <c r="H386" s="265"/>
      <c r="I386" s="265"/>
      <c r="J386" s="265"/>
      <c r="K386" s="265"/>
      <c r="L386" s="265"/>
      <c r="M386" s="265"/>
      <c r="N386" s="265"/>
      <c r="O386" s="946"/>
    </row>
    <row r="387" spans="1:15" ht="13.5">
      <c r="A387" s="947"/>
      <c r="B387" s="616"/>
      <c r="C387" s="122"/>
      <c r="D387" s="122">
        <v>2018</v>
      </c>
      <c r="E387" s="265">
        <f t="shared" si="64"/>
        <v>0</v>
      </c>
      <c r="F387" s="265">
        <f t="shared" si="65"/>
        <v>0</v>
      </c>
      <c r="G387" s="265"/>
      <c r="H387" s="265"/>
      <c r="I387" s="265"/>
      <c r="J387" s="265"/>
      <c r="K387" s="265"/>
      <c r="L387" s="265"/>
      <c r="M387" s="265"/>
      <c r="N387" s="265"/>
      <c r="O387" s="946"/>
    </row>
    <row r="388" spans="1:15" ht="13.5">
      <c r="A388" s="947"/>
      <c r="B388" s="616"/>
      <c r="C388" s="122"/>
      <c r="D388" s="122">
        <v>2019</v>
      </c>
      <c r="E388" s="265">
        <f t="shared" si="64"/>
        <v>0</v>
      </c>
      <c r="F388" s="265">
        <f t="shared" si="65"/>
        <v>0</v>
      </c>
      <c r="G388" s="265"/>
      <c r="H388" s="265"/>
      <c r="I388" s="265"/>
      <c r="J388" s="265"/>
      <c r="K388" s="265"/>
      <c r="L388" s="265"/>
      <c r="M388" s="265"/>
      <c r="N388" s="265"/>
      <c r="O388" s="946"/>
    </row>
    <row r="389" spans="1:15" ht="13.5">
      <c r="A389" s="947"/>
      <c r="B389" s="616"/>
      <c r="C389" s="122"/>
      <c r="D389" s="122">
        <v>2020</v>
      </c>
      <c r="E389" s="265">
        <f t="shared" si="64"/>
        <v>0</v>
      </c>
      <c r="F389" s="265">
        <f t="shared" si="65"/>
        <v>0</v>
      </c>
      <c r="G389" s="265"/>
      <c r="H389" s="265"/>
      <c r="I389" s="265"/>
      <c r="J389" s="265"/>
      <c r="K389" s="265"/>
      <c r="L389" s="265"/>
      <c r="M389" s="265"/>
      <c r="N389" s="265"/>
      <c r="O389" s="946"/>
    </row>
    <row r="390" spans="1:15" ht="13.5">
      <c r="A390" s="947"/>
      <c r="B390" s="616"/>
      <c r="C390" s="122"/>
      <c r="D390" s="122">
        <v>2021</v>
      </c>
      <c r="E390" s="265">
        <f aca="true" t="shared" si="66" ref="E390:F394">G390+I390+K390+M390</f>
        <v>0</v>
      </c>
      <c r="F390" s="265">
        <f t="shared" si="66"/>
        <v>0</v>
      </c>
      <c r="G390" s="265"/>
      <c r="H390" s="265"/>
      <c r="I390" s="265"/>
      <c r="J390" s="265"/>
      <c r="K390" s="265"/>
      <c r="L390" s="265"/>
      <c r="M390" s="265"/>
      <c r="N390" s="265"/>
      <c r="O390" s="946"/>
    </row>
    <row r="391" spans="1:15" ht="13.5">
      <c r="A391" s="947"/>
      <c r="B391" s="616"/>
      <c r="C391" s="122"/>
      <c r="D391" s="122">
        <v>2022</v>
      </c>
      <c r="E391" s="265">
        <f t="shared" si="66"/>
        <v>0</v>
      </c>
      <c r="F391" s="265">
        <f t="shared" si="66"/>
        <v>0</v>
      </c>
      <c r="G391" s="265"/>
      <c r="H391" s="265"/>
      <c r="I391" s="265"/>
      <c r="J391" s="265"/>
      <c r="K391" s="265"/>
      <c r="L391" s="265"/>
      <c r="M391" s="265"/>
      <c r="N391" s="265"/>
      <c r="O391" s="946"/>
    </row>
    <row r="392" spans="1:15" ht="13.5">
      <c r="A392" s="947"/>
      <c r="B392" s="616"/>
      <c r="C392" s="122"/>
      <c r="D392" s="122">
        <v>2023</v>
      </c>
      <c r="E392" s="265">
        <f t="shared" si="66"/>
        <v>0</v>
      </c>
      <c r="F392" s="265">
        <f t="shared" si="66"/>
        <v>0</v>
      </c>
      <c r="G392" s="265"/>
      <c r="H392" s="265"/>
      <c r="I392" s="265"/>
      <c r="J392" s="265"/>
      <c r="K392" s="265"/>
      <c r="L392" s="265"/>
      <c r="M392" s="265"/>
      <c r="N392" s="265"/>
      <c r="O392" s="946"/>
    </row>
    <row r="393" spans="1:15" ht="13.5">
      <c r="A393" s="947"/>
      <c r="B393" s="616"/>
      <c r="C393" s="122"/>
      <c r="D393" s="122">
        <v>2024</v>
      </c>
      <c r="E393" s="265">
        <f t="shared" si="66"/>
        <v>0</v>
      </c>
      <c r="F393" s="265">
        <f t="shared" si="66"/>
        <v>0</v>
      </c>
      <c r="G393" s="265"/>
      <c r="H393" s="265"/>
      <c r="I393" s="265"/>
      <c r="J393" s="265"/>
      <c r="K393" s="265"/>
      <c r="L393" s="265"/>
      <c r="M393" s="265"/>
      <c r="N393" s="265"/>
      <c r="O393" s="946"/>
    </row>
    <row r="394" spans="1:15" ht="13.5">
      <c r="A394" s="947"/>
      <c r="B394" s="616"/>
      <c r="C394" s="122"/>
      <c r="D394" s="122">
        <v>2025</v>
      </c>
      <c r="E394" s="265">
        <f t="shared" si="66"/>
        <v>0</v>
      </c>
      <c r="F394" s="265">
        <f t="shared" si="66"/>
        <v>0</v>
      </c>
      <c r="G394" s="265"/>
      <c r="H394" s="265"/>
      <c r="I394" s="265"/>
      <c r="J394" s="265"/>
      <c r="K394" s="265"/>
      <c r="L394" s="265"/>
      <c r="M394" s="265"/>
      <c r="N394" s="265"/>
      <c r="O394" s="946"/>
    </row>
    <row r="395" spans="1:15" ht="15" customHeight="1">
      <c r="A395" s="947" t="s">
        <v>21</v>
      </c>
      <c r="B395" s="616" t="s">
        <v>956</v>
      </c>
      <c r="C395" s="122"/>
      <c r="D395" s="122">
        <v>2015</v>
      </c>
      <c r="E395" s="265">
        <f t="shared" si="64"/>
        <v>285</v>
      </c>
      <c r="F395" s="265">
        <f t="shared" si="65"/>
        <v>285</v>
      </c>
      <c r="G395" s="265">
        <v>285</v>
      </c>
      <c r="H395" s="265">
        <v>285</v>
      </c>
      <c r="I395" s="265"/>
      <c r="J395" s="265"/>
      <c r="K395" s="265"/>
      <c r="L395" s="265"/>
      <c r="M395" s="265"/>
      <c r="N395" s="265"/>
      <c r="O395" s="946"/>
    </row>
    <row r="396" spans="1:15" ht="13.5">
      <c r="A396" s="947"/>
      <c r="B396" s="616"/>
      <c r="C396" s="122"/>
      <c r="D396" s="122">
        <v>2016</v>
      </c>
      <c r="E396" s="265">
        <f t="shared" si="64"/>
        <v>0</v>
      </c>
      <c r="F396" s="265">
        <f t="shared" si="65"/>
        <v>0</v>
      </c>
      <c r="G396" s="265"/>
      <c r="H396" s="265"/>
      <c r="I396" s="265"/>
      <c r="J396" s="265"/>
      <c r="K396" s="265"/>
      <c r="L396" s="265"/>
      <c r="M396" s="265"/>
      <c r="N396" s="265"/>
      <c r="O396" s="946"/>
    </row>
    <row r="397" spans="1:15" ht="13.5">
      <c r="A397" s="947"/>
      <c r="B397" s="616"/>
      <c r="C397" s="122"/>
      <c r="D397" s="122">
        <v>2017</v>
      </c>
      <c r="E397" s="265">
        <f t="shared" si="64"/>
        <v>0</v>
      </c>
      <c r="F397" s="265">
        <f t="shared" si="65"/>
        <v>0</v>
      </c>
      <c r="G397" s="265"/>
      <c r="H397" s="265"/>
      <c r="I397" s="265"/>
      <c r="J397" s="265"/>
      <c r="K397" s="265"/>
      <c r="L397" s="265"/>
      <c r="M397" s="265"/>
      <c r="N397" s="265"/>
      <c r="O397" s="946"/>
    </row>
    <row r="398" spans="1:15" ht="13.5">
      <c r="A398" s="947"/>
      <c r="B398" s="616"/>
      <c r="C398" s="122"/>
      <c r="D398" s="122">
        <v>2018</v>
      </c>
      <c r="E398" s="265">
        <f t="shared" si="64"/>
        <v>0</v>
      </c>
      <c r="F398" s="265">
        <f t="shared" si="65"/>
        <v>0</v>
      </c>
      <c r="G398" s="265"/>
      <c r="H398" s="265"/>
      <c r="I398" s="265"/>
      <c r="J398" s="265"/>
      <c r="K398" s="265"/>
      <c r="L398" s="265"/>
      <c r="M398" s="265"/>
      <c r="N398" s="265"/>
      <c r="O398" s="946"/>
    </row>
    <row r="399" spans="1:15" ht="13.5">
      <c r="A399" s="947"/>
      <c r="B399" s="616"/>
      <c r="C399" s="122"/>
      <c r="D399" s="122">
        <v>2019</v>
      </c>
      <c r="E399" s="265">
        <f t="shared" si="64"/>
        <v>0</v>
      </c>
      <c r="F399" s="265">
        <f t="shared" si="65"/>
        <v>0</v>
      </c>
      <c r="G399" s="265"/>
      <c r="H399" s="265"/>
      <c r="I399" s="265"/>
      <c r="J399" s="265"/>
      <c r="K399" s="265"/>
      <c r="L399" s="265"/>
      <c r="M399" s="265"/>
      <c r="N399" s="265"/>
      <c r="O399" s="946"/>
    </row>
    <row r="400" spans="1:15" ht="13.5">
      <c r="A400" s="947"/>
      <c r="B400" s="616"/>
      <c r="C400" s="122"/>
      <c r="D400" s="122">
        <v>2020</v>
      </c>
      <c r="E400" s="265">
        <f t="shared" si="64"/>
        <v>70307.4</v>
      </c>
      <c r="F400" s="265">
        <f t="shared" si="65"/>
        <v>0</v>
      </c>
      <c r="G400" s="264">
        <v>70307.4</v>
      </c>
      <c r="H400" s="265"/>
      <c r="I400" s="265"/>
      <c r="J400" s="265"/>
      <c r="K400" s="265"/>
      <c r="L400" s="265"/>
      <c r="M400" s="265"/>
      <c r="N400" s="265"/>
      <c r="O400" s="946"/>
    </row>
    <row r="401" spans="1:15" ht="13.5">
      <c r="A401" s="947"/>
      <c r="B401" s="616"/>
      <c r="C401" s="122"/>
      <c r="D401" s="122">
        <v>2021</v>
      </c>
      <c r="E401" s="265">
        <f aca="true" t="shared" si="67" ref="E401:F405">G401+I401+K401+M401</f>
        <v>69760</v>
      </c>
      <c r="F401" s="265">
        <f t="shared" si="67"/>
        <v>0</v>
      </c>
      <c r="G401" s="264">
        <v>69760</v>
      </c>
      <c r="H401" s="265"/>
      <c r="I401" s="265"/>
      <c r="J401" s="265"/>
      <c r="K401" s="265"/>
      <c r="L401" s="265"/>
      <c r="M401" s="265"/>
      <c r="N401" s="265"/>
      <c r="O401" s="946"/>
    </row>
    <row r="402" spans="1:15" ht="13.5">
      <c r="A402" s="947"/>
      <c r="B402" s="616"/>
      <c r="C402" s="122"/>
      <c r="D402" s="122">
        <v>2022</v>
      </c>
      <c r="E402" s="265">
        <f t="shared" si="67"/>
        <v>0</v>
      </c>
      <c r="F402" s="265">
        <f t="shared" si="67"/>
        <v>0</v>
      </c>
      <c r="G402" s="265"/>
      <c r="H402" s="265"/>
      <c r="I402" s="265"/>
      <c r="J402" s="265"/>
      <c r="K402" s="265"/>
      <c r="L402" s="265"/>
      <c r="M402" s="265"/>
      <c r="N402" s="265"/>
      <c r="O402" s="946"/>
    </row>
    <row r="403" spans="1:15" ht="13.5">
      <c r="A403" s="947"/>
      <c r="B403" s="616"/>
      <c r="C403" s="122"/>
      <c r="D403" s="122">
        <v>2023</v>
      </c>
      <c r="E403" s="265">
        <f t="shared" si="67"/>
        <v>0</v>
      </c>
      <c r="F403" s="265">
        <f t="shared" si="67"/>
        <v>0</v>
      </c>
      <c r="G403" s="265"/>
      <c r="H403" s="265"/>
      <c r="I403" s="265"/>
      <c r="J403" s="265"/>
      <c r="K403" s="265"/>
      <c r="L403" s="265"/>
      <c r="M403" s="265"/>
      <c r="N403" s="265"/>
      <c r="O403" s="946"/>
    </row>
    <row r="404" spans="1:15" ht="13.5">
      <c r="A404" s="947"/>
      <c r="B404" s="616"/>
      <c r="C404" s="122"/>
      <c r="D404" s="122">
        <v>2024</v>
      </c>
      <c r="E404" s="265">
        <f t="shared" si="67"/>
        <v>0</v>
      </c>
      <c r="F404" s="265">
        <f t="shared" si="67"/>
        <v>0</v>
      </c>
      <c r="G404" s="265"/>
      <c r="H404" s="265"/>
      <c r="I404" s="265"/>
      <c r="J404" s="265"/>
      <c r="K404" s="265"/>
      <c r="L404" s="265"/>
      <c r="M404" s="265"/>
      <c r="N404" s="265"/>
      <c r="O404" s="946"/>
    </row>
    <row r="405" spans="1:15" ht="13.5">
      <c r="A405" s="947"/>
      <c r="B405" s="616"/>
      <c r="C405" s="122"/>
      <c r="D405" s="122">
        <v>2025</v>
      </c>
      <c r="E405" s="265">
        <f t="shared" si="67"/>
        <v>0</v>
      </c>
      <c r="F405" s="265">
        <f t="shared" si="67"/>
        <v>0</v>
      </c>
      <c r="G405" s="265"/>
      <c r="H405" s="265"/>
      <c r="I405" s="265"/>
      <c r="J405" s="265"/>
      <c r="K405" s="265"/>
      <c r="L405" s="265"/>
      <c r="M405" s="265"/>
      <c r="N405" s="265"/>
      <c r="O405" s="946"/>
    </row>
    <row r="406" spans="1:15" ht="15" customHeight="1">
      <c r="A406" s="947" t="s">
        <v>22</v>
      </c>
      <c r="B406" s="936" t="s">
        <v>4</v>
      </c>
      <c r="C406" s="261"/>
      <c r="D406" s="122">
        <v>2015</v>
      </c>
      <c r="E406" s="265">
        <f t="shared" si="64"/>
        <v>351.6</v>
      </c>
      <c r="F406" s="265">
        <f t="shared" si="65"/>
        <v>351.6</v>
      </c>
      <c r="G406" s="265">
        <v>351.6</v>
      </c>
      <c r="H406" s="265">
        <v>351.6</v>
      </c>
      <c r="I406" s="265"/>
      <c r="J406" s="265"/>
      <c r="K406" s="265"/>
      <c r="L406" s="265"/>
      <c r="M406" s="265"/>
      <c r="N406" s="265"/>
      <c r="O406" s="946"/>
    </row>
    <row r="407" spans="1:15" ht="38.25" customHeight="1">
      <c r="A407" s="947"/>
      <c r="B407" s="936"/>
      <c r="C407" s="122" t="s">
        <v>882</v>
      </c>
      <c r="D407" s="122">
        <v>2016</v>
      </c>
      <c r="E407" s="265">
        <f t="shared" si="64"/>
        <v>304.5</v>
      </c>
      <c r="F407" s="265">
        <f t="shared" si="65"/>
        <v>304.5</v>
      </c>
      <c r="G407" s="265">
        <v>304.5</v>
      </c>
      <c r="H407" s="265">
        <v>304.5</v>
      </c>
      <c r="I407" s="265"/>
      <c r="J407" s="265"/>
      <c r="K407" s="265"/>
      <c r="L407" s="265"/>
      <c r="M407" s="265"/>
      <c r="N407" s="265"/>
      <c r="O407" s="946"/>
    </row>
    <row r="408" spans="1:15" ht="13.5">
      <c r="A408" s="947"/>
      <c r="B408" s="936"/>
      <c r="C408" s="261"/>
      <c r="D408" s="122">
        <v>2017</v>
      </c>
      <c r="E408" s="265">
        <f t="shared" si="64"/>
        <v>0</v>
      </c>
      <c r="F408" s="265">
        <f t="shared" si="65"/>
        <v>0</v>
      </c>
      <c r="G408" s="265"/>
      <c r="H408" s="265"/>
      <c r="I408" s="265"/>
      <c r="J408" s="265"/>
      <c r="K408" s="265"/>
      <c r="L408" s="265"/>
      <c r="M408" s="265"/>
      <c r="N408" s="265"/>
      <c r="O408" s="946"/>
    </row>
    <row r="409" spans="1:15" ht="20.25">
      <c r="A409" s="947"/>
      <c r="B409" s="936"/>
      <c r="C409" s="122" t="s">
        <v>882</v>
      </c>
      <c r="D409" s="122">
        <v>2018</v>
      </c>
      <c r="E409" s="265">
        <f t="shared" si="64"/>
        <v>3199.6</v>
      </c>
      <c r="F409" s="265">
        <f t="shared" si="65"/>
        <v>3199.6</v>
      </c>
      <c r="G409" s="265">
        <v>3199.6</v>
      </c>
      <c r="H409" s="265">
        <v>3199.6</v>
      </c>
      <c r="I409" s="265"/>
      <c r="J409" s="265"/>
      <c r="K409" s="265"/>
      <c r="L409" s="265"/>
      <c r="M409" s="265"/>
      <c r="N409" s="265"/>
      <c r="O409" s="946"/>
    </row>
    <row r="410" spans="1:15" ht="13.5">
      <c r="A410" s="947"/>
      <c r="B410" s="936"/>
      <c r="C410" s="261"/>
      <c r="D410" s="122">
        <v>2019</v>
      </c>
      <c r="E410" s="265">
        <f t="shared" si="64"/>
        <v>0</v>
      </c>
      <c r="F410" s="265">
        <f t="shared" si="65"/>
        <v>0</v>
      </c>
      <c r="G410" s="265"/>
      <c r="H410" s="265"/>
      <c r="I410" s="265"/>
      <c r="J410" s="265"/>
      <c r="K410" s="265"/>
      <c r="L410" s="265"/>
      <c r="M410" s="265"/>
      <c r="N410" s="265"/>
      <c r="O410" s="946"/>
    </row>
    <row r="411" spans="1:15" ht="13.5">
      <c r="A411" s="947"/>
      <c r="B411" s="936"/>
      <c r="C411" s="261"/>
      <c r="D411" s="122">
        <v>2020</v>
      </c>
      <c r="E411" s="265">
        <f t="shared" si="64"/>
        <v>0</v>
      </c>
      <c r="F411" s="265">
        <f t="shared" si="65"/>
        <v>0</v>
      </c>
      <c r="G411" s="265"/>
      <c r="H411" s="265"/>
      <c r="I411" s="265"/>
      <c r="J411" s="265"/>
      <c r="K411" s="265"/>
      <c r="L411" s="265"/>
      <c r="M411" s="265"/>
      <c r="N411" s="265"/>
      <c r="O411" s="946"/>
    </row>
    <row r="412" spans="1:15" ht="13.5">
      <c r="A412" s="947"/>
      <c r="B412" s="936"/>
      <c r="C412" s="261"/>
      <c r="D412" s="122">
        <v>2021</v>
      </c>
      <c r="E412" s="265">
        <f aca="true" t="shared" si="68" ref="E412:F416">G412+I412+K412+M412</f>
        <v>0</v>
      </c>
      <c r="F412" s="265">
        <f t="shared" si="68"/>
        <v>0</v>
      </c>
      <c r="G412" s="265"/>
      <c r="H412" s="265"/>
      <c r="I412" s="265"/>
      <c r="J412" s="265"/>
      <c r="K412" s="265"/>
      <c r="L412" s="265"/>
      <c r="M412" s="265"/>
      <c r="N412" s="265"/>
      <c r="O412" s="946"/>
    </row>
    <row r="413" spans="1:15" ht="13.5">
      <c r="A413" s="947"/>
      <c r="B413" s="936"/>
      <c r="C413" s="261"/>
      <c r="D413" s="122">
        <v>2022</v>
      </c>
      <c r="E413" s="265">
        <f t="shared" si="68"/>
        <v>0</v>
      </c>
      <c r="F413" s="265">
        <f t="shared" si="68"/>
        <v>0</v>
      </c>
      <c r="G413" s="265"/>
      <c r="H413" s="265"/>
      <c r="I413" s="265"/>
      <c r="J413" s="265"/>
      <c r="K413" s="265"/>
      <c r="L413" s="265"/>
      <c r="M413" s="265"/>
      <c r="N413" s="265"/>
      <c r="O413" s="946"/>
    </row>
    <row r="414" spans="1:15" ht="13.5">
      <c r="A414" s="947"/>
      <c r="B414" s="936"/>
      <c r="C414" s="261"/>
      <c r="D414" s="122">
        <v>2023</v>
      </c>
      <c r="E414" s="265">
        <f t="shared" si="68"/>
        <v>0</v>
      </c>
      <c r="F414" s="265">
        <f t="shared" si="68"/>
        <v>0</v>
      </c>
      <c r="G414" s="265"/>
      <c r="H414" s="265"/>
      <c r="I414" s="265"/>
      <c r="J414" s="265"/>
      <c r="K414" s="265"/>
      <c r="L414" s="265"/>
      <c r="M414" s="265"/>
      <c r="N414" s="265"/>
      <c r="O414" s="946"/>
    </row>
    <row r="415" spans="1:15" ht="13.5">
      <c r="A415" s="947"/>
      <c r="B415" s="936"/>
      <c r="C415" s="261"/>
      <c r="D415" s="122">
        <v>2024</v>
      </c>
      <c r="E415" s="265">
        <f t="shared" si="68"/>
        <v>0</v>
      </c>
      <c r="F415" s="265">
        <f t="shared" si="68"/>
        <v>0</v>
      </c>
      <c r="G415" s="265"/>
      <c r="H415" s="265"/>
      <c r="I415" s="265"/>
      <c r="J415" s="265"/>
      <c r="K415" s="265"/>
      <c r="L415" s="265"/>
      <c r="M415" s="265"/>
      <c r="N415" s="265"/>
      <c r="O415" s="946"/>
    </row>
    <row r="416" spans="1:15" ht="13.5">
      <c r="A416" s="947"/>
      <c r="B416" s="936"/>
      <c r="C416" s="261"/>
      <c r="D416" s="122">
        <v>2025</v>
      </c>
      <c r="E416" s="265">
        <f t="shared" si="68"/>
        <v>0</v>
      </c>
      <c r="F416" s="265">
        <f t="shared" si="68"/>
        <v>0</v>
      </c>
      <c r="G416" s="265"/>
      <c r="H416" s="265"/>
      <c r="I416" s="265"/>
      <c r="J416" s="265"/>
      <c r="K416" s="265"/>
      <c r="L416" s="265"/>
      <c r="M416" s="265"/>
      <c r="N416" s="265"/>
      <c r="O416" s="946"/>
    </row>
    <row r="417" spans="1:15" ht="15" customHeight="1">
      <c r="A417" s="947" t="s">
        <v>23</v>
      </c>
      <c r="B417" s="965" t="s">
        <v>5</v>
      </c>
      <c r="C417" s="272"/>
      <c r="D417" s="122">
        <v>2015</v>
      </c>
      <c r="E417" s="265">
        <f t="shared" si="64"/>
        <v>2510</v>
      </c>
      <c r="F417" s="265">
        <f t="shared" si="65"/>
        <v>2510</v>
      </c>
      <c r="G417" s="265"/>
      <c r="H417" s="265"/>
      <c r="I417" s="265"/>
      <c r="J417" s="265"/>
      <c r="K417" s="265">
        <v>2510</v>
      </c>
      <c r="L417" s="265">
        <v>2510</v>
      </c>
      <c r="M417" s="265"/>
      <c r="N417" s="265"/>
      <c r="O417" s="946"/>
    </row>
    <row r="418" spans="1:15" ht="13.5">
      <c r="A418" s="947"/>
      <c r="B418" s="965"/>
      <c r="C418" s="272"/>
      <c r="D418" s="122">
        <v>2016</v>
      </c>
      <c r="E418" s="265">
        <f t="shared" si="64"/>
        <v>0</v>
      </c>
      <c r="F418" s="265">
        <f t="shared" si="65"/>
        <v>0</v>
      </c>
      <c r="G418" s="265"/>
      <c r="H418" s="265"/>
      <c r="I418" s="265"/>
      <c r="J418" s="265"/>
      <c r="K418" s="265"/>
      <c r="L418" s="265"/>
      <c r="M418" s="265"/>
      <c r="N418" s="265"/>
      <c r="O418" s="946"/>
    </row>
    <row r="419" spans="1:15" ht="13.5">
      <c r="A419" s="947"/>
      <c r="B419" s="965"/>
      <c r="C419" s="272"/>
      <c r="D419" s="122">
        <v>2017</v>
      </c>
      <c r="E419" s="265">
        <f t="shared" si="64"/>
        <v>0</v>
      </c>
      <c r="F419" s="265">
        <f t="shared" si="65"/>
        <v>0</v>
      </c>
      <c r="G419" s="265"/>
      <c r="H419" s="265"/>
      <c r="I419" s="265"/>
      <c r="J419" s="265"/>
      <c r="K419" s="265"/>
      <c r="L419" s="265"/>
      <c r="M419" s="265"/>
      <c r="N419" s="265"/>
      <c r="O419" s="946"/>
    </row>
    <row r="420" spans="1:15" ht="13.5">
      <c r="A420" s="947"/>
      <c r="B420" s="965"/>
      <c r="C420" s="272"/>
      <c r="D420" s="122">
        <v>2018</v>
      </c>
      <c r="E420" s="265">
        <f t="shared" si="64"/>
        <v>0</v>
      </c>
      <c r="F420" s="265">
        <f t="shared" si="65"/>
        <v>0</v>
      </c>
      <c r="G420" s="265"/>
      <c r="H420" s="265"/>
      <c r="I420" s="265"/>
      <c r="J420" s="265"/>
      <c r="K420" s="265"/>
      <c r="L420" s="265"/>
      <c r="M420" s="265"/>
      <c r="N420" s="265"/>
      <c r="O420" s="946"/>
    </row>
    <row r="421" spans="1:15" ht="13.5">
      <c r="A421" s="947"/>
      <c r="B421" s="965"/>
      <c r="C421" s="272"/>
      <c r="D421" s="122">
        <v>2019</v>
      </c>
      <c r="E421" s="265">
        <f t="shared" si="64"/>
        <v>0</v>
      </c>
      <c r="F421" s="265">
        <f t="shared" si="65"/>
        <v>0</v>
      </c>
      <c r="G421" s="265"/>
      <c r="H421" s="265"/>
      <c r="I421" s="265"/>
      <c r="J421" s="265"/>
      <c r="K421" s="265"/>
      <c r="L421" s="265"/>
      <c r="M421" s="265"/>
      <c r="N421" s="265"/>
      <c r="O421" s="946"/>
    </row>
    <row r="422" spans="1:15" ht="13.5">
      <c r="A422" s="947"/>
      <c r="B422" s="965"/>
      <c r="C422" s="272"/>
      <c r="D422" s="122">
        <v>2020</v>
      </c>
      <c r="E422" s="265">
        <f t="shared" si="64"/>
        <v>0</v>
      </c>
      <c r="F422" s="265">
        <f t="shared" si="65"/>
        <v>0</v>
      </c>
      <c r="G422" s="265"/>
      <c r="H422" s="265"/>
      <c r="I422" s="265"/>
      <c r="J422" s="265"/>
      <c r="K422" s="265"/>
      <c r="L422" s="265"/>
      <c r="M422" s="265"/>
      <c r="N422" s="265"/>
      <c r="O422" s="946"/>
    </row>
    <row r="423" spans="1:15" ht="13.5">
      <c r="A423" s="947"/>
      <c r="B423" s="965"/>
      <c r="C423" s="272"/>
      <c r="D423" s="122">
        <v>2021</v>
      </c>
      <c r="E423" s="265">
        <f aca="true" t="shared" si="69" ref="E423:F427">G423+I423+K423+M423</f>
        <v>0</v>
      </c>
      <c r="F423" s="265">
        <f t="shared" si="69"/>
        <v>0</v>
      </c>
      <c r="G423" s="265"/>
      <c r="H423" s="265"/>
      <c r="I423" s="265"/>
      <c r="J423" s="265"/>
      <c r="K423" s="265"/>
      <c r="L423" s="265"/>
      <c r="M423" s="265"/>
      <c r="N423" s="265"/>
      <c r="O423" s="946"/>
    </row>
    <row r="424" spans="1:15" ht="13.5">
      <c r="A424" s="947"/>
      <c r="B424" s="965"/>
      <c r="C424" s="272"/>
      <c r="D424" s="122">
        <v>2022</v>
      </c>
      <c r="E424" s="265">
        <f t="shared" si="69"/>
        <v>0</v>
      </c>
      <c r="F424" s="265">
        <f t="shared" si="69"/>
        <v>0</v>
      </c>
      <c r="G424" s="265"/>
      <c r="H424" s="265"/>
      <c r="I424" s="265"/>
      <c r="J424" s="265"/>
      <c r="K424" s="265"/>
      <c r="L424" s="265"/>
      <c r="M424" s="265"/>
      <c r="N424" s="265"/>
      <c r="O424" s="946"/>
    </row>
    <row r="425" spans="1:15" ht="13.5">
      <c r="A425" s="947"/>
      <c r="B425" s="965"/>
      <c r="C425" s="272"/>
      <c r="D425" s="122">
        <v>2023</v>
      </c>
      <c r="E425" s="265">
        <f t="shared" si="69"/>
        <v>0</v>
      </c>
      <c r="F425" s="265">
        <f t="shared" si="69"/>
        <v>0</v>
      </c>
      <c r="G425" s="265"/>
      <c r="H425" s="265"/>
      <c r="I425" s="265"/>
      <c r="J425" s="265"/>
      <c r="K425" s="265"/>
      <c r="L425" s="265"/>
      <c r="M425" s="265"/>
      <c r="N425" s="265"/>
      <c r="O425" s="946"/>
    </row>
    <row r="426" spans="1:15" ht="13.5">
      <c r="A426" s="947"/>
      <c r="B426" s="965"/>
      <c r="C426" s="272"/>
      <c r="D426" s="122">
        <v>2024</v>
      </c>
      <c r="E426" s="265">
        <f t="shared" si="69"/>
        <v>0</v>
      </c>
      <c r="F426" s="265">
        <f t="shared" si="69"/>
        <v>0</v>
      </c>
      <c r="G426" s="265"/>
      <c r="H426" s="265"/>
      <c r="I426" s="265"/>
      <c r="J426" s="265"/>
      <c r="K426" s="265"/>
      <c r="L426" s="265"/>
      <c r="M426" s="265"/>
      <c r="N426" s="265"/>
      <c r="O426" s="946"/>
    </row>
    <row r="427" spans="1:15" ht="13.5">
      <c r="A427" s="947"/>
      <c r="B427" s="965"/>
      <c r="C427" s="272"/>
      <c r="D427" s="122">
        <v>2025</v>
      </c>
      <c r="E427" s="265">
        <f t="shared" si="69"/>
        <v>0</v>
      </c>
      <c r="F427" s="265">
        <f t="shared" si="69"/>
        <v>0</v>
      </c>
      <c r="G427" s="265"/>
      <c r="H427" s="265"/>
      <c r="I427" s="265"/>
      <c r="J427" s="265"/>
      <c r="K427" s="265"/>
      <c r="L427" s="265"/>
      <c r="M427" s="265"/>
      <c r="N427" s="265"/>
      <c r="O427" s="946"/>
    </row>
    <row r="428" spans="1:15" ht="15" customHeight="1">
      <c r="A428" s="947" t="s">
        <v>24</v>
      </c>
      <c r="B428" s="616" t="s">
        <v>400</v>
      </c>
      <c r="C428" s="122"/>
      <c r="D428" s="122">
        <v>2015</v>
      </c>
      <c r="E428" s="265">
        <f t="shared" si="64"/>
        <v>0</v>
      </c>
      <c r="F428" s="265">
        <f t="shared" si="65"/>
        <v>0</v>
      </c>
      <c r="G428" s="270"/>
      <c r="H428" s="270"/>
      <c r="I428" s="265"/>
      <c r="J428" s="265"/>
      <c r="K428" s="265"/>
      <c r="L428" s="265"/>
      <c r="M428" s="265"/>
      <c r="N428" s="265"/>
      <c r="O428" s="946"/>
    </row>
    <row r="429" spans="1:15" ht="20.25">
      <c r="A429" s="947"/>
      <c r="B429" s="616"/>
      <c r="C429" s="122" t="s">
        <v>882</v>
      </c>
      <c r="D429" s="122">
        <v>2016</v>
      </c>
      <c r="E429" s="265">
        <f t="shared" si="64"/>
        <v>106</v>
      </c>
      <c r="F429" s="265">
        <f t="shared" si="65"/>
        <v>106</v>
      </c>
      <c r="G429" s="273">
        <v>106</v>
      </c>
      <c r="H429" s="273">
        <v>106</v>
      </c>
      <c r="I429" s="265"/>
      <c r="J429" s="265"/>
      <c r="K429" s="265"/>
      <c r="L429" s="265"/>
      <c r="M429" s="265"/>
      <c r="N429" s="265"/>
      <c r="O429" s="946"/>
    </row>
    <row r="430" spans="1:15" ht="13.5">
      <c r="A430" s="947"/>
      <c r="B430" s="616"/>
      <c r="C430" s="122"/>
      <c r="D430" s="122">
        <v>2017</v>
      </c>
      <c r="E430" s="265">
        <f t="shared" si="64"/>
        <v>0</v>
      </c>
      <c r="F430" s="265">
        <f t="shared" si="65"/>
        <v>0</v>
      </c>
      <c r="G430" s="270"/>
      <c r="H430" s="270"/>
      <c r="I430" s="265"/>
      <c r="J430" s="265"/>
      <c r="K430" s="265"/>
      <c r="L430" s="265"/>
      <c r="M430" s="265"/>
      <c r="N430" s="265"/>
      <c r="O430" s="946"/>
    </row>
    <row r="431" spans="1:15" ht="13.5">
      <c r="A431" s="947"/>
      <c r="B431" s="616"/>
      <c r="C431" s="122"/>
      <c r="D431" s="122">
        <v>2018</v>
      </c>
      <c r="E431" s="265">
        <f t="shared" si="64"/>
        <v>0</v>
      </c>
      <c r="F431" s="265">
        <f t="shared" si="65"/>
        <v>0</v>
      </c>
      <c r="G431" s="265"/>
      <c r="H431" s="265"/>
      <c r="I431" s="265"/>
      <c r="J431" s="265"/>
      <c r="K431" s="265"/>
      <c r="L431" s="265"/>
      <c r="M431" s="265"/>
      <c r="N431" s="265"/>
      <c r="O431" s="946"/>
    </row>
    <row r="432" spans="1:15" ht="13.5">
      <c r="A432" s="947"/>
      <c r="B432" s="616"/>
      <c r="C432" s="122"/>
      <c r="D432" s="122">
        <v>2019</v>
      </c>
      <c r="E432" s="265">
        <f t="shared" si="64"/>
        <v>0</v>
      </c>
      <c r="F432" s="265">
        <f t="shared" si="65"/>
        <v>0</v>
      </c>
      <c r="G432" s="270"/>
      <c r="H432" s="270"/>
      <c r="I432" s="265"/>
      <c r="J432" s="265"/>
      <c r="K432" s="265"/>
      <c r="L432" s="265"/>
      <c r="M432" s="265"/>
      <c r="N432" s="265"/>
      <c r="O432" s="946"/>
    </row>
    <row r="433" spans="1:15" ht="13.5">
      <c r="A433" s="947"/>
      <c r="B433" s="616"/>
      <c r="C433" s="122"/>
      <c r="D433" s="122">
        <v>2020</v>
      </c>
      <c r="E433" s="265">
        <f t="shared" si="64"/>
        <v>0</v>
      </c>
      <c r="F433" s="265">
        <f t="shared" si="65"/>
        <v>0</v>
      </c>
      <c r="G433" s="265"/>
      <c r="H433" s="265"/>
      <c r="I433" s="265"/>
      <c r="J433" s="265"/>
      <c r="K433" s="265"/>
      <c r="L433" s="265"/>
      <c r="M433" s="265"/>
      <c r="N433" s="265"/>
      <c r="O433" s="946"/>
    </row>
    <row r="434" spans="1:15" ht="13.5">
      <c r="A434" s="947"/>
      <c r="B434" s="616"/>
      <c r="C434" s="122"/>
      <c r="D434" s="122">
        <v>2021</v>
      </c>
      <c r="E434" s="265">
        <f aca="true" t="shared" si="70" ref="E434:F438">G434+I434+K434+M434</f>
        <v>0</v>
      </c>
      <c r="F434" s="265">
        <f t="shared" si="70"/>
        <v>0</v>
      </c>
      <c r="G434" s="265"/>
      <c r="H434" s="265"/>
      <c r="I434" s="265"/>
      <c r="J434" s="265"/>
      <c r="K434" s="265"/>
      <c r="L434" s="265"/>
      <c r="M434" s="265"/>
      <c r="N434" s="265"/>
      <c r="O434" s="946"/>
    </row>
    <row r="435" spans="1:15" ht="13.5">
      <c r="A435" s="947"/>
      <c r="B435" s="616"/>
      <c r="C435" s="122"/>
      <c r="D435" s="122">
        <v>2022</v>
      </c>
      <c r="E435" s="265">
        <f t="shared" si="70"/>
        <v>0</v>
      </c>
      <c r="F435" s="265">
        <f t="shared" si="70"/>
        <v>0</v>
      </c>
      <c r="G435" s="265"/>
      <c r="H435" s="265"/>
      <c r="I435" s="265"/>
      <c r="J435" s="265"/>
      <c r="K435" s="265"/>
      <c r="L435" s="265"/>
      <c r="M435" s="265"/>
      <c r="N435" s="265"/>
      <c r="O435" s="946"/>
    </row>
    <row r="436" spans="1:15" ht="13.5">
      <c r="A436" s="947"/>
      <c r="B436" s="616"/>
      <c r="C436" s="122"/>
      <c r="D436" s="122">
        <v>2023</v>
      </c>
      <c r="E436" s="265">
        <f t="shared" si="70"/>
        <v>0</v>
      </c>
      <c r="F436" s="265">
        <f t="shared" si="70"/>
        <v>0</v>
      </c>
      <c r="G436" s="265"/>
      <c r="H436" s="265"/>
      <c r="I436" s="265"/>
      <c r="J436" s="265"/>
      <c r="K436" s="265"/>
      <c r="L436" s="265"/>
      <c r="M436" s="265"/>
      <c r="N436" s="265"/>
      <c r="O436" s="946"/>
    </row>
    <row r="437" spans="1:15" ht="13.5">
      <c r="A437" s="947"/>
      <c r="B437" s="616"/>
      <c r="C437" s="122"/>
      <c r="D437" s="122">
        <v>2024</v>
      </c>
      <c r="E437" s="265">
        <f t="shared" si="70"/>
        <v>0</v>
      </c>
      <c r="F437" s="265">
        <f t="shared" si="70"/>
        <v>0</v>
      </c>
      <c r="G437" s="265"/>
      <c r="H437" s="265"/>
      <c r="I437" s="265"/>
      <c r="J437" s="265"/>
      <c r="K437" s="265"/>
      <c r="L437" s="265"/>
      <c r="M437" s="265"/>
      <c r="N437" s="265"/>
      <c r="O437" s="946"/>
    </row>
    <row r="438" spans="1:15" ht="13.5">
      <c r="A438" s="947"/>
      <c r="B438" s="616"/>
      <c r="C438" s="122"/>
      <c r="D438" s="122">
        <v>2025</v>
      </c>
      <c r="E438" s="265">
        <f t="shared" si="70"/>
        <v>0</v>
      </c>
      <c r="F438" s="265">
        <f t="shared" si="70"/>
        <v>0</v>
      </c>
      <c r="G438" s="265"/>
      <c r="H438" s="265"/>
      <c r="I438" s="265"/>
      <c r="J438" s="265"/>
      <c r="K438" s="265"/>
      <c r="L438" s="265"/>
      <c r="M438" s="265"/>
      <c r="N438" s="265"/>
      <c r="O438" s="946"/>
    </row>
    <row r="439" spans="1:15" ht="15" customHeight="1">
      <c r="A439" s="947" t="s">
        <v>25</v>
      </c>
      <c r="B439" s="616" t="s">
        <v>957</v>
      </c>
      <c r="C439" s="122"/>
      <c r="D439" s="122">
        <v>2015</v>
      </c>
      <c r="E439" s="265">
        <f t="shared" si="64"/>
        <v>0</v>
      </c>
      <c r="F439" s="265">
        <f t="shared" si="65"/>
        <v>0</v>
      </c>
      <c r="G439" s="265"/>
      <c r="H439" s="265"/>
      <c r="I439" s="265"/>
      <c r="J439" s="265"/>
      <c r="K439" s="265"/>
      <c r="L439" s="265"/>
      <c r="M439" s="265"/>
      <c r="N439" s="265"/>
      <c r="O439" s="946"/>
    </row>
    <row r="440" spans="1:15" ht="13.5">
      <c r="A440" s="947"/>
      <c r="B440" s="616"/>
      <c r="C440" s="122"/>
      <c r="D440" s="122">
        <v>2016</v>
      </c>
      <c r="E440" s="265">
        <f t="shared" si="64"/>
        <v>0</v>
      </c>
      <c r="F440" s="265">
        <f t="shared" si="65"/>
        <v>0</v>
      </c>
      <c r="G440" s="265"/>
      <c r="H440" s="265"/>
      <c r="I440" s="265"/>
      <c r="J440" s="265"/>
      <c r="K440" s="265"/>
      <c r="L440" s="265"/>
      <c r="M440" s="265"/>
      <c r="N440" s="265"/>
      <c r="O440" s="946"/>
    </row>
    <row r="441" spans="1:15" ht="13.5">
      <c r="A441" s="947"/>
      <c r="B441" s="616"/>
      <c r="C441" s="122"/>
      <c r="D441" s="122">
        <v>2017</v>
      </c>
      <c r="E441" s="265">
        <f t="shared" si="64"/>
        <v>0</v>
      </c>
      <c r="F441" s="265">
        <f t="shared" si="65"/>
        <v>0</v>
      </c>
      <c r="G441" s="265"/>
      <c r="H441" s="265"/>
      <c r="I441" s="265"/>
      <c r="J441" s="265"/>
      <c r="K441" s="265"/>
      <c r="L441" s="265"/>
      <c r="M441" s="265"/>
      <c r="N441" s="265"/>
      <c r="O441" s="946"/>
    </row>
    <row r="442" spans="1:15" ht="13.5">
      <c r="A442" s="947"/>
      <c r="B442" s="616"/>
      <c r="C442" s="122"/>
      <c r="D442" s="122">
        <v>2018</v>
      </c>
      <c r="E442" s="265">
        <f t="shared" si="64"/>
        <v>0</v>
      </c>
      <c r="F442" s="265">
        <f t="shared" si="65"/>
        <v>0</v>
      </c>
      <c r="G442" s="265"/>
      <c r="H442" s="265"/>
      <c r="I442" s="265"/>
      <c r="J442" s="265"/>
      <c r="K442" s="265"/>
      <c r="L442" s="265"/>
      <c r="M442" s="265"/>
      <c r="N442" s="265"/>
      <c r="O442" s="946"/>
    </row>
    <row r="443" spans="1:15" ht="13.5">
      <c r="A443" s="947"/>
      <c r="B443" s="616"/>
      <c r="C443" s="122"/>
      <c r="D443" s="122">
        <v>2019</v>
      </c>
      <c r="E443" s="265">
        <f t="shared" si="64"/>
        <v>0</v>
      </c>
      <c r="F443" s="265">
        <f t="shared" si="65"/>
        <v>0</v>
      </c>
      <c r="G443" s="265"/>
      <c r="H443" s="265"/>
      <c r="I443" s="265"/>
      <c r="J443" s="265"/>
      <c r="K443" s="265"/>
      <c r="L443" s="265"/>
      <c r="M443" s="265"/>
      <c r="N443" s="265"/>
      <c r="O443" s="946"/>
    </row>
    <row r="444" spans="1:15" ht="25.5" customHeight="1">
      <c r="A444" s="947"/>
      <c r="B444" s="616"/>
      <c r="C444" s="122"/>
      <c r="D444" s="122">
        <v>2020</v>
      </c>
      <c r="E444" s="265">
        <f t="shared" si="64"/>
        <v>0</v>
      </c>
      <c r="F444" s="265">
        <f t="shared" si="65"/>
        <v>0</v>
      </c>
      <c r="G444" s="265"/>
      <c r="H444" s="265"/>
      <c r="I444" s="265"/>
      <c r="J444" s="265"/>
      <c r="K444" s="265"/>
      <c r="L444" s="265"/>
      <c r="M444" s="265"/>
      <c r="N444" s="265"/>
      <c r="O444" s="946"/>
    </row>
    <row r="445" spans="1:15" ht="13.5">
      <c r="A445" s="947"/>
      <c r="B445" s="616"/>
      <c r="C445" s="122"/>
      <c r="D445" s="122">
        <v>2021</v>
      </c>
      <c r="E445" s="265">
        <f aca="true" t="shared" si="71" ref="E445:E453">G445+I445+K445+M445</f>
        <v>0</v>
      </c>
      <c r="F445" s="265">
        <f aca="true" t="shared" si="72" ref="F445:F453">H445+J445+L445+N445</f>
        <v>0</v>
      </c>
      <c r="G445" s="265"/>
      <c r="H445" s="265"/>
      <c r="I445" s="265"/>
      <c r="J445" s="265"/>
      <c r="K445" s="265"/>
      <c r="L445" s="265"/>
      <c r="M445" s="265"/>
      <c r="N445" s="265"/>
      <c r="O445" s="946"/>
    </row>
    <row r="446" spans="1:15" ht="13.5">
      <c r="A446" s="947"/>
      <c r="B446" s="616"/>
      <c r="C446" s="122"/>
      <c r="D446" s="122">
        <v>2022</v>
      </c>
      <c r="E446" s="265">
        <f t="shared" si="71"/>
        <v>0</v>
      </c>
      <c r="F446" s="265">
        <f t="shared" si="72"/>
        <v>0</v>
      </c>
      <c r="G446" s="265"/>
      <c r="H446" s="265"/>
      <c r="I446" s="265"/>
      <c r="J446" s="265"/>
      <c r="K446" s="265"/>
      <c r="L446" s="265"/>
      <c r="M446" s="265"/>
      <c r="N446" s="265"/>
      <c r="O446" s="946"/>
    </row>
    <row r="447" spans="1:15" ht="13.5">
      <c r="A447" s="947"/>
      <c r="B447" s="616"/>
      <c r="C447" s="122"/>
      <c r="D447" s="122">
        <v>2023</v>
      </c>
      <c r="E447" s="265">
        <f t="shared" si="71"/>
        <v>326.3</v>
      </c>
      <c r="F447" s="265">
        <f t="shared" si="72"/>
        <v>0</v>
      </c>
      <c r="G447" s="264">
        <v>326.3</v>
      </c>
      <c r="H447" s="265"/>
      <c r="I447" s="265"/>
      <c r="J447" s="265"/>
      <c r="K447" s="265"/>
      <c r="L447" s="265"/>
      <c r="M447" s="265"/>
      <c r="N447" s="265"/>
      <c r="O447" s="946"/>
    </row>
    <row r="448" spans="1:15" ht="13.5">
      <c r="A448" s="947"/>
      <c r="B448" s="616"/>
      <c r="C448" s="122"/>
      <c r="D448" s="122">
        <v>2024</v>
      </c>
      <c r="E448" s="265">
        <f t="shared" si="71"/>
        <v>17619</v>
      </c>
      <c r="F448" s="265">
        <f t="shared" si="72"/>
        <v>0</v>
      </c>
      <c r="G448" s="264">
        <v>17619</v>
      </c>
      <c r="H448" s="265"/>
      <c r="I448" s="265"/>
      <c r="J448" s="265"/>
      <c r="K448" s="265"/>
      <c r="L448" s="265"/>
      <c r="M448" s="265"/>
      <c r="N448" s="265"/>
      <c r="O448" s="946"/>
    </row>
    <row r="449" spans="1:15" ht="13.5">
      <c r="A449" s="947"/>
      <c r="B449" s="616"/>
      <c r="C449" s="122"/>
      <c r="D449" s="122">
        <v>2025</v>
      </c>
      <c r="E449" s="265">
        <f t="shared" si="71"/>
        <v>0</v>
      </c>
      <c r="F449" s="265">
        <f t="shared" si="72"/>
        <v>0</v>
      </c>
      <c r="G449" s="265"/>
      <c r="H449" s="265"/>
      <c r="I449" s="265"/>
      <c r="J449" s="265"/>
      <c r="K449" s="265"/>
      <c r="L449" s="265"/>
      <c r="M449" s="265"/>
      <c r="N449" s="265"/>
      <c r="O449" s="946"/>
    </row>
    <row r="450" spans="1:15" ht="13.5">
      <c r="A450" s="947" t="s">
        <v>26</v>
      </c>
      <c r="B450" s="616" t="s">
        <v>578</v>
      </c>
      <c r="C450" s="122"/>
      <c r="D450" s="122">
        <v>2015</v>
      </c>
      <c r="E450" s="265">
        <f t="shared" si="71"/>
        <v>0</v>
      </c>
      <c r="F450" s="265">
        <f t="shared" si="72"/>
        <v>0</v>
      </c>
      <c r="G450" s="265"/>
      <c r="H450" s="265"/>
      <c r="I450" s="265"/>
      <c r="J450" s="265"/>
      <c r="K450" s="265"/>
      <c r="L450" s="265"/>
      <c r="M450" s="265"/>
      <c r="N450" s="265"/>
      <c r="O450" s="946"/>
    </row>
    <row r="451" spans="1:15" ht="13.5">
      <c r="A451" s="947"/>
      <c r="B451" s="616"/>
      <c r="C451" s="122"/>
      <c r="D451" s="122">
        <v>2016</v>
      </c>
      <c r="E451" s="265">
        <f t="shared" si="71"/>
        <v>0</v>
      </c>
      <c r="F451" s="265">
        <f t="shared" si="72"/>
        <v>0</v>
      </c>
      <c r="G451" s="265"/>
      <c r="H451" s="265"/>
      <c r="I451" s="265"/>
      <c r="J451" s="265"/>
      <c r="K451" s="265"/>
      <c r="L451" s="265"/>
      <c r="M451" s="265"/>
      <c r="N451" s="265"/>
      <c r="O451" s="946"/>
    </row>
    <row r="452" spans="1:15" ht="13.5">
      <c r="A452" s="947"/>
      <c r="B452" s="616"/>
      <c r="C452" s="122"/>
      <c r="D452" s="122">
        <v>2017</v>
      </c>
      <c r="E452" s="265">
        <f t="shared" si="71"/>
        <v>0</v>
      </c>
      <c r="F452" s="265">
        <f t="shared" si="72"/>
        <v>0</v>
      </c>
      <c r="G452" s="265"/>
      <c r="H452" s="265"/>
      <c r="I452" s="265"/>
      <c r="J452" s="265"/>
      <c r="K452" s="265"/>
      <c r="L452" s="265"/>
      <c r="M452" s="265"/>
      <c r="N452" s="265"/>
      <c r="O452" s="946"/>
    </row>
    <row r="453" spans="1:15" ht="13.5">
      <c r="A453" s="947"/>
      <c r="B453" s="616"/>
      <c r="C453" s="122"/>
      <c r="D453" s="122">
        <v>2018</v>
      </c>
      <c r="E453" s="265">
        <f t="shared" si="71"/>
        <v>0</v>
      </c>
      <c r="F453" s="265">
        <f t="shared" si="72"/>
        <v>0</v>
      </c>
      <c r="G453" s="265"/>
      <c r="H453" s="265"/>
      <c r="I453" s="265"/>
      <c r="J453" s="265"/>
      <c r="K453" s="265"/>
      <c r="L453" s="265"/>
      <c r="M453" s="265"/>
      <c r="N453" s="265"/>
      <c r="O453" s="946"/>
    </row>
    <row r="454" spans="1:15" ht="13.5">
      <c r="A454" s="947"/>
      <c r="B454" s="616"/>
      <c r="C454" s="274"/>
      <c r="D454" s="122">
        <v>2019</v>
      </c>
      <c r="E454" s="265">
        <f t="shared" si="64"/>
        <v>0</v>
      </c>
      <c r="F454" s="265">
        <f t="shared" si="65"/>
        <v>0</v>
      </c>
      <c r="G454" s="265"/>
      <c r="H454" s="265"/>
      <c r="I454" s="265"/>
      <c r="J454" s="265"/>
      <c r="K454" s="265"/>
      <c r="L454" s="265"/>
      <c r="M454" s="265"/>
      <c r="N454" s="265"/>
      <c r="O454" s="946"/>
    </row>
    <row r="455" spans="1:15" ht="20.25">
      <c r="A455" s="947"/>
      <c r="B455" s="616"/>
      <c r="C455" s="122" t="s">
        <v>882</v>
      </c>
      <c r="D455" s="122">
        <v>2020</v>
      </c>
      <c r="E455" s="264">
        <f t="shared" si="64"/>
        <v>7000</v>
      </c>
      <c r="F455" s="264">
        <f t="shared" si="65"/>
        <v>7000</v>
      </c>
      <c r="G455" s="264">
        <v>7000</v>
      </c>
      <c r="H455" s="264">
        <v>7000</v>
      </c>
      <c r="I455" s="264"/>
      <c r="J455" s="264"/>
      <c r="K455" s="264"/>
      <c r="L455" s="264"/>
      <c r="M455" s="265"/>
      <c r="N455" s="265"/>
      <c r="O455" s="946"/>
    </row>
    <row r="456" spans="1:15" ht="13.5">
      <c r="A456" s="947"/>
      <c r="B456" s="616"/>
      <c r="C456" s="122"/>
      <c r="D456" s="122">
        <v>2021</v>
      </c>
      <c r="E456" s="265">
        <f aca="true" t="shared" si="73" ref="E456:F466">G456+I456+K456+M456</f>
        <v>0</v>
      </c>
      <c r="F456" s="265">
        <f t="shared" si="73"/>
        <v>0</v>
      </c>
      <c r="G456" s="265"/>
      <c r="H456" s="265"/>
      <c r="I456" s="265"/>
      <c r="J456" s="265"/>
      <c r="K456" s="265"/>
      <c r="L456" s="265"/>
      <c r="M456" s="265"/>
      <c r="N456" s="265"/>
      <c r="O456" s="946"/>
    </row>
    <row r="457" spans="1:15" ht="13.5">
      <c r="A457" s="947"/>
      <c r="B457" s="616"/>
      <c r="C457" s="122"/>
      <c r="D457" s="122">
        <v>2022</v>
      </c>
      <c r="E457" s="265">
        <f t="shared" si="73"/>
        <v>0</v>
      </c>
      <c r="F457" s="265">
        <f t="shared" si="73"/>
        <v>0</v>
      </c>
      <c r="G457" s="265"/>
      <c r="H457" s="265"/>
      <c r="I457" s="265"/>
      <c r="J457" s="265"/>
      <c r="K457" s="265"/>
      <c r="L457" s="265"/>
      <c r="M457" s="265"/>
      <c r="N457" s="265"/>
      <c r="O457" s="946"/>
    </row>
    <row r="458" spans="1:15" ht="13.5">
      <c r="A458" s="947"/>
      <c r="B458" s="616"/>
      <c r="C458" s="122"/>
      <c r="D458" s="122">
        <v>2023</v>
      </c>
      <c r="E458" s="265">
        <f t="shared" si="73"/>
        <v>0</v>
      </c>
      <c r="F458" s="265">
        <f t="shared" si="73"/>
        <v>0</v>
      </c>
      <c r="G458" s="265"/>
      <c r="H458" s="265"/>
      <c r="I458" s="265"/>
      <c r="J458" s="265"/>
      <c r="K458" s="265"/>
      <c r="L458" s="265"/>
      <c r="M458" s="265"/>
      <c r="N458" s="265"/>
      <c r="O458" s="946"/>
    </row>
    <row r="459" spans="1:15" ht="13.5">
      <c r="A459" s="947"/>
      <c r="B459" s="616"/>
      <c r="C459" s="122"/>
      <c r="D459" s="122">
        <v>2024</v>
      </c>
      <c r="E459" s="265">
        <f t="shared" si="73"/>
        <v>0</v>
      </c>
      <c r="F459" s="265">
        <f t="shared" si="73"/>
        <v>0</v>
      </c>
      <c r="G459" s="265"/>
      <c r="H459" s="265"/>
      <c r="I459" s="265"/>
      <c r="J459" s="265"/>
      <c r="K459" s="265"/>
      <c r="L459" s="265"/>
      <c r="M459" s="265"/>
      <c r="N459" s="265"/>
      <c r="O459" s="946"/>
    </row>
    <row r="460" spans="1:15" ht="13.5">
      <c r="A460" s="947"/>
      <c r="B460" s="616"/>
      <c r="C460" s="122"/>
      <c r="D460" s="122">
        <v>2025</v>
      </c>
      <c r="E460" s="265">
        <f t="shared" si="73"/>
        <v>0</v>
      </c>
      <c r="F460" s="265">
        <f t="shared" si="73"/>
        <v>0</v>
      </c>
      <c r="G460" s="265"/>
      <c r="H460" s="265"/>
      <c r="I460" s="265"/>
      <c r="J460" s="265"/>
      <c r="K460" s="265"/>
      <c r="L460" s="265"/>
      <c r="M460" s="265"/>
      <c r="N460" s="265"/>
      <c r="O460" s="946"/>
    </row>
    <row r="461" spans="1:15" ht="22.5" customHeight="1">
      <c r="A461" s="947" t="s">
        <v>982</v>
      </c>
      <c r="B461" s="616" t="s">
        <v>981</v>
      </c>
      <c r="C461" s="122"/>
      <c r="D461" s="122">
        <v>2015</v>
      </c>
      <c r="E461" s="265">
        <f t="shared" si="73"/>
        <v>48000</v>
      </c>
      <c r="F461" s="265">
        <f t="shared" si="73"/>
        <v>0</v>
      </c>
      <c r="G461" s="265">
        <v>12000</v>
      </c>
      <c r="H461" s="265"/>
      <c r="I461" s="265"/>
      <c r="J461" s="265"/>
      <c r="K461" s="265">
        <v>36000</v>
      </c>
      <c r="L461" s="265"/>
      <c r="M461" s="265"/>
      <c r="N461" s="265"/>
      <c r="O461" s="946"/>
    </row>
    <row r="462" spans="1:15" ht="13.5">
      <c r="A462" s="947"/>
      <c r="B462" s="616"/>
      <c r="C462" s="122"/>
      <c r="D462" s="122">
        <v>2016</v>
      </c>
      <c r="E462" s="265">
        <f t="shared" si="73"/>
        <v>0</v>
      </c>
      <c r="F462" s="265">
        <f t="shared" si="73"/>
        <v>0</v>
      </c>
      <c r="G462" s="265"/>
      <c r="H462" s="265"/>
      <c r="I462" s="265"/>
      <c r="J462" s="265"/>
      <c r="K462" s="265"/>
      <c r="L462" s="265"/>
      <c r="M462" s="265"/>
      <c r="N462" s="265"/>
      <c r="O462" s="946"/>
    </row>
    <row r="463" spans="1:15" ht="13.5">
      <c r="A463" s="947"/>
      <c r="B463" s="616"/>
      <c r="C463" s="122"/>
      <c r="D463" s="122">
        <v>2017</v>
      </c>
      <c r="E463" s="265">
        <f t="shared" si="73"/>
        <v>0</v>
      </c>
      <c r="F463" s="265">
        <f t="shared" si="73"/>
        <v>0</v>
      </c>
      <c r="G463" s="265"/>
      <c r="H463" s="265"/>
      <c r="I463" s="265"/>
      <c r="J463" s="265"/>
      <c r="K463" s="265"/>
      <c r="L463" s="265"/>
      <c r="M463" s="265"/>
      <c r="N463" s="265"/>
      <c r="O463" s="946"/>
    </row>
    <row r="464" spans="1:15" ht="13.5">
      <c r="A464" s="947"/>
      <c r="B464" s="616"/>
      <c r="C464" s="122"/>
      <c r="D464" s="122">
        <v>2018</v>
      </c>
      <c r="E464" s="265">
        <f t="shared" si="73"/>
        <v>0</v>
      </c>
      <c r="F464" s="265">
        <f t="shared" si="73"/>
        <v>0</v>
      </c>
      <c r="G464" s="265"/>
      <c r="H464" s="265"/>
      <c r="I464" s="265"/>
      <c r="J464" s="265"/>
      <c r="K464" s="265"/>
      <c r="L464" s="265"/>
      <c r="M464" s="265"/>
      <c r="N464" s="265"/>
      <c r="O464" s="946"/>
    </row>
    <row r="465" spans="1:15" ht="13.5">
      <c r="A465" s="947"/>
      <c r="B465" s="616"/>
      <c r="C465" s="122"/>
      <c r="D465" s="122">
        <v>2019</v>
      </c>
      <c r="E465" s="265">
        <f t="shared" si="73"/>
        <v>0</v>
      </c>
      <c r="F465" s="265">
        <f t="shared" si="73"/>
        <v>0</v>
      </c>
      <c r="G465" s="265"/>
      <c r="H465" s="265"/>
      <c r="I465" s="265"/>
      <c r="J465" s="265"/>
      <c r="K465" s="265"/>
      <c r="L465" s="265"/>
      <c r="M465" s="265"/>
      <c r="N465" s="265"/>
      <c r="O465" s="946"/>
    </row>
    <row r="466" spans="1:15" ht="13.5">
      <c r="A466" s="947"/>
      <c r="B466" s="616"/>
      <c r="C466" s="122"/>
      <c r="D466" s="122">
        <v>2020</v>
      </c>
      <c r="E466" s="265">
        <f t="shared" si="73"/>
        <v>0</v>
      </c>
      <c r="F466" s="265">
        <f t="shared" si="73"/>
        <v>0</v>
      </c>
      <c r="G466" s="265"/>
      <c r="H466" s="265"/>
      <c r="I466" s="265"/>
      <c r="J466" s="265"/>
      <c r="K466" s="265"/>
      <c r="L466" s="265"/>
      <c r="M466" s="265"/>
      <c r="N466" s="265"/>
      <c r="O466" s="946"/>
    </row>
    <row r="467" spans="1:15" ht="13.5">
      <c r="A467" s="947"/>
      <c r="B467" s="616"/>
      <c r="C467" s="122"/>
      <c r="D467" s="122">
        <v>2021</v>
      </c>
      <c r="E467" s="265">
        <f aca="true" t="shared" si="74" ref="E467:F471">G467+I467+K467+M467</f>
        <v>0</v>
      </c>
      <c r="F467" s="265">
        <f t="shared" si="74"/>
        <v>0</v>
      </c>
      <c r="G467" s="265"/>
      <c r="H467" s="265"/>
      <c r="I467" s="265"/>
      <c r="J467" s="265"/>
      <c r="K467" s="265"/>
      <c r="L467" s="265"/>
      <c r="M467" s="265"/>
      <c r="N467" s="265"/>
      <c r="O467" s="946"/>
    </row>
    <row r="468" spans="1:15" ht="13.5">
      <c r="A468" s="947"/>
      <c r="B468" s="616"/>
      <c r="C468" s="122"/>
      <c r="D468" s="122">
        <v>2022</v>
      </c>
      <c r="E468" s="265">
        <f t="shared" si="74"/>
        <v>0</v>
      </c>
      <c r="F468" s="265">
        <f t="shared" si="74"/>
        <v>0</v>
      </c>
      <c r="G468" s="265"/>
      <c r="H468" s="265"/>
      <c r="I468" s="265"/>
      <c r="J468" s="265"/>
      <c r="K468" s="265"/>
      <c r="L468" s="265"/>
      <c r="M468" s="265"/>
      <c r="N468" s="265"/>
      <c r="O468" s="946"/>
    </row>
    <row r="469" spans="1:15" ht="13.5">
      <c r="A469" s="947"/>
      <c r="B469" s="616"/>
      <c r="C469" s="122"/>
      <c r="D469" s="122">
        <v>2023</v>
      </c>
      <c r="E469" s="265">
        <f t="shared" si="74"/>
        <v>0</v>
      </c>
      <c r="F469" s="265">
        <f t="shared" si="74"/>
        <v>0</v>
      </c>
      <c r="G469" s="265"/>
      <c r="H469" s="265"/>
      <c r="I469" s="265"/>
      <c r="J469" s="265"/>
      <c r="K469" s="265"/>
      <c r="L469" s="265"/>
      <c r="M469" s="265"/>
      <c r="N469" s="265"/>
      <c r="O469" s="946"/>
    </row>
    <row r="470" spans="1:15" ht="13.5">
      <c r="A470" s="947"/>
      <c r="B470" s="616"/>
      <c r="C470" s="122"/>
      <c r="D470" s="122">
        <v>2024</v>
      </c>
      <c r="E470" s="265">
        <f t="shared" si="74"/>
        <v>0</v>
      </c>
      <c r="F470" s="265">
        <f t="shared" si="74"/>
        <v>0</v>
      </c>
      <c r="G470" s="265"/>
      <c r="H470" s="265"/>
      <c r="I470" s="265"/>
      <c r="J470" s="265"/>
      <c r="K470" s="265"/>
      <c r="L470" s="265"/>
      <c r="M470" s="265"/>
      <c r="N470" s="265"/>
      <c r="O470" s="946"/>
    </row>
    <row r="471" spans="1:15" ht="13.5">
      <c r="A471" s="947"/>
      <c r="B471" s="616"/>
      <c r="C471" s="122"/>
      <c r="D471" s="122">
        <v>2025</v>
      </c>
      <c r="E471" s="265">
        <f t="shared" si="74"/>
        <v>0</v>
      </c>
      <c r="F471" s="265">
        <f t="shared" si="74"/>
        <v>0</v>
      </c>
      <c r="G471" s="265"/>
      <c r="H471" s="265"/>
      <c r="I471" s="265"/>
      <c r="J471" s="265"/>
      <c r="K471" s="265"/>
      <c r="L471" s="265"/>
      <c r="M471" s="265"/>
      <c r="N471" s="265"/>
      <c r="O471" s="946"/>
    </row>
    <row r="472" spans="1:15" ht="13.5">
      <c r="A472" s="947"/>
      <c r="B472" s="616" t="s">
        <v>6</v>
      </c>
      <c r="C472" s="616"/>
      <c r="D472" s="267" t="s">
        <v>209</v>
      </c>
      <c r="E472" s="268">
        <f>SUM(E473:E483)</f>
        <v>1006240.5000000001</v>
      </c>
      <c r="F472" s="268">
        <f aca="true" t="shared" si="75" ref="F472:N472">SUM(F473:F483)</f>
        <v>47251.2</v>
      </c>
      <c r="G472" s="268">
        <f t="shared" si="75"/>
        <v>456967.60000000003</v>
      </c>
      <c r="H472" s="268">
        <f t="shared" si="75"/>
        <v>44741.2</v>
      </c>
      <c r="I472" s="268">
        <f t="shared" si="75"/>
        <v>0</v>
      </c>
      <c r="J472" s="268">
        <f t="shared" si="75"/>
        <v>0</v>
      </c>
      <c r="K472" s="268">
        <f t="shared" si="75"/>
        <v>549272.9</v>
      </c>
      <c r="L472" s="268">
        <f t="shared" si="75"/>
        <v>2510</v>
      </c>
      <c r="M472" s="268">
        <f t="shared" si="75"/>
        <v>0</v>
      </c>
      <c r="N472" s="268">
        <f t="shared" si="75"/>
        <v>0</v>
      </c>
      <c r="O472" s="946"/>
    </row>
    <row r="473" spans="1:15" ht="13.5">
      <c r="A473" s="947"/>
      <c r="B473" s="616"/>
      <c r="C473" s="616"/>
      <c r="D473" s="122">
        <v>2015</v>
      </c>
      <c r="E473" s="265">
        <f>G473+I473+K473+M473</f>
        <v>68679.2</v>
      </c>
      <c r="F473" s="265">
        <f>H473+J473+L473+N473</f>
        <v>20679.199999999997</v>
      </c>
      <c r="G473" s="265">
        <f aca="true" t="shared" si="76" ref="G473:L473">G274+G285+G296+G307+G318+G329+G340+G362+G351+G373+G384+G395+G406+G417+G428+G439+G450+G461</f>
        <v>30169.199999999997</v>
      </c>
      <c r="H473" s="265">
        <f t="shared" si="76"/>
        <v>18169.199999999997</v>
      </c>
      <c r="I473" s="265">
        <f t="shared" si="76"/>
        <v>0</v>
      </c>
      <c r="J473" s="265">
        <f t="shared" si="76"/>
        <v>0</v>
      </c>
      <c r="K473" s="265">
        <f t="shared" si="76"/>
        <v>38510</v>
      </c>
      <c r="L473" s="265">
        <f t="shared" si="76"/>
        <v>2510</v>
      </c>
      <c r="M473" s="265">
        <f aca="true" t="shared" si="77" ref="M473:N476">M274+M285+M296+M307+M318+M329+M340+M362+M351+M373+M384+M395+M406+M417+M428+M439+M450</f>
        <v>0</v>
      </c>
      <c r="N473" s="265">
        <f t="shared" si="77"/>
        <v>0</v>
      </c>
      <c r="O473" s="946"/>
    </row>
    <row r="474" spans="1:15" ht="13.5">
      <c r="A474" s="947"/>
      <c r="B474" s="616"/>
      <c r="C474" s="616"/>
      <c r="D474" s="122">
        <v>2016</v>
      </c>
      <c r="E474" s="265">
        <f aca="true" t="shared" si="78" ref="E474:F478">G474+I474+K474+M474</f>
        <v>4708.6</v>
      </c>
      <c r="F474" s="265">
        <f t="shared" si="78"/>
        <v>4708.6</v>
      </c>
      <c r="G474" s="265">
        <f>G275+G286+G297+G308+G319+G330+G341+G363+G352+G374+G385+G396+G407+G418+G429+G440+G451+G462</f>
        <v>4708.6</v>
      </c>
      <c r="H474" s="265">
        <f aca="true" t="shared" si="79" ref="H474:L476">H275+H286+H297+H308+H319+H330+H341+H363+H352+H374+H385+H396+H407+H418+H429+H440+H451</f>
        <v>4708.6</v>
      </c>
      <c r="I474" s="265">
        <f t="shared" si="79"/>
        <v>0</v>
      </c>
      <c r="J474" s="265">
        <f t="shared" si="79"/>
        <v>0</v>
      </c>
      <c r="K474" s="265">
        <f t="shared" si="79"/>
        <v>0</v>
      </c>
      <c r="L474" s="265">
        <f t="shared" si="79"/>
        <v>0</v>
      </c>
      <c r="M474" s="265">
        <f t="shared" si="77"/>
        <v>0</v>
      </c>
      <c r="N474" s="265">
        <f t="shared" si="77"/>
        <v>0</v>
      </c>
      <c r="O474" s="946"/>
    </row>
    <row r="475" spans="1:15" ht="13.5">
      <c r="A475" s="947"/>
      <c r="B475" s="616"/>
      <c r="C475" s="616"/>
      <c r="D475" s="122">
        <v>2017</v>
      </c>
      <c r="E475" s="265">
        <f t="shared" si="78"/>
        <v>45833.9</v>
      </c>
      <c r="F475" s="265">
        <f t="shared" si="78"/>
        <v>5831.9</v>
      </c>
      <c r="G475" s="265">
        <f>G276+G287+G298+G309+G320+G331+G342+G364+G353+G375+G386+G397+G408+G419+G430+G441+G452+G463</f>
        <v>5833.9</v>
      </c>
      <c r="H475" s="265">
        <f t="shared" si="79"/>
        <v>5831.9</v>
      </c>
      <c r="I475" s="265">
        <f t="shared" si="79"/>
        <v>0</v>
      </c>
      <c r="J475" s="265">
        <f t="shared" si="79"/>
        <v>0</v>
      </c>
      <c r="K475" s="265">
        <f t="shared" si="79"/>
        <v>40000</v>
      </c>
      <c r="L475" s="265">
        <f t="shared" si="79"/>
        <v>0</v>
      </c>
      <c r="M475" s="265">
        <f t="shared" si="77"/>
        <v>0</v>
      </c>
      <c r="N475" s="265">
        <f t="shared" si="77"/>
        <v>0</v>
      </c>
      <c r="O475" s="946"/>
    </row>
    <row r="476" spans="1:15" ht="13.5">
      <c r="A476" s="947"/>
      <c r="B476" s="616"/>
      <c r="C476" s="616"/>
      <c r="D476" s="122">
        <v>2018</v>
      </c>
      <c r="E476" s="265">
        <f t="shared" si="78"/>
        <v>9031.5</v>
      </c>
      <c r="F476" s="265">
        <f t="shared" si="78"/>
        <v>9031.5</v>
      </c>
      <c r="G476" s="265">
        <f>G277+G288+G299+G310+G321+G332+G343+G365+G354+G376+G387+G398+G409+G420+G431+G442+G453+G464</f>
        <v>9031.5</v>
      </c>
      <c r="H476" s="265">
        <f t="shared" si="79"/>
        <v>9031.5</v>
      </c>
      <c r="I476" s="265">
        <f t="shared" si="79"/>
        <v>0</v>
      </c>
      <c r="J476" s="265">
        <f t="shared" si="79"/>
        <v>0</v>
      </c>
      <c r="K476" s="265">
        <f t="shared" si="79"/>
        <v>0</v>
      </c>
      <c r="L476" s="265">
        <f t="shared" si="79"/>
        <v>0</v>
      </c>
      <c r="M476" s="265">
        <f t="shared" si="77"/>
        <v>0</v>
      </c>
      <c r="N476" s="265">
        <f t="shared" si="77"/>
        <v>0</v>
      </c>
      <c r="O476" s="946"/>
    </row>
    <row r="477" spans="1:15" ht="13.5">
      <c r="A477" s="947"/>
      <c r="B477" s="616"/>
      <c r="C477" s="616"/>
      <c r="D477" s="122">
        <v>2019</v>
      </c>
      <c r="E477" s="265">
        <f t="shared" si="78"/>
        <v>0</v>
      </c>
      <c r="F477" s="265">
        <f t="shared" si="78"/>
        <v>0</v>
      </c>
      <c r="G477" s="265">
        <f>G278+G289+G300+G311+G322+G333+G344+G355+G366+G377+G388+G399+G399+G410+G421+G432+G443+G454+G465</f>
        <v>0</v>
      </c>
      <c r="H477" s="265">
        <f aca="true" t="shared" si="80" ref="H477:N477">H278+H289+H300+H311+H322+H333+H344+H355+H366+H377+H388+H399+H399+H410+H421+H432+H443+H454</f>
        <v>0</v>
      </c>
      <c r="I477" s="265">
        <f t="shared" si="80"/>
        <v>0</v>
      </c>
      <c r="J477" s="265">
        <f t="shared" si="80"/>
        <v>0</v>
      </c>
      <c r="K477" s="265">
        <f t="shared" si="80"/>
        <v>0</v>
      </c>
      <c r="L477" s="265">
        <f t="shared" si="80"/>
        <v>0</v>
      </c>
      <c r="M477" s="265">
        <f t="shared" si="80"/>
        <v>0</v>
      </c>
      <c r="N477" s="265">
        <f t="shared" si="80"/>
        <v>0</v>
      </c>
      <c r="O477" s="946"/>
    </row>
    <row r="478" spans="1:15" ht="13.5">
      <c r="A478" s="947"/>
      <c r="B478" s="616"/>
      <c r="C478" s="616"/>
      <c r="D478" s="122">
        <v>2020</v>
      </c>
      <c r="E478" s="265">
        <f t="shared" si="78"/>
        <v>277929</v>
      </c>
      <c r="F478" s="265">
        <f t="shared" si="78"/>
        <v>7000</v>
      </c>
      <c r="G478" s="265">
        <f aca="true" t="shared" si="81" ref="G478:G483">G279+G290+G301+G312+G323+G334+G345+G367+G378+G389+G400+G411+G422+G433+G444+G455+G466</f>
        <v>127462.79999999999</v>
      </c>
      <c r="H478" s="265">
        <f aca="true" t="shared" si="82" ref="H478:N483">H279+H290+H301+H312+H323+H334+H345+H367+H378+H389+H400+H411+H422+H433+H444+H455</f>
        <v>7000</v>
      </c>
      <c r="I478" s="265">
        <f t="shared" si="82"/>
        <v>0</v>
      </c>
      <c r="J478" s="265">
        <f t="shared" si="82"/>
        <v>0</v>
      </c>
      <c r="K478" s="265">
        <f t="shared" si="82"/>
        <v>150466.2</v>
      </c>
      <c r="L478" s="265">
        <f t="shared" si="82"/>
        <v>0</v>
      </c>
      <c r="M478" s="265">
        <f t="shared" si="82"/>
        <v>0</v>
      </c>
      <c r="N478" s="265">
        <f t="shared" si="82"/>
        <v>0</v>
      </c>
      <c r="O478" s="946"/>
    </row>
    <row r="479" spans="1:15" ht="13.5">
      <c r="A479" s="947"/>
      <c r="B479" s="616"/>
      <c r="C479" s="616"/>
      <c r="D479" s="122">
        <v>2021</v>
      </c>
      <c r="E479" s="265">
        <f aca="true" t="shared" si="83" ref="E479:F483">G479+I479+K479+M479</f>
        <v>278755.4</v>
      </c>
      <c r="F479" s="265">
        <f t="shared" si="83"/>
        <v>0</v>
      </c>
      <c r="G479" s="265">
        <f t="shared" si="81"/>
        <v>122008.9</v>
      </c>
      <c r="H479" s="265">
        <f t="shared" si="82"/>
        <v>0</v>
      </c>
      <c r="I479" s="265">
        <f t="shared" si="82"/>
        <v>0</v>
      </c>
      <c r="J479" s="265">
        <f t="shared" si="82"/>
        <v>0</v>
      </c>
      <c r="K479" s="265">
        <f t="shared" si="82"/>
        <v>156746.5</v>
      </c>
      <c r="L479" s="265">
        <f t="shared" si="82"/>
        <v>0</v>
      </c>
      <c r="M479" s="265">
        <f t="shared" si="82"/>
        <v>0</v>
      </c>
      <c r="N479" s="265">
        <f t="shared" si="82"/>
        <v>0</v>
      </c>
      <c r="O479" s="946"/>
    </row>
    <row r="480" spans="1:15" ht="13.5">
      <c r="A480" s="947"/>
      <c r="B480" s="616"/>
      <c r="C480" s="616"/>
      <c r="D480" s="122">
        <v>2022</v>
      </c>
      <c r="E480" s="265">
        <f t="shared" si="83"/>
        <v>218067</v>
      </c>
      <c r="F480" s="265">
        <f t="shared" si="83"/>
        <v>0</v>
      </c>
      <c r="G480" s="265">
        <f t="shared" si="81"/>
        <v>54516.8</v>
      </c>
      <c r="H480" s="265">
        <f t="shared" si="82"/>
        <v>0</v>
      </c>
      <c r="I480" s="265">
        <f t="shared" si="82"/>
        <v>0</v>
      </c>
      <c r="J480" s="265">
        <f t="shared" si="82"/>
        <v>0</v>
      </c>
      <c r="K480" s="265">
        <f t="shared" si="82"/>
        <v>163550.2</v>
      </c>
      <c r="L480" s="265">
        <f t="shared" si="82"/>
        <v>0</v>
      </c>
      <c r="M480" s="265">
        <f t="shared" si="82"/>
        <v>0</v>
      </c>
      <c r="N480" s="265">
        <f t="shared" si="82"/>
        <v>0</v>
      </c>
      <c r="O480" s="946"/>
    </row>
    <row r="481" spans="1:15" ht="13.5">
      <c r="A481" s="947"/>
      <c r="B481" s="616"/>
      <c r="C481" s="616"/>
      <c r="D481" s="122">
        <v>2023</v>
      </c>
      <c r="E481" s="265">
        <f t="shared" si="83"/>
        <v>18178.899999999998</v>
      </c>
      <c r="F481" s="265">
        <f t="shared" si="83"/>
        <v>0</v>
      </c>
      <c r="G481" s="265">
        <f>G282+G293+G304+G315+G326+G337+G348+G370+G381+G392+G403+G414+G425+G436+G447+G458+G469+G359</f>
        <v>18178.899999999998</v>
      </c>
      <c r="H481" s="265">
        <f t="shared" si="82"/>
        <v>0</v>
      </c>
      <c r="I481" s="265">
        <f t="shared" si="82"/>
        <v>0</v>
      </c>
      <c r="J481" s="265">
        <f t="shared" si="82"/>
        <v>0</v>
      </c>
      <c r="K481" s="265">
        <f t="shared" si="82"/>
        <v>0</v>
      </c>
      <c r="L481" s="265">
        <f t="shared" si="82"/>
        <v>0</v>
      </c>
      <c r="M481" s="265">
        <f t="shared" si="82"/>
        <v>0</v>
      </c>
      <c r="N481" s="265">
        <f t="shared" si="82"/>
        <v>0</v>
      </c>
      <c r="O481" s="946"/>
    </row>
    <row r="482" spans="1:15" ht="13.5">
      <c r="A482" s="947"/>
      <c r="B482" s="616"/>
      <c r="C482" s="616"/>
      <c r="D482" s="122">
        <v>2024</v>
      </c>
      <c r="E482" s="265">
        <f t="shared" si="83"/>
        <v>75757</v>
      </c>
      <c r="F482" s="265">
        <f t="shared" si="83"/>
        <v>0</v>
      </c>
      <c r="G482" s="265">
        <f>G283+G294+G305+G316+G327+G338+G349+G371+G382+G393+G404+G415+G426+G437+G448+G459+G470+G360</f>
        <v>75757</v>
      </c>
      <c r="H482" s="265">
        <f t="shared" si="82"/>
        <v>0</v>
      </c>
      <c r="I482" s="265">
        <f t="shared" si="82"/>
        <v>0</v>
      </c>
      <c r="J482" s="265">
        <f t="shared" si="82"/>
        <v>0</v>
      </c>
      <c r="K482" s="265">
        <f t="shared" si="82"/>
        <v>0</v>
      </c>
      <c r="L482" s="265">
        <f t="shared" si="82"/>
        <v>0</v>
      </c>
      <c r="M482" s="265">
        <f t="shared" si="82"/>
        <v>0</v>
      </c>
      <c r="N482" s="265">
        <f t="shared" si="82"/>
        <v>0</v>
      </c>
      <c r="O482" s="946"/>
    </row>
    <row r="483" spans="1:15" ht="13.5">
      <c r="A483" s="947"/>
      <c r="B483" s="616"/>
      <c r="C483" s="616"/>
      <c r="D483" s="122">
        <v>2025</v>
      </c>
      <c r="E483" s="265">
        <f t="shared" si="83"/>
        <v>9300</v>
      </c>
      <c r="F483" s="265">
        <f t="shared" si="83"/>
        <v>0</v>
      </c>
      <c r="G483" s="265">
        <f t="shared" si="81"/>
        <v>9300</v>
      </c>
      <c r="H483" s="265">
        <f t="shared" si="82"/>
        <v>0</v>
      </c>
      <c r="I483" s="265">
        <f t="shared" si="82"/>
        <v>0</v>
      </c>
      <c r="J483" s="265">
        <f t="shared" si="82"/>
        <v>0</v>
      </c>
      <c r="K483" s="265">
        <f t="shared" si="82"/>
        <v>0</v>
      </c>
      <c r="L483" s="265">
        <f t="shared" si="82"/>
        <v>0</v>
      </c>
      <c r="M483" s="265">
        <f t="shared" si="82"/>
        <v>0</v>
      </c>
      <c r="N483" s="265">
        <f t="shared" si="82"/>
        <v>0</v>
      </c>
      <c r="O483" s="946"/>
    </row>
    <row r="484" spans="1:15" ht="13.5">
      <c r="A484" s="947"/>
      <c r="B484" s="616" t="s">
        <v>214</v>
      </c>
      <c r="C484" s="616"/>
      <c r="D484" s="267" t="s">
        <v>209</v>
      </c>
      <c r="E484" s="268">
        <f>SUM(E485:E495)</f>
        <v>1380272.9</v>
      </c>
      <c r="F484" s="268">
        <f aca="true" t="shared" si="84" ref="F484:N484">SUM(F485:F495)</f>
        <v>51251.2</v>
      </c>
      <c r="G484" s="268">
        <f t="shared" si="84"/>
        <v>631711.1</v>
      </c>
      <c r="H484" s="268">
        <f t="shared" si="84"/>
        <v>48741.2</v>
      </c>
      <c r="I484" s="268">
        <f t="shared" si="84"/>
        <v>0</v>
      </c>
      <c r="J484" s="268">
        <f t="shared" si="84"/>
        <v>0</v>
      </c>
      <c r="K484" s="268">
        <f t="shared" si="84"/>
        <v>748561.8</v>
      </c>
      <c r="L484" s="268">
        <f t="shared" si="84"/>
        <v>2510</v>
      </c>
      <c r="M484" s="268">
        <f t="shared" si="84"/>
        <v>0</v>
      </c>
      <c r="N484" s="268">
        <f t="shared" si="84"/>
        <v>0</v>
      </c>
      <c r="O484" s="946"/>
    </row>
    <row r="485" spans="1:15" ht="13.5">
      <c r="A485" s="947"/>
      <c r="B485" s="616"/>
      <c r="C485" s="616"/>
      <c r="D485" s="122">
        <v>2015</v>
      </c>
      <c r="E485" s="265">
        <f>G485+I485+K485+M485</f>
        <v>68679.2</v>
      </c>
      <c r="F485" s="265">
        <f>H485+J485+L485+N485</f>
        <v>20679.199999999997</v>
      </c>
      <c r="G485" s="265">
        <f aca="true" t="shared" si="85" ref="G485:N495">G262+G473</f>
        <v>30169.199999999997</v>
      </c>
      <c r="H485" s="265">
        <f t="shared" si="85"/>
        <v>18169.199999999997</v>
      </c>
      <c r="I485" s="265">
        <f t="shared" si="85"/>
        <v>0</v>
      </c>
      <c r="J485" s="265">
        <f t="shared" si="85"/>
        <v>0</v>
      </c>
      <c r="K485" s="265">
        <f t="shared" si="85"/>
        <v>38510</v>
      </c>
      <c r="L485" s="265">
        <f t="shared" si="85"/>
        <v>2510</v>
      </c>
      <c r="M485" s="265">
        <f t="shared" si="85"/>
        <v>0</v>
      </c>
      <c r="N485" s="265">
        <f t="shared" si="85"/>
        <v>0</v>
      </c>
      <c r="O485" s="946"/>
    </row>
    <row r="486" spans="1:15" ht="13.5">
      <c r="A486" s="947"/>
      <c r="B486" s="616"/>
      <c r="C486" s="616"/>
      <c r="D486" s="122">
        <v>2016</v>
      </c>
      <c r="E486" s="265">
        <f aca="true" t="shared" si="86" ref="E486:F490">G486+I486+K486+M486</f>
        <v>4708.6</v>
      </c>
      <c r="F486" s="265">
        <f t="shared" si="86"/>
        <v>4708.6</v>
      </c>
      <c r="G486" s="265">
        <f t="shared" si="85"/>
        <v>4708.6</v>
      </c>
      <c r="H486" s="265">
        <f t="shared" si="85"/>
        <v>4708.6</v>
      </c>
      <c r="I486" s="265">
        <f t="shared" si="85"/>
        <v>0</v>
      </c>
      <c r="J486" s="265">
        <f t="shared" si="85"/>
        <v>0</v>
      </c>
      <c r="K486" s="265">
        <f t="shared" si="85"/>
        <v>0</v>
      </c>
      <c r="L486" s="265">
        <f t="shared" si="85"/>
        <v>0</v>
      </c>
      <c r="M486" s="265">
        <f t="shared" si="85"/>
        <v>0</v>
      </c>
      <c r="N486" s="265">
        <f t="shared" si="85"/>
        <v>0</v>
      </c>
      <c r="O486" s="946"/>
    </row>
    <row r="487" spans="1:15" ht="13.5">
      <c r="A487" s="947"/>
      <c r="B487" s="616"/>
      <c r="C487" s="616"/>
      <c r="D487" s="122">
        <v>2017</v>
      </c>
      <c r="E487" s="265">
        <f t="shared" si="86"/>
        <v>45833.9</v>
      </c>
      <c r="F487" s="265">
        <f t="shared" si="86"/>
        <v>5831.9</v>
      </c>
      <c r="G487" s="265">
        <f t="shared" si="85"/>
        <v>5833.9</v>
      </c>
      <c r="H487" s="265">
        <f t="shared" si="85"/>
        <v>5831.9</v>
      </c>
      <c r="I487" s="265">
        <f t="shared" si="85"/>
        <v>0</v>
      </c>
      <c r="J487" s="265">
        <f t="shared" si="85"/>
        <v>0</v>
      </c>
      <c r="K487" s="265">
        <f t="shared" si="85"/>
        <v>40000</v>
      </c>
      <c r="L487" s="265">
        <f t="shared" si="85"/>
        <v>0</v>
      </c>
      <c r="M487" s="265">
        <f t="shared" si="85"/>
        <v>0</v>
      </c>
      <c r="N487" s="265">
        <f t="shared" si="85"/>
        <v>0</v>
      </c>
      <c r="O487" s="946"/>
    </row>
    <row r="488" spans="1:15" ht="13.5">
      <c r="A488" s="947"/>
      <c r="B488" s="616"/>
      <c r="C488" s="616"/>
      <c r="D488" s="122">
        <v>2018</v>
      </c>
      <c r="E488" s="265">
        <f t="shared" si="86"/>
        <v>9031.5</v>
      </c>
      <c r="F488" s="265">
        <f t="shared" si="86"/>
        <v>9031.5</v>
      </c>
      <c r="G488" s="265">
        <f t="shared" si="85"/>
        <v>9031.5</v>
      </c>
      <c r="H488" s="265">
        <f t="shared" si="85"/>
        <v>9031.5</v>
      </c>
      <c r="I488" s="265">
        <f t="shared" si="85"/>
        <v>0</v>
      </c>
      <c r="J488" s="265">
        <f t="shared" si="85"/>
        <v>0</v>
      </c>
      <c r="K488" s="265">
        <f t="shared" si="85"/>
        <v>0</v>
      </c>
      <c r="L488" s="265">
        <f t="shared" si="85"/>
        <v>0</v>
      </c>
      <c r="M488" s="265">
        <f t="shared" si="85"/>
        <v>0</v>
      </c>
      <c r="N488" s="265">
        <f t="shared" si="85"/>
        <v>0</v>
      </c>
      <c r="O488" s="946"/>
    </row>
    <row r="489" spans="1:15" ht="13.5">
      <c r="A489" s="947"/>
      <c r="B489" s="616"/>
      <c r="C489" s="616"/>
      <c r="D489" s="122">
        <v>2019</v>
      </c>
      <c r="E489" s="265">
        <f t="shared" si="86"/>
        <v>4000</v>
      </c>
      <c r="F489" s="265">
        <f t="shared" si="86"/>
        <v>4000</v>
      </c>
      <c r="G489" s="265">
        <f t="shared" si="85"/>
        <v>4000</v>
      </c>
      <c r="H489" s="265">
        <f t="shared" si="85"/>
        <v>4000</v>
      </c>
      <c r="I489" s="265">
        <f t="shared" si="85"/>
        <v>0</v>
      </c>
      <c r="J489" s="265">
        <f t="shared" si="85"/>
        <v>0</v>
      </c>
      <c r="K489" s="265">
        <f t="shared" si="85"/>
        <v>0</v>
      </c>
      <c r="L489" s="265">
        <f t="shared" si="85"/>
        <v>0</v>
      </c>
      <c r="M489" s="265">
        <f t="shared" si="85"/>
        <v>0</v>
      </c>
      <c r="N489" s="265">
        <f t="shared" si="85"/>
        <v>0</v>
      </c>
      <c r="O489" s="946"/>
    </row>
    <row r="490" spans="1:15" ht="13.5">
      <c r="A490" s="947"/>
      <c r="B490" s="616"/>
      <c r="C490" s="616"/>
      <c r="D490" s="122">
        <v>2020</v>
      </c>
      <c r="E490" s="265">
        <f t="shared" si="86"/>
        <v>277929</v>
      </c>
      <c r="F490" s="265">
        <f t="shared" si="86"/>
        <v>7000</v>
      </c>
      <c r="G490" s="265">
        <f t="shared" si="85"/>
        <v>127462.79999999999</v>
      </c>
      <c r="H490" s="265">
        <f t="shared" si="85"/>
        <v>7000</v>
      </c>
      <c r="I490" s="265">
        <f t="shared" si="85"/>
        <v>0</v>
      </c>
      <c r="J490" s="265">
        <f t="shared" si="85"/>
        <v>0</v>
      </c>
      <c r="K490" s="265">
        <f t="shared" si="85"/>
        <v>150466.2</v>
      </c>
      <c r="L490" s="265">
        <f t="shared" si="85"/>
        <v>0</v>
      </c>
      <c r="M490" s="265">
        <f t="shared" si="85"/>
        <v>0</v>
      </c>
      <c r="N490" s="265">
        <f t="shared" si="85"/>
        <v>0</v>
      </c>
      <c r="O490" s="946"/>
    </row>
    <row r="491" spans="1:15" ht="13.5">
      <c r="A491" s="947"/>
      <c r="B491" s="616"/>
      <c r="C491" s="616"/>
      <c r="D491" s="122">
        <v>2021</v>
      </c>
      <c r="E491" s="265">
        <f aca="true" t="shared" si="87" ref="E491:F495">G491+I491+K491+M491</f>
        <v>544474</v>
      </c>
      <c r="F491" s="265">
        <f t="shared" si="87"/>
        <v>0</v>
      </c>
      <c r="G491" s="265">
        <f t="shared" si="85"/>
        <v>188438.59999999998</v>
      </c>
      <c r="H491" s="265">
        <f t="shared" si="85"/>
        <v>0</v>
      </c>
      <c r="I491" s="265">
        <f t="shared" si="85"/>
        <v>0</v>
      </c>
      <c r="J491" s="265">
        <f t="shared" si="85"/>
        <v>0</v>
      </c>
      <c r="K491" s="265">
        <f t="shared" si="85"/>
        <v>356035.4</v>
      </c>
      <c r="L491" s="265">
        <f t="shared" si="85"/>
        <v>0</v>
      </c>
      <c r="M491" s="265">
        <f t="shared" si="85"/>
        <v>0</v>
      </c>
      <c r="N491" s="265">
        <f t="shared" si="85"/>
        <v>0</v>
      </c>
      <c r="O491" s="946"/>
    </row>
    <row r="492" spans="1:15" ht="13.5">
      <c r="A492" s="947"/>
      <c r="B492" s="616"/>
      <c r="C492" s="616"/>
      <c r="D492" s="122">
        <v>2022</v>
      </c>
      <c r="E492" s="265">
        <f t="shared" si="87"/>
        <v>218067</v>
      </c>
      <c r="F492" s="265">
        <f t="shared" si="87"/>
        <v>0</v>
      </c>
      <c r="G492" s="265">
        <f t="shared" si="85"/>
        <v>54516.8</v>
      </c>
      <c r="H492" s="265">
        <f t="shared" si="85"/>
        <v>0</v>
      </c>
      <c r="I492" s="265">
        <f t="shared" si="85"/>
        <v>0</v>
      </c>
      <c r="J492" s="265">
        <f t="shared" si="85"/>
        <v>0</v>
      </c>
      <c r="K492" s="265">
        <f t="shared" si="85"/>
        <v>163550.2</v>
      </c>
      <c r="L492" s="265">
        <f t="shared" si="85"/>
        <v>0</v>
      </c>
      <c r="M492" s="265">
        <f t="shared" si="85"/>
        <v>0</v>
      </c>
      <c r="N492" s="265">
        <f t="shared" si="85"/>
        <v>0</v>
      </c>
      <c r="O492" s="946"/>
    </row>
    <row r="493" spans="1:15" ht="13.5">
      <c r="A493" s="947"/>
      <c r="B493" s="616"/>
      <c r="C493" s="616"/>
      <c r="D493" s="122">
        <v>2023</v>
      </c>
      <c r="E493" s="265">
        <f t="shared" si="87"/>
        <v>19177.699999999997</v>
      </c>
      <c r="F493" s="265">
        <f t="shared" si="87"/>
        <v>0</v>
      </c>
      <c r="G493" s="265">
        <f t="shared" si="85"/>
        <v>19177.699999999997</v>
      </c>
      <c r="H493" s="265">
        <f t="shared" si="85"/>
        <v>0</v>
      </c>
      <c r="I493" s="265">
        <f t="shared" si="85"/>
        <v>0</v>
      </c>
      <c r="J493" s="265">
        <f t="shared" si="85"/>
        <v>0</v>
      </c>
      <c r="K493" s="265">
        <f t="shared" si="85"/>
        <v>0</v>
      </c>
      <c r="L493" s="265">
        <f t="shared" si="85"/>
        <v>0</v>
      </c>
      <c r="M493" s="265">
        <f t="shared" si="85"/>
        <v>0</v>
      </c>
      <c r="N493" s="265">
        <f t="shared" si="85"/>
        <v>0</v>
      </c>
      <c r="O493" s="946"/>
    </row>
    <row r="494" spans="1:15" ht="13.5">
      <c r="A494" s="947"/>
      <c r="B494" s="616"/>
      <c r="C494" s="616"/>
      <c r="D494" s="122">
        <v>2024</v>
      </c>
      <c r="E494" s="265">
        <f t="shared" si="87"/>
        <v>99072</v>
      </c>
      <c r="F494" s="265">
        <f t="shared" si="87"/>
        <v>0</v>
      </c>
      <c r="G494" s="265">
        <f t="shared" si="85"/>
        <v>99072</v>
      </c>
      <c r="H494" s="265">
        <f t="shared" si="85"/>
        <v>0</v>
      </c>
      <c r="I494" s="265">
        <f t="shared" si="85"/>
        <v>0</v>
      </c>
      <c r="J494" s="265">
        <f t="shared" si="85"/>
        <v>0</v>
      </c>
      <c r="K494" s="265">
        <f t="shared" si="85"/>
        <v>0</v>
      </c>
      <c r="L494" s="265">
        <f t="shared" si="85"/>
        <v>0</v>
      </c>
      <c r="M494" s="265">
        <f t="shared" si="85"/>
        <v>0</v>
      </c>
      <c r="N494" s="265">
        <f t="shared" si="85"/>
        <v>0</v>
      </c>
      <c r="O494" s="946"/>
    </row>
    <row r="495" spans="1:15" ht="13.5">
      <c r="A495" s="947"/>
      <c r="B495" s="616"/>
      <c r="C495" s="616"/>
      <c r="D495" s="122">
        <v>2025</v>
      </c>
      <c r="E495" s="265">
        <f t="shared" si="87"/>
        <v>89300</v>
      </c>
      <c r="F495" s="265">
        <f t="shared" si="87"/>
        <v>0</v>
      </c>
      <c r="G495" s="265">
        <f t="shared" si="85"/>
        <v>89300</v>
      </c>
      <c r="H495" s="265">
        <f t="shared" si="85"/>
        <v>0</v>
      </c>
      <c r="I495" s="265">
        <f t="shared" si="85"/>
        <v>0</v>
      </c>
      <c r="J495" s="265">
        <f t="shared" si="85"/>
        <v>0</v>
      </c>
      <c r="K495" s="265">
        <f t="shared" si="85"/>
        <v>0</v>
      </c>
      <c r="L495" s="265">
        <f t="shared" si="85"/>
        <v>0</v>
      </c>
      <c r="M495" s="265">
        <f t="shared" si="85"/>
        <v>0</v>
      </c>
      <c r="N495" s="265">
        <f t="shared" si="85"/>
        <v>0</v>
      </c>
      <c r="O495" s="946"/>
    </row>
    <row r="496" spans="1:15" ht="13.5">
      <c r="A496" s="947"/>
      <c r="B496" s="616" t="s">
        <v>219</v>
      </c>
      <c r="C496" s="616"/>
      <c r="D496" s="267" t="s">
        <v>209</v>
      </c>
      <c r="E496" s="268">
        <f>SUM(E497:E507)</f>
        <v>1566882.0000000002</v>
      </c>
      <c r="F496" s="268">
        <f aca="true" t="shared" si="88" ref="F496:N496">SUM(F497:F507)</f>
        <v>70822.6</v>
      </c>
      <c r="G496" s="268">
        <f t="shared" si="88"/>
        <v>807231</v>
      </c>
      <c r="H496" s="268">
        <f t="shared" si="88"/>
        <v>57223.4</v>
      </c>
      <c r="I496" s="268">
        <f t="shared" si="88"/>
        <v>0</v>
      </c>
      <c r="J496" s="268">
        <f t="shared" si="88"/>
        <v>0</v>
      </c>
      <c r="K496" s="268">
        <f t="shared" si="88"/>
        <v>759651</v>
      </c>
      <c r="L496" s="268">
        <f t="shared" si="88"/>
        <v>13599.2</v>
      </c>
      <c r="M496" s="268">
        <f t="shared" si="88"/>
        <v>0</v>
      </c>
      <c r="N496" s="268">
        <f t="shared" si="88"/>
        <v>0</v>
      </c>
      <c r="O496" s="946"/>
    </row>
    <row r="497" spans="1:15" ht="13.5">
      <c r="A497" s="947"/>
      <c r="B497" s="616"/>
      <c r="C497" s="616"/>
      <c r="D497" s="122">
        <v>2015</v>
      </c>
      <c r="E497" s="265">
        <f>G497+I497+K497+M497</f>
        <v>85016.09999999999</v>
      </c>
      <c r="F497" s="265">
        <f>H497+J497+L497+N497</f>
        <v>37016.1</v>
      </c>
      <c r="G497" s="265">
        <f aca="true" t="shared" si="89" ref="G497:N507">G215+G485</f>
        <v>35416.899999999994</v>
      </c>
      <c r="H497" s="265">
        <f t="shared" si="89"/>
        <v>23416.899999999998</v>
      </c>
      <c r="I497" s="265">
        <f t="shared" si="89"/>
        <v>0</v>
      </c>
      <c r="J497" s="265">
        <f t="shared" si="89"/>
        <v>0</v>
      </c>
      <c r="K497" s="265">
        <f t="shared" si="89"/>
        <v>49599.2</v>
      </c>
      <c r="L497" s="265">
        <f t="shared" si="89"/>
        <v>13599.2</v>
      </c>
      <c r="M497" s="265">
        <f t="shared" si="89"/>
        <v>0</v>
      </c>
      <c r="N497" s="265">
        <f t="shared" si="89"/>
        <v>0</v>
      </c>
      <c r="O497" s="946"/>
    </row>
    <row r="498" spans="1:15" ht="13.5">
      <c r="A498" s="947"/>
      <c r="B498" s="616"/>
      <c r="C498" s="616"/>
      <c r="D498" s="122">
        <v>2016</v>
      </c>
      <c r="E498" s="265">
        <f aca="true" t="shared" si="90" ref="E498:F502">G498+I498+K498+M498</f>
        <v>4708.6</v>
      </c>
      <c r="F498" s="265">
        <f t="shared" si="90"/>
        <v>4708.6</v>
      </c>
      <c r="G498" s="265">
        <f t="shared" si="89"/>
        <v>4708.6</v>
      </c>
      <c r="H498" s="265">
        <f t="shared" si="89"/>
        <v>4708.6</v>
      </c>
      <c r="I498" s="265">
        <f t="shared" si="89"/>
        <v>0</v>
      </c>
      <c r="J498" s="265">
        <f t="shared" si="89"/>
        <v>0</v>
      </c>
      <c r="K498" s="265">
        <f t="shared" si="89"/>
        <v>0</v>
      </c>
      <c r="L498" s="265">
        <f t="shared" si="89"/>
        <v>0</v>
      </c>
      <c r="M498" s="265">
        <f t="shared" si="89"/>
        <v>0</v>
      </c>
      <c r="N498" s="265">
        <f t="shared" si="89"/>
        <v>0</v>
      </c>
      <c r="O498" s="946"/>
    </row>
    <row r="499" spans="1:15" ht="13.5">
      <c r="A499" s="947"/>
      <c r="B499" s="616"/>
      <c r="C499" s="616"/>
      <c r="D499" s="122">
        <v>2017</v>
      </c>
      <c r="E499" s="265">
        <f t="shared" si="90"/>
        <v>45833.9</v>
      </c>
      <c r="F499" s="265">
        <f t="shared" si="90"/>
        <v>5831.9</v>
      </c>
      <c r="G499" s="265">
        <f t="shared" si="89"/>
        <v>5833.9</v>
      </c>
      <c r="H499" s="265">
        <f t="shared" si="89"/>
        <v>5831.9</v>
      </c>
      <c r="I499" s="265">
        <f t="shared" si="89"/>
        <v>0</v>
      </c>
      <c r="J499" s="265">
        <f t="shared" si="89"/>
        <v>0</v>
      </c>
      <c r="K499" s="265">
        <f t="shared" si="89"/>
        <v>40000</v>
      </c>
      <c r="L499" s="265">
        <f t="shared" si="89"/>
        <v>0</v>
      </c>
      <c r="M499" s="265">
        <f t="shared" si="89"/>
        <v>0</v>
      </c>
      <c r="N499" s="265">
        <f t="shared" si="89"/>
        <v>0</v>
      </c>
      <c r="O499" s="946"/>
    </row>
    <row r="500" spans="1:15" ht="13.5">
      <c r="A500" s="947"/>
      <c r="B500" s="616"/>
      <c r="C500" s="616"/>
      <c r="D500" s="122">
        <v>2018</v>
      </c>
      <c r="E500" s="265">
        <f t="shared" si="90"/>
        <v>11644.4</v>
      </c>
      <c r="F500" s="265">
        <f t="shared" si="90"/>
        <v>11644.4</v>
      </c>
      <c r="G500" s="265">
        <f t="shared" si="89"/>
        <v>11644.4</v>
      </c>
      <c r="H500" s="265">
        <f t="shared" si="89"/>
        <v>11644.4</v>
      </c>
      <c r="I500" s="265">
        <f t="shared" si="89"/>
        <v>0</v>
      </c>
      <c r="J500" s="265">
        <f t="shared" si="89"/>
        <v>0</v>
      </c>
      <c r="K500" s="265">
        <f t="shared" si="89"/>
        <v>0</v>
      </c>
      <c r="L500" s="265">
        <f t="shared" si="89"/>
        <v>0</v>
      </c>
      <c r="M500" s="265">
        <f t="shared" si="89"/>
        <v>0</v>
      </c>
      <c r="N500" s="265">
        <f t="shared" si="89"/>
        <v>0</v>
      </c>
      <c r="O500" s="946"/>
    </row>
    <row r="501" spans="1:15" ht="13.5">
      <c r="A501" s="947"/>
      <c r="B501" s="616"/>
      <c r="C501" s="616"/>
      <c r="D501" s="122">
        <v>2019</v>
      </c>
      <c r="E501" s="265">
        <f t="shared" si="90"/>
        <v>26395.5</v>
      </c>
      <c r="F501" s="265">
        <f t="shared" si="90"/>
        <v>4621.6</v>
      </c>
      <c r="G501" s="265">
        <f t="shared" si="89"/>
        <v>26395.5</v>
      </c>
      <c r="H501" s="265">
        <f t="shared" si="89"/>
        <v>4621.6</v>
      </c>
      <c r="I501" s="265">
        <f t="shared" si="89"/>
        <v>0</v>
      </c>
      <c r="J501" s="265">
        <f t="shared" si="89"/>
        <v>0</v>
      </c>
      <c r="K501" s="265">
        <f t="shared" si="89"/>
        <v>0</v>
      </c>
      <c r="L501" s="265">
        <f t="shared" si="89"/>
        <v>0</v>
      </c>
      <c r="M501" s="265">
        <f t="shared" si="89"/>
        <v>0</v>
      </c>
      <c r="N501" s="265">
        <f t="shared" si="89"/>
        <v>0</v>
      </c>
      <c r="O501" s="946"/>
    </row>
    <row r="502" spans="1:15" ht="13.5">
      <c r="A502" s="947"/>
      <c r="B502" s="616"/>
      <c r="C502" s="616"/>
      <c r="D502" s="122">
        <v>2020</v>
      </c>
      <c r="E502" s="265">
        <f t="shared" si="90"/>
        <v>366284.4</v>
      </c>
      <c r="F502" s="265">
        <f t="shared" si="90"/>
        <v>7000</v>
      </c>
      <c r="G502" s="265">
        <f t="shared" si="89"/>
        <v>215818.2</v>
      </c>
      <c r="H502" s="265">
        <f t="shared" si="89"/>
        <v>7000</v>
      </c>
      <c r="I502" s="265">
        <f t="shared" si="89"/>
        <v>0</v>
      </c>
      <c r="J502" s="265">
        <f t="shared" si="89"/>
        <v>0</v>
      </c>
      <c r="K502" s="265">
        <f t="shared" si="89"/>
        <v>150466.2</v>
      </c>
      <c r="L502" s="265">
        <f t="shared" si="89"/>
        <v>0</v>
      </c>
      <c r="M502" s="265">
        <f t="shared" si="89"/>
        <v>0</v>
      </c>
      <c r="N502" s="265">
        <f t="shared" si="89"/>
        <v>0</v>
      </c>
      <c r="O502" s="946"/>
    </row>
    <row r="503" spans="1:15" ht="13.5">
      <c r="A503" s="947"/>
      <c r="B503" s="616"/>
      <c r="C503" s="616"/>
      <c r="D503" s="122">
        <v>2021</v>
      </c>
      <c r="E503" s="265">
        <f aca="true" t="shared" si="91" ref="E503:F507">G503+I503+K503+M503</f>
        <v>566193.8</v>
      </c>
      <c r="F503" s="265">
        <f t="shared" si="91"/>
        <v>0</v>
      </c>
      <c r="G503" s="265">
        <f t="shared" si="89"/>
        <v>210158.39999999997</v>
      </c>
      <c r="H503" s="265">
        <f t="shared" si="89"/>
        <v>0</v>
      </c>
      <c r="I503" s="265">
        <f t="shared" si="89"/>
        <v>0</v>
      </c>
      <c r="J503" s="265">
        <f t="shared" si="89"/>
        <v>0</v>
      </c>
      <c r="K503" s="265">
        <f t="shared" si="89"/>
        <v>356035.4</v>
      </c>
      <c r="L503" s="265">
        <f t="shared" si="89"/>
        <v>0</v>
      </c>
      <c r="M503" s="265">
        <f t="shared" si="89"/>
        <v>0</v>
      </c>
      <c r="N503" s="265">
        <f t="shared" si="89"/>
        <v>0</v>
      </c>
      <c r="O503" s="946"/>
    </row>
    <row r="504" spans="1:15" ht="13.5">
      <c r="A504" s="947"/>
      <c r="B504" s="616"/>
      <c r="C504" s="616"/>
      <c r="D504" s="122">
        <v>2022</v>
      </c>
      <c r="E504" s="265">
        <f t="shared" si="91"/>
        <v>250005.1</v>
      </c>
      <c r="F504" s="265">
        <f t="shared" si="91"/>
        <v>0</v>
      </c>
      <c r="G504" s="265">
        <f t="shared" si="89"/>
        <v>86454.9</v>
      </c>
      <c r="H504" s="265">
        <f t="shared" si="89"/>
        <v>0</v>
      </c>
      <c r="I504" s="265">
        <f t="shared" si="89"/>
        <v>0</v>
      </c>
      <c r="J504" s="265">
        <f t="shared" si="89"/>
        <v>0</v>
      </c>
      <c r="K504" s="265">
        <f t="shared" si="89"/>
        <v>163550.2</v>
      </c>
      <c r="L504" s="265">
        <f t="shared" si="89"/>
        <v>0</v>
      </c>
      <c r="M504" s="265">
        <f t="shared" si="89"/>
        <v>0</v>
      </c>
      <c r="N504" s="265">
        <f t="shared" si="89"/>
        <v>0</v>
      </c>
      <c r="O504" s="946"/>
    </row>
    <row r="505" spans="1:15" ht="13.5">
      <c r="A505" s="947"/>
      <c r="B505" s="616"/>
      <c r="C505" s="616"/>
      <c r="D505" s="122">
        <v>2023</v>
      </c>
      <c r="E505" s="265">
        <f t="shared" si="91"/>
        <v>19578.399999999998</v>
      </c>
      <c r="F505" s="265">
        <f t="shared" si="91"/>
        <v>0</v>
      </c>
      <c r="G505" s="265">
        <f t="shared" si="89"/>
        <v>19578.399999999998</v>
      </c>
      <c r="H505" s="265">
        <f t="shared" si="89"/>
        <v>0</v>
      </c>
      <c r="I505" s="265">
        <f t="shared" si="89"/>
        <v>0</v>
      </c>
      <c r="J505" s="265">
        <f t="shared" si="89"/>
        <v>0</v>
      </c>
      <c r="K505" s="265">
        <f t="shared" si="89"/>
        <v>0</v>
      </c>
      <c r="L505" s="265">
        <f t="shared" si="89"/>
        <v>0</v>
      </c>
      <c r="M505" s="265">
        <f t="shared" si="89"/>
        <v>0</v>
      </c>
      <c r="N505" s="265">
        <f t="shared" si="89"/>
        <v>0</v>
      </c>
      <c r="O505" s="946"/>
    </row>
    <row r="506" spans="1:15" ht="13.5">
      <c r="A506" s="947"/>
      <c r="B506" s="616"/>
      <c r="C506" s="616"/>
      <c r="D506" s="122">
        <v>2024</v>
      </c>
      <c r="E506" s="265">
        <f t="shared" si="91"/>
        <v>101921.8</v>
      </c>
      <c r="F506" s="265">
        <f t="shared" si="91"/>
        <v>0</v>
      </c>
      <c r="G506" s="265">
        <f t="shared" si="89"/>
        <v>101921.8</v>
      </c>
      <c r="H506" s="265">
        <f t="shared" si="89"/>
        <v>0</v>
      </c>
      <c r="I506" s="265">
        <f t="shared" si="89"/>
        <v>0</v>
      </c>
      <c r="J506" s="265">
        <f t="shared" si="89"/>
        <v>0</v>
      </c>
      <c r="K506" s="265">
        <f t="shared" si="89"/>
        <v>0</v>
      </c>
      <c r="L506" s="265">
        <f t="shared" si="89"/>
        <v>0</v>
      </c>
      <c r="M506" s="265">
        <f t="shared" si="89"/>
        <v>0</v>
      </c>
      <c r="N506" s="265">
        <f t="shared" si="89"/>
        <v>0</v>
      </c>
      <c r="O506" s="946"/>
    </row>
    <row r="507" spans="1:15" ht="14.25" thickBot="1">
      <c r="A507" s="959"/>
      <c r="B507" s="960"/>
      <c r="C507" s="960"/>
      <c r="D507" s="144">
        <v>2025</v>
      </c>
      <c r="E507" s="277">
        <f t="shared" si="91"/>
        <v>89300</v>
      </c>
      <c r="F507" s="277">
        <f t="shared" si="91"/>
        <v>0</v>
      </c>
      <c r="G507" s="277">
        <f t="shared" si="89"/>
        <v>89300</v>
      </c>
      <c r="H507" s="277">
        <f t="shared" si="89"/>
        <v>0</v>
      </c>
      <c r="I507" s="277">
        <f t="shared" si="89"/>
        <v>0</v>
      </c>
      <c r="J507" s="277">
        <f t="shared" si="89"/>
        <v>0</v>
      </c>
      <c r="K507" s="277">
        <f t="shared" si="89"/>
        <v>0</v>
      </c>
      <c r="L507" s="277">
        <f t="shared" si="89"/>
        <v>0</v>
      </c>
      <c r="M507" s="277">
        <f t="shared" si="89"/>
        <v>0</v>
      </c>
      <c r="N507" s="277">
        <f t="shared" si="89"/>
        <v>0</v>
      </c>
      <c r="O507" s="948"/>
    </row>
    <row r="508" spans="1:15" ht="21" customHeight="1">
      <c r="A508" s="750" t="s">
        <v>689</v>
      </c>
      <c r="B508" s="750"/>
      <c r="C508" s="750"/>
      <c r="D508" s="750"/>
      <c r="E508" s="750"/>
      <c r="F508" s="750"/>
      <c r="G508" s="750"/>
      <c r="H508" s="750"/>
      <c r="I508" s="750"/>
      <c r="J508" s="750"/>
      <c r="K508" s="750"/>
      <c r="L508" s="750"/>
      <c r="M508" s="750"/>
      <c r="N508" s="750"/>
      <c r="O508" s="750"/>
    </row>
    <row r="509" ht="8.25" customHeight="1">
      <c r="A509" s="125"/>
    </row>
    <row r="510" spans="1:15" ht="31.5" customHeight="1">
      <c r="A510" s="634" t="s">
        <v>853</v>
      </c>
      <c r="B510" s="634"/>
      <c r="C510" s="634"/>
      <c r="D510" s="634"/>
      <c r="E510" s="634"/>
      <c r="F510" s="634"/>
      <c r="G510" s="634"/>
      <c r="H510" s="634"/>
      <c r="I510" s="634"/>
      <c r="J510" s="634"/>
      <c r="K510" s="634"/>
      <c r="L510" s="634"/>
      <c r="M510" s="634"/>
      <c r="N510" s="634"/>
      <c r="O510" s="634"/>
    </row>
    <row r="511" spans="1:15" ht="29.25" customHeight="1">
      <c r="A511" s="634" t="s">
        <v>858</v>
      </c>
      <c r="B511" s="634"/>
      <c r="C511" s="634"/>
      <c r="D511" s="634"/>
      <c r="E511" s="634"/>
      <c r="F511" s="634"/>
      <c r="G511" s="634"/>
      <c r="H511" s="634"/>
      <c r="I511" s="634"/>
      <c r="J511" s="634"/>
      <c r="K511" s="634"/>
      <c r="L511" s="634"/>
      <c r="M511" s="634"/>
      <c r="N511" s="634"/>
      <c r="O511" s="634"/>
    </row>
    <row r="512" spans="1:15" ht="28.5" customHeight="1">
      <c r="A512" s="780" t="s">
        <v>849</v>
      </c>
      <c r="B512" s="780"/>
      <c r="C512" s="780"/>
      <c r="D512" s="780"/>
      <c r="E512" s="780"/>
      <c r="F512" s="780"/>
      <c r="G512" s="780"/>
      <c r="H512" s="780"/>
      <c r="I512" s="780"/>
      <c r="J512" s="780"/>
      <c r="K512" s="780"/>
      <c r="L512" s="780"/>
      <c r="M512" s="780"/>
      <c r="N512" s="780"/>
      <c r="O512" s="780"/>
    </row>
    <row r="513" spans="1:15" ht="13.5">
      <c r="A513" s="780" t="s">
        <v>859</v>
      </c>
      <c r="B513" s="780"/>
      <c r="C513" s="780"/>
      <c r="D513" s="780"/>
      <c r="E513" s="780"/>
      <c r="F513" s="780"/>
      <c r="G513" s="780"/>
      <c r="H513" s="780"/>
      <c r="I513" s="780"/>
      <c r="J513" s="780"/>
      <c r="K513" s="780"/>
      <c r="L513" s="780"/>
      <c r="M513" s="780"/>
      <c r="N513" s="780"/>
      <c r="O513" s="780"/>
    </row>
    <row r="514" spans="1:15" ht="32.25" customHeight="1">
      <c r="A514" s="634" t="s">
        <v>706</v>
      </c>
      <c r="B514" s="634"/>
      <c r="C514" s="634"/>
      <c r="D514" s="634"/>
      <c r="E514" s="634"/>
      <c r="F514" s="634"/>
      <c r="G514" s="634"/>
      <c r="H514" s="634"/>
      <c r="I514" s="634"/>
      <c r="J514" s="634"/>
      <c r="K514" s="634"/>
      <c r="L514" s="634"/>
      <c r="M514" s="634"/>
      <c r="N514" s="634"/>
      <c r="O514" s="634"/>
    </row>
    <row r="515" spans="1:15" ht="29.25" customHeight="1">
      <c r="A515" s="634" t="s">
        <v>401</v>
      </c>
      <c r="B515" s="634"/>
      <c r="C515" s="634"/>
      <c r="D515" s="634"/>
      <c r="E515" s="634"/>
      <c r="F515" s="634"/>
      <c r="G515" s="634"/>
      <c r="H515" s="634"/>
      <c r="I515" s="634"/>
      <c r="J515" s="634"/>
      <c r="K515" s="634"/>
      <c r="L515" s="634"/>
      <c r="M515" s="634"/>
      <c r="N515" s="634"/>
      <c r="O515" s="634"/>
    </row>
    <row r="516" spans="1:15" ht="45.75" customHeight="1">
      <c r="A516" s="634" t="s">
        <v>939</v>
      </c>
      <c r="B516" s="634"/>
      <c r="C516" s="634"/>
      <c r="D516" s="634"/>
      <c r="E516" s="634"/>
      <c r="F516" s="634"/>
      <c r="G516" s="634"/>
      <c r="H516" s="634"/>
      <c r="I516" s="634"/>
      <c r="J516" s="634"/>
      <c r="K516" s="634"/>
      <c r="L516" s="634"/>
      <c r="M516" s="634"/>
      <c r="N516" s="634"/>
      <c r="O516" s="634"/>
    </row>
    <row r="517" spans="1:15" ht="61.5" customHeight="1">
      <c r="A517" s="962" t="s">
        <v>870</v>
      </c>
      <c r="B517" s="963"/>
      <c r="C517" s="963"/>
      <c r="D517" s="963"/>
      <c r="E517" s="963"/>
      <c r="F517" s="963"/>
      <c r="G517" s="963"/>
      <c r="H517" s="963"/>
      <c r="I517" s="963"/>
      <c r="J517" s="963"/>
      <c r="K517" s="963"/>
      <c r="L517" s="963"/>
      <c r="M517" s="963"/>
      <c r="N517" s="963"/>
      <c r="O517" s="963"/>
    </row>
    <row r="518" spans="1:15" ht="48.75" customHeight="1">
      <c r="A518" s="961" t="s">
        <v>612</v>
      </c>
      <c r="B518" s="961"/>
      <c r="C518" s="961"/>
      <c r="D518" s="961"/>
      <c r="E518" s="961"/>
      <c r="F518" s="961"/>
      <c r="G518" s="961"/>
      <c r="H518" s="961"/>
      <c r="I518" s="961"/>
      <c r="J518" s="961"/>
      <c r="K518" s="961"/>
      <c r="L518" s="961"/>
      <c r="M518" s="961"/>
      <c r="N518" s="961"/>
      <c r="O518" s="961"/>
    </row>
    <row r="519" spans="1:15" ht="30" customHeight="1">
      <c r="A519" s="684" t="s">
        <v>1098</v>
      </c>
      <c r="B519" s="684"/>
      <c r="C519" s="684"/>
      <c r="D519" s="684"/>
      <c r="E519" s="684"/>
      <c r="F519" s="684"/>
      <c r="G519" s="684"/>
      <c r="H519" s="684"/>
      <c r="I519" s="684"/>
      <c r="J519" s="684"/>
      <c r="K519" s="684"/>
      <c r="L519" s="684"/>
      <c r="M519" s="684"/>
      <c r="N519" s="684"/>
      <c r="O519" s="684"/>
    </row>
    <row r="520" spans="1:15" ht="60.75" customHeight="1">
      <c r="A520" s="760" t="s">
        <v>637</v>
      </c>
      <c r="B520" s="760"/>
      <c r="C520" s="760"/>
      <c r="D520" s="760"/>
      <c r="E520" s="760"/>
      <c r="F520" s="760"/>
      <c r="G520" s="760"/>
      <c r="H520" s="760"/>
      <c r="I520" s="760"/>
      <c r="J520" s="760"/>
      <c r="K520" s="760"/>
      <c r="L520" s="760"/>
      <c r="M520" s="760"/>
      <c r="N520" s="760"/>
      <c r="O520" s="760"/>
    </row>
  </sheetData>
  <sheetProtection/>
  <mergeCells count="136">
    <mergeCell ref="A517:O517"/>
    <mergeCell ref="B439:B449"/>
    <mergeCell ref="A439:A449"/>
    <mergeCell ref="A202:C213"/>
    <mergeCell ref="A214:C225"/>
    <mergeCell ref="A261:C272"/>
    <mergeCell ref="B472:C483"/>
    <mergeCell ref="B484:C495"/>
    <mergeCell ref="B417:B427"/>
    <mergeCell ref="B406:B416"/>
    <mergeCell ref="A519:O519"/>
    <mergeCell ref="A508:O508"/>
    <mergeCell ref="A510:O510"/>
    <mergeCell ref="A511:O511"/>
    <mergeCell ref="A512:O512"/>
    <mergeCell ref="A515:O515"/>
    <mergeCell ref="A514:O514"/>
    <mergeCell ref="A513:O513"/>
    <mergeCell ref="A518:O518"/>
    <mergeCell ref="A516:O516"/>
    <mergeCell ref="B329:B339"/>
    <mergeCell ref="A496:A507"/>
    <mergeCell ref="A428:A438"/>
    <mergeCell ref="B428:B438"/>
    <mergeCell ref="A472:A483"/>
    <mergeCell ref="A450:A460"/>
    <mergeCell ref="B450:B460"/>
    <mergeCell ref="B496:C507"/>
    <mergeCell ref="A484:A495"/>
    <mergeCell ref="A461:A471"/>
    <mergeCell ref="K17:L17"/>
    <mergeCell ref="C16:C18"/>
    <mergeCell ref="B179:N179"/>
    <mergeCell ref="B318:B328"/>
    <mergeCell ref="B307:B317"/>
    <mergeCell ref="B101:B111"/>
    <mergeCell ref="B191:B201"/>
    <mergeCell ref="B134:B144"/>
    <mergeCell ref="B145:B155"/>
    <mergeCell ref="B156:B166"/>
    <mergeCell ref="M17:N17"/>
    <mergeCell ref="A1:O1"/>
    <mergeCell ref="A2:O2"/>
    <mergeCell ref="A3:O3"/>
    <mergeCell ref="A4:O4"/>
    <mergeCell ref="A5:O5"/>
    <mergeCell ref="A6:O6"/>
    <mergeCell ref="E16:F17"/>
    <mergeCell ref="G16:N16"/>
    <mergeCell ref="I17:J17"/>
    <mergeCell ref="B21:N21"/>
    <mergeCell ref="O16:O18"/>
    <mergeCell ref="A7:O7"/>
    <mergeCell ref="A8:O8"/>
    <mergeCell ref="A9:O9"/>
    <mergeCell ref="A10:O10"/>
    <mergeCell ref="A11:O11"/>
    <mergeCell ref="A12:O12"/>
    <mergeCell ref="A13:O13"/>
    <mergeCell ref="D16:D18"/>
    <mergeCell ref="B296:B306"/>
    <mergeCell ref="B273:N273"/>
    <mergeCell ref="A14:O14"/>
    <mergeCell ref="A15:O15"/>
    <mergeCell ref="O20:O21"/>
    <mergeCell ref="A16:A18"/>
    <mergeCell ref="B16:B18"/>
    <mergeCell ref="G17:H17"/>
    <mergeCell ref="A79:A89"/>
    <mergeCell ref="B20:N20"/>
    <mergeCell ref="A296:A306"/>
    <mergeCell ref="A329:A339"/>
    <mergeCell ref="A351:A361"/>
    <mergeCell ref="A384:A394"/>
    <mergeCell ref="A373:A383"/>
    <mergeCell ref="A307:A317"/>
    <mergeCell ref="A318:A328"/>
    <mergeCell ref="O472:O483"/>
    <mergeCell ref="A340:A350"/>
    <mergeCell ref="B373:B383"/>
    <mergeCell ref="B362:B372"/>
    <mergeCell ref="O384:O471"/>
    <mergeCell ref="B461:B471"/>
    <mergeCell ref="A417:A427"/>
    <mergeCell ref="B341:B350"/>
    <mergeCell ref="B351:B361"/>
    <mergeCell ref="A520:O520"/>
    <mergeCell ref="O273:O372"/>
    <mergeCell ref="O373:O383"/>
    <mergeCell ref="B384:B394"/>
    <mergeCell ref="A395:A405"/>
    <mergeCell ref="B395:B405"/>
    <mergeCell ref="A406:A416"/>
    <mergeCell ref="B274:B284"/>
    <mergeCell ref="A274:A284"/>
    <mergeCell ref="A362:A372"/>
    <mergeCell ref="A285:A295"/>
    <mergeCell ref="B285:B295"/>
    <mergeCell ref="B68:B78"/>
    <mergeCell ref="A250:A260"/>
    <mergeCell ref="A90:A100"/>
    <mergeCell ref="B250:B260"/>
    <mergeCell ref="A239:A249"/>
    <mergeCell ref="B227:N227"/>
    <mergeCell ref="B226:N226"/>
    <mergeCell ref="B239:B249"/>
    <mergeCell ref="B22:N22"/>
    <mergeCell ref="A112:A122"/>
    <mergeCell ref="B112:B122"/>
    <mergeCell ref="A228:A238"/>
    <mergeCell ref="A180:A190"/>
    <mergeCell ref="B180:B190"/>
    <mergeCell ref="A68:A78"/>
    <mergeCell ref="B79:B89"/>
    <mergeCell ref="B90:B100"/>
    <mergeCell ref="B228:B238"/>
    <mergeCell ref="O226:O272"/>
    <mergeCell ref="A57:A67"/>
    <mergeCell ref="B57:B67"/>
    <mergeCell ref="B23:N23"/>
    <mergeCell ref="A101:A111"/>
    <mergeCell ref="A191:A201"/>
    <mergeCell ref="A134:A144"/>
    <mergeCell ref="A145:A155"/>
    <mergeCell ref="A156:A166"/>
    <mergeCell ref="A167:C178"/>
    <mergeCell ref="O22:O225"/>
    <mergeCell ref="A123:A133"/>
    <mergeCell ref="B123:B133"/>
    <mergeCell ref="O484:O507"/>
    <mergeCell ref="A24:A34"/>
    <mergeCell ref="B24:B34"/>
    <mergeCell ref="A35:A45"/>
    <mergeCell ref="B35:B45"/>
    <mergeCell ref="A46:A56"/>
    <mergeCell ref="B46:B56"/>
  </mergeCells>
  <hyperlinks>
    <hyperlink ref="B417" r:id="rId1" display="consultantplus://offline/ref=BC413C3DF102AA126D20C9F8612486DED6A8F64CF7762AD7ACAD69A494C37EAD0738FE2B449DC84B6583DFq8z7E"/>
    <hyperlink ref="A517" r:id="rId2" display="consultantplus://offline/ref=BC413C3DF102AA126D20C9F8612486DED6A8F64CF17128D7ACAF34AE9C9A72AF0037A13C43D4C44A6583DD80q5z9E"/>
  </hyperlinks>
  <printOptions/>
  <pageMargins left="0.3937007874015748" right="0.3937007874015748" top="0.3937007874015748" bottom="0.31496062992125984" header="0.31496062992125984" footer="0.31496062992125984"/>
  <pageSetup horizontalDpi="600" verticalDpi="600" orientation="landscape" paperSize="9" scale="61" r:id="rId3"/>
  <rowBreaks count="5" manualBreakCount="5">
    <brk id="201" max="13" man="1"/>
    <brk id="272" max="255" man="1"/>
    <brk id="345" max="14" man="1"/>
    <brk id="427" max="255" man="1"/>
    <brk id="507" max="255" man="1"/>
  </rowBreaks>
</worksheet>
</file>

<file path=xl/worksheets/sheet21.xml><?xml version="1.0" encoding="utf-8"?>
<worksheet xmlns="http://schemas.openxmlformats.org/spreadsheetml/2006/main" xmlns:r="http://schemas.openxmlformats.org/officeDocument/2006/relationships">
  <sheetPr>
    <tabColor rgb="FF00B050"/>
  </sheetPr>
  <dimension ref="A1:Z46"/>
  <sheetViews>
    <sheetView view="pageBreakPreview" zoomScaleSheetLayoutView="100" zoomScalePageLayoutView="0" workbookViewId="0" topLeftCell="A1">
      <pane xSplit="3" ySplit="7" topLeftCell="F23" activePane="bottomRight" state="frozen"/>
      <selection pane="topLeft" activeCell="A1" sqref="A1"/>
      <selection pane="topRight" activeCell="S1" sqref="S1"/>
      <selection pane="bottomLeft" activeCell="A13" sqref="A13"/>
      <selection pane="bottomRight" activeCell="C13" sqref="C13"/>
    </sheetView>
  </sheetViews>
  <sheetFormatPr defaultColWidth="9.140625" defaultRowHeight="15"/>
  <cols>
    <col min="1" max="1" width="4.00390625" style="305" customWidth="1"/>
    <col min="2" max="2" width="30.57421875" style="305" customWidth="1"/>
    <col min="3" max="3" width="27.7109375" style="305" customWidth="1"/>
    <col min="4" max="5" width="13.421875" style="305" customWidth="1"/>
    <col min="6" max="8" width="11.8515625" style="305" customWidth="1"/>
    <col min="9" max="12" width="7.7109375" style="305" customWidth="1"/>
    <col min="13" max="13" width="9.57421875" style="305" customWidth="1"/>
    <col min="14" max="14" width="11.421875" style="305" customWidth="1"/>
    <col min="15" max="15" width="10.28125" style="305" customWidth="1"/>
    <col min="16" max="16" width="9.8515625" style="305" customWidth="1"/>
    <col min="17" max="19" width="7.7109375" style="305" customWidth="1"/>
    <col min="20" max="20" width="15.8515625" style="305" customWidth="1"/>
    <col min="21" max="26" width="7.8515625" style="305" customWidth="1"/>
    <col min="27" max="16384" width="9.140625" style="282" customWidth="1"/>
  </cols>
  <sheetData>
    <row r="1" spans="1:26" ht="14.25">
      <c r="A1" s="279"/>
      <c r="B1" s="279"/>
      <c r="C1" s="280"/>
      <c r="D1" s="279"/>
      <c r="E1" s="279"/>
      <c r="F1" s="279"/>
      <c r="G1" s="279"/>
      <c r="H1" s="279"/>
      <c r="I1" s="279"/>
      <c r="J1" s="279"/>
      <c r="K1" s="279"/>
      <c r="L1" s="279"/>
      <c r="M1" s="279"/>
      <c r="N1" s="279"/>
      <c r="O1" s="279"/>
      <c r="P1" s="279"/>
      <c r="Q1" s="279"/>
      <c r="R1" s="279"/>
      <c r="S1" s="279"/>
      <c r="T1" s="279"/>
      <c r="U1" s="279"/>
      <c r="V1" s="279"/>
      <c r="W1" s="279"/>
      <c r="X1" s="279"/>
      <c r="Y1" s="281" t="s">
        <v>181</v>
      </c>
      <c r="Z1" s="281" t="s">
        <v>181</v>
      </c>
    </row>
    <row r="2" spans="1:26" ht="14.25">
      <c r="A2" s="279"/>
      <c r="B2" s="279"/>
      <c r="C2" s="280"/>
      <c r="D2" s="279"/>
      <c r="E2" s="279"/>
      <c r="F2" s="279"/>
      <c r="G2" s="279"/>
      <c r="H2" s="279"/>
      <c r="I2" s="279"/>
      <c r="J2" s="279"/>
      <c r="K2" s="279"/>
      <c r="L2" s="279"/>
      <c r="M2" s="279"/>
      <c r="N2" s="279"/>
      <c r="O2" s="279"/>
      <c r="P2" s="279"/>
      <c r="Q2" s="279"/>
      <c r="R2" s="279"/>
      <c r="S2" s="279"/>
      <c r="T2" s="279"/>
      <c r="U2" s="279"/>
      <c r="V2" s="279"/>
      <c r="W2" s="279"/>
      <c r="X2" s="279"/>
      <c r="Y2" s="281" t="s">
        <v>182</v>
      </c>
      <c r="Z2" s="281" t="s">
        <v>182</v>
      </c>
    </row>
    <row r="3" spans="1:26" ht="14.25">
      <c r="A3" s="279"/>
      <c r="B3" s="279"/>
      <c r="C3" s="280"/>
      <c r="D3" s="279"/>
      <c r="E3" s="279"/>
      <c r="F3" s="279"/>
      <c r="G3" s="279"/>
      <c r="H3" s="279"/>
      <c r="I3" s="279"/>
      <c r="J3" s="279"/>
      <c r="K3" s="279"/>
      <c r="L3" s="279"/>
      <c r="M3" s="279"/>
      <c r="N3" s="279"/>
      <c r="O3" s="279"/>
      <c r="P3" s="279"/>
      <c r="Q3" s="279"/>
      <c r="R3" s="279"/>
      <c r="S3" s="279"/>
      <c r="T3" s="279"/>
      <c r="U3" s="279"/>
      <c r="V3" s="279"/>
      <c r="W3" s="279"/>
      <c r="X3" s="279"/>
      <c r="Y3" s="281" t="s">
        <v>183</v>
      </c>
      <c r="Z3" s="281" t="s">
        <v>183</v>
      </c>
    </row>
    <row r="4" spans="1:26" ht="30.75" customHeight="1">
      <c r="A4" s="966" t="s">
        <v>895</v>
      </c>
      <c r="B4" s="966"/>
      <c r="C4" s="966"/>
      <c r="D4" s="966"/>
      <c r="E4" s="966"/>
      <c r="F4" s="966"/>
      <c r="G4" s="966"/>
      <c r="H4" s="966"/>
      <c r="I4" s="966"/>
      <c r="J4" s="966"/>
      <c r="K4" s="966"/>
      <c r="L4" s="966"/>
      <c r="M4" s="966"/>
      <c r="N4" s="966"/>
      <c r="O4" s="966"/>
      <c r="P4" s="966"/>
      <c r="Q4" s="966"/>
      <c r="R4" s="966"/>
      <c r="S4" s="966"/>
      <c r="T4" s="966"/>
      <c r="U4" s="966"/>
      <c r="V4" s="966"/>
      <c r="W4" s="966"/>
      <c r="X4" s="966"/>
      <c r="Y4" s="966"/>
      <c r="Z4" s="282"/>
    </row>
    <row r="5" spans="1:26" ht="15" customHeight="1">
      <c r="A5" s="967" t="s">
        <v>345</v>
      </c>
      <c r="B5" s="969" t="s">
        <v>184</v>
      </c>
      <c r="C5" s="969" t="s">
        <v>185</v>
      </c>
      <c r="D5" s="969" t="s">
        <v>186</v>
      </c>
      <c r="E5" s="969" t="s">
        <v>187</v>
      </c>
      <c r="F5" s="969" t="s">
        <v>188</v>
      </c>
      <c r="G5" s="969" t="s">
        <v>189</v>
      </c>
      <c r="H5" s="969" t="s">
        <v>1093</v>
      </c>
      <c r="I5" s="970" t="s">
        <v>190</v>
      </c>
      <c r="J5" s="971"/>
      <c r="K5" s="971"/>
      <c r="L5" s="971"/>
      <c r="M5" s="971"/>
      <c r="N5" s="971"/>
      <c r="O5" s="971"/>
      <c r="P5" s="971"/>
      <c r="Q5" s="971"/>
      <c r="R5" s="971"/>
      <c r="S5" s="972"/>
      <c r="T5" s="973" t="s">
        <v>191</v>
      </c>
      <c r="U5" s="969" t="s">
        <v>192</v>
      </c>
      <c r="V5" s="969"/>
      <c r="W5" s="969"/>
      <c r="X5" s="969"/>
      <c r="Y5" s="969"/>
      <c r="Z5" s="282"/>
    </row>
    <row r="6" spans="1:26" ht="148.5" customHeight="1">
      <c r="A6" s="968"/>
      <c r="B6" s="969"/>
      <c r="C6" s="969"/>
      <c r="D6" s="969"/>
      <c r="E6" s="969"/>
      <c r="F6" s="969"/>
      <c r="G6" s="969"/>
      <c r="H6" s="969"/>
      <c r="I6" s="283" t="s">
        <v>210</v>
      </c>
      <c r="J6" s="283" t="s">
        <v>211</v>
      </c>
      <c r="K6" s="283" t="s">
        <v>212</v>
      </c>
      <c r="L6" s="283" t="s">
        <v>223</v>
      </c>
      <c r="M6" s="283" t="s">
        <v>232</v>
      </c>
      <c r="N6" s="283" t="s">
        <v>233</v>
      </c>
      <c r="O6" s="283" t="s">
        <v>593</v>
      </c>
      <c r="P6" s="283" t="s">
        <v>594</v>
      </c>
      <c r="Q6" s="283" t="s">
        <v>595</v>
      </c>
      <c r="R6" s="283" t="s">
        <v>596</v>
      </c>
      <c r="S6" s="283" t="s">
        <v>610</v>
      </c>
      <c r="T6" s="973"/>
      <c r="U6" s="283" t="s">
        <v>210</v>
      </c>
      <c r="V6" s="283" t="s">
        <v>211</v>
      </c>
      <c r="W6" s="283" t="s">
        <v>212</v>
      </c>
      <c r="X6" s="283" t="s">
        <v>223</v>
      </c>
      <c r="Y6" s="283" t="s">
        <v>232</v>
      </c>
      <c r="Z6" s="283" t="s">
        <v>937</v>
      </c>
    </row>
    <row r="7" spans="1:26" ht="14.25">
      <c r="A7" s="284">
        <v>1</v>
      </c>
      <c r="B7" s="284">
        <v>2</v>
      </c>
      <c r="C7" s="284">
        <v>3</v>
      </c>
      <c r="D7" s="284">
        <v>4</v>
      </c>
      <c r="E7" s="284">
        <v>5</v>
      </c>
      <c r="F7" s="284">
        <v>6</v>
      </c>
      <c r="G7" s="284">
        <v>7</v>
      </c>
      <c r="H7" s="284">
        <v>8</v>
      </c>
      <c r="I7" s="284">
        <v>9</v>
      </c>
      <c r="J7" s="284">
        <v>10</v>
      </c>
      <c r="K7" s="284">
        <v>11</v>
      </c>
      <c r="L7" s="284">
        <v>12</v>
      </c>
      <c r="M7" s="284">
        <v>13</v>
      </c>
      <c r="N7" s="284">
        <v>14</v>
      </c>
      <c r="O7" s="284">
        <v>15</v>
      </c>
      <c r="P7" s="284">
        <v>16</v>
      </c>
      <c r="Q7" s="284">
        <v>17</v>
      </c>
      <c r="R7" s="284">
        <v>18</v>
      </c>
      <c r="S7" s="284">
        <v>19</v>
      </c>
      <c r="T7" s="284">
        <v>20</v>
      </c>
      <c r="U7" s="284">
        <v>21</v>
      </c>
      <c r="V7" s="284">
        <v>22</v>
      </c>
      <c r="W7" s="284">
        <v>23</v>
      </c>
      <c r="X7" s="284">
        <v>24</v>
      </c>
      <c r="Y7" s="284">
        <v>25</v>
      </c>
      <c r="Z7" s="284">
        <v>25</v>
      </c>
    </row>
    <row r="8" spans="1:26" ht="38.25" customHeight="1">
      <c r="A8" s="974">
        <v>1</v>
      </c>
      <c r="B8" s="976" t="s">
        <v>348</v>
      </c>
      <c r="C8" s="285" t="s">
        <v>199</v>
      </c>
      <c r="D8" s="974" t="s">
        <v>349</v>
      </c>
      <c r="E8" s="974" t="s">
        <v>349</v>
      </c>
      <c r="F8" s="286"/>
      <c r="G8" s="285" t="s">
        <v>350</v>
      </c>
      <c r="H8" s="287" t="s">
        <v>351</v>
      </c>
      <c r="I8" s="287">
        <v>0</v>
      </c>
      <c r="J8" s="287">
        <v>0</v>
      </c>
      <c r="K8" s="287">
        <v>0</v>
      </c>
      <c r="L8" s="287">
        <v>0</v>
      </c>
      <c r="M8" s="287">
        <v>0</v>
      </c>
      <c r="N8" s="287"/>
      <c r="O8" s="287"/>
      <c r="P8" s="287"/>
      <c r="Q8" s="287"/>
      <c r="R8" s="287"/>
      <c r="S8" s="287"/>
      <c r="T8" s="287">
        <f>U8+V8+W8+Y8+Z8</f>
        <v>7000</v>
      </c>
      <c r="U8" s="287">
        <v>0</v>
      </c>
      <c r="V8" s="287">
        <f>10000-3000-5831.9</f>
        <v>1168.1000000000004</v>
      </c>
      <c r="W8" s="287">
        <v>5831.9</v>
      </c>
      <c r="X8" s="287">
        <v>5831.9</v>
      </c>
      <c r="Y8" s="287">
        <v>0</v>
      </c>
      <c r="Z8" s="287">
        <v>0</v>
      </c>
    </row>
    <row r="9" spans="1:26" s="288" customFormat="1" ht="14.25">
      <c r="A9" s="975"/>
      <c r="B9" s="977"/>
      <c r="C9" s="285" t="s">
        <v>197</v>
      </c>
      <c r="D9" s="975"/>
      <c r="E9" s="975"/>
      <c r="F9" s="286"/>
      <c r="G9" s="285">
        <v>2022</v>
      </c>
      <c r="H9" s="287">
        <f>SUM(I9:S9)</f>
        <v>627684</v>
      </c>
      <c r="I9" s="287"/>
      <c r="J9" s="287"/>
      <c r="K9" s="287"/>
      <c r="L9" s="287"/>
      <c r="N9" s="289">
        <v>200621.6</v>
      </c>
      <c r="O9" s="289">
        <v>208995.4</v>
      </c>
      <c r="P9" s="289">
        <v>218067</v>
      </c>
      <c r="Q9" s="287"/>
      <c r="R9" s="287"/>
      <c r="S9" s="287"/>
      <c r="T9" s="287">
        <f aca="true" t="shared" si="0" ref="T9:T43">U9+V9+W9+Y9+Z9</f>
        <v>0</v>
      </c>
      <c r="U9" s="287"/>
      <c r="V9" s="287"/>
      <c r="W9" s="287"/>
      <c r="X9" s="287"/>
      <c r="Y9" s="287"/>
      <c r="Z9" s="287"/>
    </row>
    <row r="10" spans="1:26" s="288" customFormat="1" ht="14.25">
      <c r="A10" s="974">
        <v>2</v>
      </c>
      <c r="B10" s="976" t="s">
        <v>352</v>
      </c>
      <c r="C10" s="285" t="s">
        <v>197</v>
      </c>
      <c r="D10" s="974" t="s">
        <v>349</v>
      </c>
      <c r="E10" s="974" t="s">
        <v>349</v>
      </c>
      <c r="F10" s="286"/>
      <c r="G10" s="285">
        <v>2020</v>
      </c>
      <c r="H10" s="287">
        <f>SUM(I10:S10)</f>
        <v>139520.1</v>
      </c>
      <c r="I10" s="287"/>
      <c r="J10" s="287"/>
      <c r="K10" s="287"/>
      <c r="L10" s="287"/>
      <c r="M10" s="287"/>
      <c r="N10" s="289">
        <v>69760.1</v>
      </c>
      <c r="O10" s="289">
        <v>69760</v>
      </c>
      <c r="P10" s="287"/>
      <c r="Q10" s="287"/>
      <c r="R10" s="287"/>
      <c r="S10" s="287"/>
      <c r="T10" s="287">
        <f t="shared" si="0"/>
        <v>0</v>
      </c>
      <c r="U10" s="287"/>
      <c r="V10" s="287"/>
      <c r="W10" s="287"/>
      <c r="X10" s="287"/>
      <c r="Y10" s="287"/>
      <c r="Z10" s="287"/>
    </row>
    <row r="11" spans="1:26" ht="39" customHeight="1">
      <c r="A11" s="975"/>
      <c r="B11" s="977"/>
      <c r="C11" s="285" t="s">
        <v>938</v>
      </c>
      <c r="D11" s="975"/>
      <c r="E11" s="975"/>
      <c r="F11" s="285" t="s">
        <v>351</v>
      </c>
      <c r="G11" s="285" t="s">
        <v>194</v>
      </c>
      <c r="H11" s="290" t="s">
        <v>351</v>
      </c>
      <c r="I11" s="290">
        <v>0</v>
      </c>
      <c r="J11" s="290">
        <v>0</v>
      </c>
      <c r="K11" s="290">
        <v>0</v>
      </c>
      <c r="L11" s="290">
        <v>0</v>
      </c>
      <c r="M11" s="290">
        <v>0</v>
      </c>
      <c r="N11" s="291">
        <v>547.3</v>
      </c>
      <c r="O11" s="291">
        <v>0</v>
      </c>
      <c r="P11" s="290"/>
      <c r="Q11" s="290"/>
      <c r="R11" s="290"/>
      <c r="S11" s="290"/>
      <c r="T11" s="287">
        <f t="shared" si="0"/>
        <v>285</v>
      </c>
      <c r="U11" s="290">
        <v>285</v>
      </c>
      <c r="V11" s="290">
        <v>0</v>
      </c>
      <c r="W11" s="290">
        <v>0</v>
      </c>
      <c r="X11" s="290">
        <v>0</v>
      </c>
      <c r="Y11" s="290">
        <v>0</v>
      </c>
      <c r="Z11" s="290">
        <v>0</v>
      </c>
    </row>
    <row r="12" spans="1:26" ht="14.25">
      <c r="A12" s="978">
        <v>3</v>
      </c>
      <c r="B12" s="976" t="s">
        <v>353</v>
      </c>
      <c r="C12" s="285" t="s">
        <v>195</v>
      </c>
      <c r="D12" s="978" t="s">
        <v>349</v>
      </c>
      <c r="E12" s="978" t="s">
        <v>349</v>
      </c>
      <c r="F12" s="978" t="s">
        <v>354</v>
      </c>
      <c r="G12" s="978" t="s">
        <v>355</v>
      </c>
      <c r="H12" s="290">
        <f>SUM(I12:M12)</f>
        <v>16045.579999999998</v>
      </c>
      <c r="I12" s="290">
        <f>17192.6-1147.02</f>
        <v>16045.579999999998</v>
      </c>
      <c r="J12" s="290">
        <v>0</v>
      </c>
      <c r="K12" s="290">
        <v>0</v>
      </c>
      <c r="L12" s="290">
        <v>0</v>
      </c>
      <c r="M12" s="290">
        <v>0</v>
      </c>
      <c r="N12" s="290"/>
      <c r="O12" s="290"/>
      <c r="P12" s="290"/>
      <c r="Q12" s="290"/>
      <c r="R12" s="290"/>
      <c r="S12" s="290"/>
      <c r="T12" s="287">
        <f t="shared" si="0"/>
        <v>16045.579999999998</v>
      </c>
      <c r="U12" s="290">
        <f>17192.6-1147.02</f>
        <v>16045.579999999998</v>
      </c>
      <c r="V12" s="290">
        <v>0</v>
      </c>
      <c r="W12" s="290">
        <v>0</v>
      </c>
      <c r="X12" s="290">
        <v>0</v>
      </c>
      <c r="Y12" s="290">
        <v>0</v>
      </c>
      <c r="Z12" s="290">
        <v>0</v>
      </c>
    </row>
    <row r="13" spans="1:26" ht="253.5" customHeight="1">
      <c r="A13" s="978"/>
      <c r="B13" s="980"/>
      <c r="C13" s="285" t="s">
        <v>196</v>
      </c>
      <c r="D13" s="978"/>
      <c r="E13" s="978"/>
      <c r="F13" s="978"/>
      <c r="G13" s="978"/>
      <c r="H13" s="290">
        <f>SUM(I13:M13)</f>
        <v>340</v>
      </c>
      <c r="I13" s="292">
        <v>340</v>
      </c>
      <c r="J13" s="293">
        <v>0</v>
      </c>
      <c r="K13" s="293">
        <v>0</v>
      </c>
      <c r="L13" s="293">
        <v>0</v>
      </c>
      <c r="M13" s="293">
        <v>0</v>
      </c>
      <c r="N13" s="293"/>
      <c r="O13" s="293"/>
      <c r="P13" s="293"/>
      <c r="Q13" s="293"/>
      <c r="R13" s="293"/>
      <c r="S13" s="293"/>
      <c r="T13" s="287">
        <f t="shared" si="0"/>
        <v>340</v>
      </c>
      <c r="U13" s="292">
        <v>340</v>
      </c>
      <c r="V13" s="293">
        <v>0</v>
      </c>
      <c r="W13" s="293">
        <v>0</v>
      </c>
      <c r="X13" s="293">
        <v>0</v>
      </c>
      <c r="Y13" s="293">
        <v>0</v>
      </c>
      <c r="Z13" s="293">
        <v>0</v>
      </c>
    </row>
    <row r="14" spans="1:26" ht="76.5" customHeight="1">
      <c r="A14" s="285">
        <v>4</v>
      </c>
      <c r="B14" s="294" t="s">
        <v>356</v>
      </c>
      <c r="C14" s="285" t="s">
        <v>197</v>
      </c>
      <c r="D14" s="285" t="s">
        <v>349</v>
      </c>
      <c r="E14" s="285" t="s">
        <v>349</v>
      </c>
      <c r="F14" s="286"/>
      <c r="G14" s="285" t="s">
        <v>198</v>
      </c>
      <c r="H14" s="287">
        <f>I14+J14</f>
        <v>1902.02</v>
      </c>
      <c r="I14" s="287">
        <v>1147.02</v>
      </c>
      <c r="J14" s="287">
        <v>755</v>
      </c>
      <c r="K14" s="287">
        <v>0</v>
      </c>
      <c r="L14" s="287">
        <v>0</v>
      </c>
      <c r="M14" s="287">
        <v>0</v>
      </c>
      <c r="N14" s="287"/>
      <c r="O14" s="287"/>
      <c r="P14" s="287"/>
      <c r="Q14" s="287"/>
      <c r="R14" s="287"/>
      <c r="S14" s="287"/>
      <c r="T14" s="287">
        <f t="shared" si="0"/>
        <v>1902.02</v>
      </c>
      <c r="U14" s="287">
        <v>1147.02</v>
      </c>
      <c r="V14" s="287">
        <v>755</v>
      </c>
      <c r="W14" s="287">
        <v>0</v>
      </c>
      <c r="X14" s="287">
        <v>0</v>
      </c>
      <c r="Y14" s="287">
        <v>0</v>
      </c>
      <c r="Z14" s="287">
        <v>0</v>
      </c>
    </row>
    <row r="15" spans="1:26" ht="63.75" customHeight="1">
      <c r="A15" s="285">
        <v>5</v>
      </c>
      <c r="B15" s="294" t="s">
        <v>357</v>
      </c>
      <c r="C15" s="285" t="s">
        <v>197</v>
      </c>
      <c r="D15" s="295" t="s">
        <v>193</v>
      </c>
      <c r="E15" s="295" t="s">
        <v>193</v>
      </c>
      <c r="F15" s="295"/>
      <c r="G15" s="285" t="s">
        <v>198</v>
      </c>
      <c r="H15" s="296">
        <f>I15+J15+K15+M15</f>
        <v>106</v>
      </c>
      <c r="I15" s="297">
        <v>0</v>
      </c>
      <c r="J15" s="297">
        <v>106</v>
      </c>
      <c r="K15" s="297">
        <v>0</v>
      </c>
      <c r="L15" s="297">
        <v>0</v>
      </c>
      <c r="M15" s="297">
        <v>0</v>
      </c>
      <c r="N15" s="297"/>
      <c r="O15" s="297"/>
      <c r="P15" s="297"/>
      <c r="Q15" s="297"/>
      <c r="R15" s="297"/>
      <c r="S15" s="297"/>
      <c r="T15" s="287">
        <f t="shared" si="0"/>
        <v>106</v>
      </c>
      <c r="U15" s="297">
        <v>0</v>
      </c>
      <c r="V15" s="297">
        <v>106</v>
      </c>
      <c r="W15" s="297">
        <v>0</v>
      </c>
      <c r="X15" s="297">
        <v>0</v>
      </c>
      <c r="Y15" s="297">
        <v>0</v>
      </c>
      <c r="Z15" s="297">
        <v>0</v>
      </c>
    </row>
    <row r="16" spans="1:26" ht="44.25" customHeight="1">
      <c r="A16" s="974">
        <v>6</v>
      </c>
      <c r="B16" s="294" t="s">
        <v>358</v>
      </c>
      <c r="C16" s="295" t="s">
        <v>359</v>
      </c>
      <c r="D16" s="295" t="s">
        <v>193</v>
      </c>
      <c r="E16" s="295" t="s">
        <v>193</v>
      </c>
      <c r="F16" s="295" t="s">
        <v>360</v>
      </c>
      <c r="G16" s="295">
        <v>2016</v>
      </c>
      <c r="H16" s="296">
        <v>0</v>
      </c>
      <c r="I16" s="296">
        <v>0</v>
      </c>
      <c r="J16" s="296">
        <v>0</v>
      </c>
      <c r="K16" s="296">
        <v>0</v>
      </c>
      <c r="L16" s="296"/>
      <c r="M16" s="296"/>
      <c r="N16" s="296"/>
      <c r="O16" s="296"/>
      <c r="P16" s="296"/>
      <c r="Q16" s="296"/>
      <c r="R16" s="296"/>
      <c r="S16" s="296"/>
      <c r="T16" s="287">
        <f t="shared" si="0"/>
        <v>0</v>
      </c>
      <c r="U16" s="296"/>
      <c r="V16" s="296"/>
      <c r="W16" s="296"/>
      <c r="X16" s="296"/>
      <c r="Y16" s="296"/>
      <c r="Z16" s="296"/>
    </row>
    <row r="17" spans="1:26" ht="66">
      <c r="A17" s="975"/>
      <c r="B17" s="294" t="s">
        <v>237</v>
      </c>
      <c r="C17" s="295" t="s">
        <v>199</v>
      </c>
      <c r="D17" s="295" t="s">
        <v>193</v>
      </c>
      <c r="E17" s="295" t="s">
        <v>193</v>
      </c>
      <c r="F17" s="295"/>
      <c r="G17" s="295">
        <v>2016</v>
      </c>
      <c r="H17" s="296" t="s">
        <v>351</v>
      </c>
      <c r="I17" s="296"/>
      <c r="J17" s="296">
        <v>0</v>
      </c>
      <c r="K17" s="296"/>
      <c r="L17" s="296"/>
      <c r="M17" s="296"/>
      <c r="N17" s="296"/>
      <c r="O17" s="296"/>
      <c r="P17" s="296"/>
      <c r="Q17" s="296"/>
      <c r="R17" s="296"/>
      <c r="S17" s="296"/>
      <c r="T17" s="287">
        <f t="shared" si="0"/>
        <v>2375</v>
      </c>
      <c r="U17" s="296">
        <v>0</v>
      </c>
      <c r="V17" s="296">
        <v>2375</v>
      </c>
      <c r="W17" s="296"/>
      <c r="X17" s="296"/>
      <c r="Y17" s="296"/>
      <c r="Z17" s="296"/>
    </row>
    <row r="18" spans="1:26" ht="92.25">
      <c r="A18" s="285">
        <v>7</v>
      </c>
      <c r="B18" s="298" t="s">
        <v>361</v>
      </c>
      <c r="C18" s="285" t="s">
        <v>195</v>
      </c>
      <c r="D18" s="285" t="s">
        <v>349</v>
      </c>
      <c r="E18" s="285" t="s">
        <v>349</v>
      </c>
      <c r="F18" s="285" t="s">
        <v>362</v>
      </c>
      <c r="G18" s="285" t="s">
        <v>194</v>
      </c>
      <c r="H18" s="290">
        <v>700080.88</v>
      </c>
      <c r="I18" s="290">
        <v>2510</v>
      </c>
      <c r="J18" s="290">
        <v>0</v>
      </c>
      <c r="K18" s="290">
        <v>0</v>
      </c>
      <c r="L18" s="290">
        <v>0</v>
      </c>
      <c r="M18" s="290">
        <v>0</v>
      </c>
      <c r="N18" s="290"/>
      <c r="O18" s="290"/>
      <c r="P18" s="290"/>
      <c r="Q18" s="290"/>
      <c r="R18" s="290"/>
      <c r="S18" s="290"/>
      <c r="T18" s="287">
        <f t="shared" si="0"/>
        <v>2510</v>
      </c>
      <c r="U18" s="290">
        <v>2510</v>
      </c>
      <c r="V18" s="290">
        <v>0</v>
      </c>
      <c r="W18" s="290">
        <v>0</v>
      </c>
      <c r="X18" s="290">
        <v>0</v>
      </c>
      <c r="Y18" s="290">
        <v>0</v>
      </c>
      <c r="Z18" s="290">
        <v>0</v>
      </c>
    </row>
    <row r="19" spans="1:26" ht="43.5" customHeight="1">
      <c r="A19" s="974">
        <v>8</v>
      </c>
      <c r="B19" s="299" t="s">
        <v>4</v>
      </c>
      <c r="C19" s="285" t="s">
        <v>196</v>
      </c>
      <c r="D19" s="285" t="s">
        <v>349</v>
      </c>
      <c r="E19" s="285" t="s">
        <v>349</v>
      </c>
      <c r="F19" s="285" t="s">
        <v>351</v>
      </c>
      <c r="G19" s="285" t="s">
        <v>194</v>
      </c>
      <c r="H19" s="290" t="s">
        <v>351</v>
      </c>
      <c r="I19" s="290">
        <v>0</v>
      </c>
      <c r="J19" s="290">
        <v>0</v>
      </c>
      <c r="K19" s="290">
        <v>0</v>
      </c>
      <c r="L19" s="290">
        <v>0</v>
      </c>
      <c r="M19" s="290">
        <v>0</v>
      </c>
      <c r="N19" s="290"/>
      <c r="O19" s="290"/>
      <c r="P19" s="290"/>
      <c r="Q19" s="290"/>
      <c r="R19" s="290"/>
      <c r="S19" s="290"/>
      <c r="T19" s="287">
        <f t="shared" si="0"/>
        <v>656.1</v>
      </c>
      <c r="U19" s="290">
        <v>351.6</v>
      </c>
      <c r="V19" s="290">
        <v>304.5</v>
      </c>
      <c r="W19" s="290">
        <v>0</v>
      </c>
      <c r="X19" s="290">
        <v>0</v>
      </c>
      <c r="Y19" s="290">
        <v>0</v>
      </c>
      <c r="Z19" s="290">
        <v>0</v>
      </c>
    </row>
    <row r="20" spans="1:26" ht="39">
      <c r="A20" s="979"/>
      <c r="B20" s="300"/>
      <c r="C20" s="285" t="s">
        <v>363</v>
      </c>
      <c r="D20" s="285" t="s">
        <v>349</v>
      </c>
      <c r="E20" s="285" t="s">
        <v>349</v>
      </c>
      <c r="F20" s="974"/>
      <c r="G20" s="285" t="s">
        <v>364</v>
      </c>
      <c r="H20" s="981">
        <v>3207.1</v>
      </c>
      <c r="I20" s="290">
        <v>0</v>
      </c>
      <c r="J20" s="290">
        <v>0</v>
      </c>
      <c r="K20" s="290">
        <v>0</v>
      </c>
      <c r="L20" s="290">
        <v>0</v>
      </c>
      <c r="M20" s="290">
        <v>0</v>
      </c>
      <c r="N20" s="290"/>
      <c r="O20" s="290"/>
      <c r="P20" s="290"/>
      <c r="Q20" s="290"/>
      <c r="R20" s="290"/>
      <c r="S20" s="290"/>
      <c r="T20" s="287">
        <f t="shared" si="0"/>
        <v>0</v>
      </c>
      <c r="U20" s="290">
        <v>0</v>
      </c>
      <c r="V20" s="290">
        <v>0</v>
      </c>
      <c r="W20" s="290">
        <v>0</v>
      </c>
      <c r="X20" s="290">
        <v>0</v>
      </c>
      <c r="Y20" s="290">
        <v>0</v>
      </c>
      <c r="Z20" s="290">
        <v>0</v>
      </c>
    </row>
    <row r="21" spans="1:26" ht="39">
      <c r="A21" s="975"/>
      <c r="B21" s="301"/>
      <c r="C21" s="285" t="s">
        <v>365</v>
      </c>
      <c r="D21" s="285" t="s">
        <v>349</v>
      </c>
      <c r="E21" s="285" t="s">
        <v>349</v>
      </c>
      <c r="F21" s="975"/>
      <c r="G21" s="285" t="s">
        <v>364</v>
      </c>
      <c r="H21" s="982"/>
      <c r="I21" s="290">
        <v>0</v>
      </c>
      <c r="J21" s="290">
        <v>0</v>
      </c>
      <c r="K21" s="290">
        <v>0</v>
      </c>
      <c r="L21" s="290">
        <v>3199.6</v>
      </c>
      <c r="M21" s="290">
        <v>0</v>
      </c>
      <c r="N21" s="290"/>
      <c r="O21" s="290"/>
      <c r="P21" s="290"/>
      <c r="Q21" s="290"/>
      <c r="R21" s="290"/>
      <c r="S21" s="290"/>
      <c r="T21" s="287">
        <f t="shared" si="0"/>
        <v>0</v>
      </c>
      <c r="U21" s="290">
        <v>0</v>
      </c>
      <c r="V21" s="290">
        <v>0</v>
      </c>
      <c r="W21" s="290">
        <v>0</v>
      </c>
      <c r="X21" s="290">
        <v>3199.6</v>
      </c>
      <c r="Y21" s="290">
        <v>0</v>
      </c>
      <c r="Z21" s="290">
        <v>0</v>
      </c>
    </row>
    <row r="22" spans="1:26" s="288" customFormat="1" ht="14.25">
      <c r="A22" s="974">
        <v>9</v>
      </c>
      <c r="B22" s="976" t="s">
        <v>366</v>
      </c>
      <c r="C22" s="285" t="s">
        <v>365</v>
      </c>
      <c r="D22" s="285"/>
      <c r="E22" s="285"/>
      <c r="F22" s="302"/>
      <c r="G22" s="285">
        <v>2021</v>
      </c>
      <c r="H22" s="287">
        <f>SUM(I22:S22)</f>
        <v>265718.6</v>
      </c>
      <c r="I22" s="290"/>
      <c r="J22" s="290"/>
      <c r="K22" s="290"/>
      <c r="L22" s="290"/>
      <c r="M22" s="290"/>
      <c r="N22" s="290"/>
      <c r="O22" s="291">
        <v>265718.6</v>
      </c>
      <c r="P22" s="290"/>
      <c r="Q22" s="290"/>
      <c r="R22" s="290"/>
      <c r="S22" s="290"/>
      <c r="T22" s="287">
        <f t="shared" si="0"/>
        <v>0</v>
      </c>
      <c r="U22" s="290"/>
      <c r="V22" s="290"/>
      <c r="W22" s="290"/>
      <c r="X22" s="290"/>
      <c r="Y22" s="290"/>
      <c r="Z22" s="290"/>
    </row>
    <row r="23" spans="1:26" s="288" customFormat="1" ht="39">
      <c r="A23" s="975"/>
      <c r="B23" s="977"/>
      <c r="C23" s="285" t="s">
        <v>199</v>
      </c>
      <c r="D23" s="285" t="s">
        <v>349</v>
      </c>
      <c r="E23" s="285" t="s">
        <v>349</v>
      </c>
      <c r="F23" s="285" t="s">
        <v>351</v>
      </c>
      <c r="G23" s="285" t="s">
        <v>1080</v>
      </c>
      <c r="H23" s="290" t="s">
        <v>351</v>
      </c>
      <c r="I23" s="290">
        <v>0</v>
      </c>
      <c r="J23" s="290">
        <v>0</v>
      </c>
      <c r="K23" s="290">
        <v>0</v>
      </c>
      <c r="L23" s="290">
        <v>0</v>
      </c>
      <c r="M23" s="290">
        <v>4000</v>
      </c>
      <c r="N23" s="290"/>
      <c r="O23" s="290"/>
      <c r="P23" s="290"/>
      <c r="Q23" s="290"/>
      <c r="R23" s="290"/>
      <c r="S23" s="290"/>
      <c r="T23" s="287">
        <f t="shared" si="0"/>
        <v>4000</v>
      </c>
      <c r="U23" s="290">
        <v>0</v>
      </c>
      <c r="V23" s="290">
        <v>0</v>
      </c>
      <c r="W23" s="290">
        <v>0</v>
      </c>
      <c r="X23" s="290">
        <v>0</v>
      </c>
      <c r="Y23" s="290">
        <v>4000</v>
      </c>
      <c r="Z23" s="290">
        <v>0</v>
      </c>
    </row>
    <row r="24" spans="1:26" ht="39">
      <c r="A24" s="285">
        <v>10</v>
      </c>
      <c r="B24" s="298" t="s">
        <v>222</v>
      </c>
      <c r="C24" s="285" t="s">
        <v>199</v>
      </c>
      <c r="D24" s="285" t="s">
        <v>349</v>
      </c>
      <c r="E24" s="285" t="s">
        <v>349</v>
      </c>
      <c r="F24" s="285" t="s">
        <v>351</v>
      </c>
      <c r="G24" s="285" t="s">
        <v>364</v>
      </c>
      <c r="H24" s="290" t="s">
        <v>351</v>
      </c>
      <c r="I24" s="290">
        <v>0</v>
      </c>
      <c r="J24" s="290">
        <v>0</v>
      </c>
      <c r="K24" s="290">
        <v>0</v>
      </c>
      <c r="L24" s="290">
        <v>0</v>
      </c>
      <c r="M24" s="290"/>
      <c r="N24" s="290"/>
      <c r="O24" s="290"/>
      <c r="P24" s="290"/>
      <c r="Q24" s="290"/>
      <c r="R24" s="290"/>
      <c r="S24" s="290"/>
      <c r="T24" s="287">
        <f t="shared" si="0"/>
        <v>0</v>
      </c>
      <c r="U24" s="290">
        <v>0</v>
      </c>
      <c r="V24" s="290">
        <v>0</v>
      </c>
      <c r="W24" s="290">
        <v>0</v>
      </c>
      <c r="X24" s="290">
        <v>0</v>
      </c>
      <c r="Y24" s="290">
        <v>0</v>
      </c>
      <c r="Z24" s="290">
        <v>0</v>
      </c>
    </row>
    <row r="25" spans="1:26" ht="14.25">
      <c r="A25" s="974">
        <v>11</v>
      </c>
      <c r="B25" s="976" t="s">
        <v>578</v>
      </c>
      <c r="C25" s="285" t="s">
        <v>365</v>
      </c>
      <c r="D25" s="974" t="s">
        <v>349</v>
      </c>
      <c r="E25" s="974" t="s">
        <v>349</v>
      </c>
      <c r="F25" s="285"/>
      <c r="G25" s="285">
        <v>2020</v>
      </c>
      <c r="H25" s="287">
        <f>SUM(I25:S25)</f>
        <v>0</v>
      </c>
      <c r="I25" s="290"/>
      <c r="J25" s="290"/>
      <c r="K25" s="290"/>
      <c r="L25" s="290"/>
      <c r="M25" s="290">
        <v>0</v>
      </c>
      <c r="N25" s="290"/>
      <c r="O25" s="290"/>
      <c r="P25" s="290"/>
      <c r="Q25" s="290"/>
      <c r="R25" s="290"/>
      <c r="S25" s="290"/>
      <c r="T25" s="287">
        <f t="shared" si="0"/>
        <v>0</v>
      </c>
      <c r="U25" s="290"/>
      <c r="V25" s="290"/>
      <c r="W25" s="290"/>
      <c r="X25" s="290"/>
      <c r="Y25" s="290"/>
      <c r="Z25" s="290">
        <v>0</v>
      </c>
    </row>
    <row r="26" spans="1:26" s="288" customFormat="1" ht="26.25">
      <c r="A26" s="975"/>
      <c r="B26" s="977"/>
      <c r="C26" s="285" t="s">
        <v>199</v>
      </c>
      <c r="D26" s="975"/>
      <c r="E26" s="975"/>
      <c r="F26" s="285" t="s">
        <v>351</v>
      </c>
      <c r="G26" s="285" t="s">
        <v>979</v>
      </c>
      <c r="H26" s="290" t="s">
        <v>980</v>
      </c>
      <c r="I26" s="290">
        <v>0</v>
      </c>
      <c r="J26" s="290">
        <v>0</v>
      </c>
      <c r="K26" s="290">
        <v>0</v>
      </c>
      <c r="L26" s="290">
        <v>0</v>
      </c>
      <c r="M26" s="290">
        <v>0</v>
      </c>
      <c r="N26" s="291">
        <v>7000</v>
      </c>
      <c r="O26" s="290"/>
      <c r="P26" s="290"/>
      <c r="Q26" s="290"/>
      <c r="R26" s="290"/>
      <c r="S26" s="290"/>
      <c r="T26" s="287">
        <f t="shared" si="0"/>
        <v>7000</v>
      </c>
      <c r="U26" s="290">
        <v>0</v>
      </c>
      <c r="V26" s="290">
        <v>0</v>
      </c>
      <c r="W26" s="290">
        <v>0</v>
      </c>
      <c r="X26" s="290">
        <v>0</v>
      </c>
      <c r="Y26" s="290">
        <v>0</v>
      </c>
      <c r="Z26" s="290">
        <v>7000</v>
      </c>
    </row>
    <row r="27" spans="1:26" s="288" customFormat="1" ht="26.25">
      <c r="A27" s="974">
        <v>12</v>
      </c>
      <c r="B27" s="976" t="s">
        <v>562</v>
      </c>
      <c r="C27" s="285" t="s">
        <v>199</v>
      </c>
      <c r="D27" s="974" t="s">
        <v>349</v>
      </c>
      <c r="E27" s="974" t="s">
        <v>349</v>
      </c>
      <c r="F27" s="285"/>
      <c r="G27" s="285">
        <v>2024</v>
      </c>
      <c r="H27" s="290"/>
      <c r="I27" s="290"/>
      <c r="J27" s="290"/>
      <c r="K27" s="290"/>
      <c r="L27" s="290"/>
      <c r="M27" s="290"/>
      <c r="N27" s="290"/>
      <c r="O27" s="290"/>
      <c r="P27" s="290"/>
      <c r="Q27" s="290"/>
      <c r="R27" s="291">
        <v>2500</v>
      </c>
      <c r="S27" s="291"/>
      <c r="T27" s="287">
        <f t="shared" si="0"/>
        <v>0</v>
      </c>
      <c r="U27" s="290"/>
      <c r="V27" s="290"/>
      <c r="W27" s="290"/>
      <c r="X27" s="290"/>
      <c r="Y27" s="290"/>
      <c r="Z27" s="290">
        <v>0</v>
      </c>
    </row>
    <row r="28" spans="1:26" s="288" customFormat="1" ht="14.25">
      <c r="A28" s="975"/>
      <c r="B28" s="977"/>
      <c r="C28" s="285" t="s">
        <v>365</v>
      </c>
      <c r="D28" s="975"/>
      <c r="E28" s="975"/>
      <c r="F28" s="285" t="s">
        <v>351</v>
      </c>
      <c r="G28" s="285">
        <v>2025</v>
      </c>
      <c r="H28" s="287">
        <f>SUM(I28:S28)</f>
        <v>80000</v>
      </c>
      <c r="I28" s="290">
        <v>0</v>
      </c>
      <c r="J28" s="290">
        <v>0</v>
      </c>
      <c r="K28" s="290">
        <v>0</v>
      </c>
      <c r="L28" s="290">
        <v>0</v>
      </c>
      <c r="M28" s="290">
        <v>0</v>
      </c>
      <c r="N28" s="290"/>
      <c r="O28" s="290"/>
      <c r="P28" s="290"/>
      <c r="Q28" s="290"/>
      <c r="R28" s="291"/>
      <c r="S28" s="291">
        <v>80000</v>
      </c>
      <c r="T28" s="287">
        <f t="shared" si="0"/>
        <v>0</v>
      </c>
      <c r="U28" s="290">
        <v>0</v>
      </c>
      <c r="V28" s="290">
        <v>0</v>
      </c>
      <c r="W28" s="290">
        <v>0</v>
      </c>
      <c r="X28" s="290">
        <v>0</v>
      </c>
      <c r="Y28" s="290">
        <v>0</v>
      </c>
      <c r="Z28" s="290">
        <v>0</v>
      </c>
    </row>
    <row r="29" spans="1:26" s="288" customFormat="1" ht="26.25">
      <c r="A29" s="974">
        <v>13</v>
      </c>
      <c r="B29" s="976" t="s">
        <v>635</v>
      </c>
      <c r="C29" s="285" t="s">
        <v>199</v>
      </c>
      <c r="D29" s="974" t="s">
        <v>349</v>
      </c>
      <c r="E29" s="974" t="s">
        <v>349</v>
      </c>
      <c r="F29" s="285"/>
      <c r="G29" s="285">
        <v>2024</v>
      </c>
      <c r="H29" s="290"/>
      <c r="I29" s="290"/>
      <c r="J29" s="290"/>
      <c r="K29" s="290"/>
      <c r="L29" s="290"/>
      <c r="M29" s="290"/>
      <c r="N29" s="290"/>
      <c r="O29" s="290"/>
      <c r="P29" s="290"/>
      <c r="Q29" s="291">
        <v>998.8</v>
      </c>
      <c r="R29" s="291"/>
      <c r="S29" s="290"/>
      <c r="T29" s="287">
        <f t="shared" si="0"/>
        <v>0</v>
      </c>
      <c r="U29" s="290"/>
      <c r="V29" s="290"/>
      <c r="W29" s="290"/>
      <c r="X29" s="290"/>
      <c r="Y29" s="290"/>
      <c r="Z29" s="290">
        <v>0</v>
      </c>
    </row>
    <row r="30" spans="1:26" s="288" customFormat="1" ht="14.25">
      <c r="A30" s="975"/>
      <c r="B30" s="977"/>
      <c r="C30" s="285" t="s">
        <v>365</v>
      </c>
      <c r="D30" s="975"/>
      <c r="E30" s="975"/>
      <c r="F30" s="285" t="s">
        <v>351</v>
      </c>
      <c r="G30" s="285">
        <v>2025</v>
      </c>
      <c r="H30" s="287">
        <f>SUM(I30:S30)</f>
        <v>20815</v>
      </c>
      <c r="I30" s="290">
        <v>0</v>
      </c>
      <c r="J30" s="290">
        <v>0</v>
      </c>
      <c r="K30" s="290">
        <v>0</v>
      </c>
      <c r="L30" s="290">
        <v>0</v>
      </c>
      <c r="M30" s="290">
        <v>0</v>
      </c>
      <c r="N30" s="290"/>
      <c r="O30" s="290"/>
      <c r="P30" s="290"/>
      <c r="Q30" s="291">
        <v>0</v>
      </c>
      <c r="R30" s="291">
        <v>20815</v>
      </c>
      <c r="S30" s="290"/>
      <c r="T30" s="287">
        <f t="shared" si="0"/>
        <v>0</v>
      </c>
      <c r="U30" s="290">
        <v>0</v>
      </c>
      <c r="V30" s="290">
        <v>0</v>
      </c>
      <c r="W30" s="290">
        <v>0</v>
      </c>
      <c r="X30" s="290">
        <v>0</v>
      </c>
      <c r="Y30" s="290">
        <v>0</v>
      </c>
      <c r="Z30" s="290">
        <v>0</v>
      </c>
    </row>
    <row r="31" spans="1:26" s="288" customFormat="1" ht="26.25">
      <c r="A31" s="974">
        <v>14</v>
      </c>
      <c r="B31" s="976" t="s">
        <v>234</v>
      </c>
      <c r="C31" s="285" t="s">
        <v>199</v>
      </c>
      <c r="D31" s="974" t="s">
        <v>349</v>
      </c>
      <c r="E31" s="974" t="s">
        <v>349</v>
      </c>
      <c r="F31" s="285"/>
      <c r="G31" s="285">
        <v>2023</v>
      </c>
      <c r="H31" s="290"/>
      <c r="I31" s="290"/>
      <c r="J31" s="290"/>
      <c r="K31" s="290"/>
      <c r="L31" s="290"/>
      <c r="M31" s="290"/>
      <c r="N31" s="290"/>
      <c r="O31" s="290"/>
      <c r="P31" s="290"/>
      <c r="Q31" s="291">
        <v>5000</v>
      </c>
      <c r="R31" s="291"/>
      <c r="S31" s="290"/>
      <c r="T31" s="287">
        <f t="shared" si="0"/>
        <v>0</v>
      </c>
      <c r="U31" s="290"/>
      <c r="V31" s="290"/>
      <c r="W31" s="290"/>
      <c r="X31" s="290"/>
      <c r="Y31" s="290"/>
      <c r="Z31" s="290">
        <v>0</v>
      </c>
    </row>
    <row r="32" spans="1:26" s="288" customFormat="1" ht="14.25">
      <c r="A32" s="975"/>
      <c r="B32" s="977"/>
      <c r="C32" s="285" t="s">
        <v>365</v>
      </c>
      <c r="D32" s="975"/>
      <c r="E32" s="975"/>
      <c r="F32" s="285" t="s">
        <v>351</v>
      </c>
      <c r="G32" s="285">
        <v>2024</v>
      </c>
      <c r="H32" s="287">
        <f>SUM(I32:S32)</f>
        <v>17200</v>
      </c>
      <c r="I32" s="290">
        <v>0</v>
      </c>
      <c r="J32" s="290">
        <v>0</v>
      </c>
      <c r="K32" s="290">
        <v>0</v>
      </c>
      <c r="L32" s="290">
        <v>0</v>
      </c>
      <c r="M32" s="290"/>
      <c r="N32" s="290"/>
      <c r="O32" s="290"/>
      <c r="P32" s="290"/>
      <c r="Q32" s="291"/>
      <c r="R32" s="291">
        <v>17200</v>
      </c>
      <c r="S32" s="290"/>
      <c r="T32" s="287">
        <f t="shared" si="0"/>
        <v>0</v>
      </c>
      <c r="U32" s="290">
        <v>0</v>
      </c>
      <c r="V32" s="290">
        <v>0</v>
      </c>
      <c r="W32" s="290">
        <v>0</v>
      </c>
      <c r="X32" s="290">
        <v>0</v>
      </c>
      <c r="Y32" s="290">
        <v>0</v>
      </c>
      <c r="Z32" s="290">
        <v>0</v>
      </c>
    </row>
    <row r="33" spans="1:26" s="288" customFormat="1" ht="26.25">
      <c r="A33" s="974">
        <v>15</v>
      </c>
      <c r="B33" s="976" t="s">
        <v>235</v>
      </c>
      <c r="C33" s="285" t="s">
        <v>199</v>
      </c>
      <c r="D33" s="974" t="s">
        <v>349</v>
      </c>
      <c r="E33" s="974" t="s">
        <v>349</v>
      </c>
      <c r="F33" s="285"/>
      <c r="G33" s="285">
        <v>2023</v>
      </c>
      <c r="H33" s="290"/>
      <c r="I33" s="290"/>
      <c r="J33" s="290"/>
      <c r="K33" s="290"/>
      <c r="L33" s="290"/>
      <c r="M33" s="290"/>
      <c r="N33" s="290"/>
      <c r="O33" s="290"/>
      <c r="P33" s="290"/>
      <c r="Q33" s="291">
        <v>2200</v>
      </c>
      <c r="R33" s="291"/>
      <c r="S33" s="290"/>
      <c r="T33" s="287">
        <f t="shared" si="0"/>
        <v>0</v>
      </c>
      <c r="U33" s="290"/>
      <c r="V33" s="290"/>
      <c r="W33" s="290"/>
      <c r="X33" s="290"/>
      <c r="Y33" s="290"/>
      <c r="Z33" s="290">
        <v>0</v>
      </c>
    </row>
    <row r="34" spans="1:26" s="288" customFormat="1" ht="14.25">
      <c r="A34" s="975"/>
      <c r="B34" s="977"/>
      <c r="C34" s="285" t="s">
        <v>365</v>
      </c>
      <c r="D34" s="975"/>
      <c r="E34" s="975"/>
      <c r="F34" s="285" t="s">
        <v>351</v>
      </c>
      <c r="G34" s="285">
        <v>2024</v>
      </c>
      <c r="H34" s="287">
        <f>SUM(I34:S34)</f>
        <v>5000</v>
      </c>
      <c r="I34" s="290">
        <v>0</v>
      </c>
      <c r="J34" s="290">
        <v>0</v>
      </c>
      <c r="K34" s="290">
        <v>0</v>
      </c>
      <c r="L34" s="290">
        <v>0</v>
      </c>
      <c r="M34" s="290"/>
      <c r="N34" s="290"/>
      <c r="O34" s="290"/>
      <c r="P34" s="290"/>
      <c r="Q34" s="291"/>
      <c r="R34" s="291">
        <v>5000</v>
      </c>
      <c r="S34" s="290"/>
      <c r="T34" s="287">
        <f t="shared" si="0"/>
        <v>0</v>
      </c>
      <c r="U34" s="290">
        <v>0</v>
      </c>
      <c r="V34" s="290">
        <v>0</v>
      </c>
      <c r="W34" s="290">
        <v>0</v>
      </c>
      <c r="X34" s="290">
        <v>0</v>
      </c>
      <c r="Y34" s="290">
        <v>0</v>
      </c>
      <c r="Z34" s="290">
        <v>0</v>
      </c>
    </row>
    <row r="35" spans="1:26" s="288" customFormat="1" ht="39">
      <c r="A35" s="302">
        <v>16</v>
      </c>
      <c r="B35" s="303" t="s">
        <v>236</v>
      </c>
      <c r="C35" s="285" t="s">
        <v>199</v>
      </c>
      <c r="D35" s="302" t="s">
        <v>193</v>
      </c>
      <c r="E35" s="302" t="s">
        <v>193</v>
      </c>
      <c r="F35" s="285"/>
      <c r="G35" s="285">
        <v>2023</v>
      </c>
      <c r="H35" s="290"/>
      <c r="I35" s="290"/>
      <c r="J35" s="290"/>
      <c r="K35" s="290"/>
      <c r="L35" s="290"/>
      <c r="M35" s="290"/>
      <c r="N35" s="290"/>
      <c r="O35" s="290"/>
      <c r="P35" s="290"/>
      <c r="Q35" s="291">
        <v>10000</v>
      </c>
      <c r="R35" s="290"/>
      <c r="S35" s="290"/>
      <c r="T35" s="287">
        <f t="shared" si="0"/>
        <v>0</v>
      </c>
      <c r="U35" s="290"/>
      <c r="V35" s="290"/>
      <c r="W35" s="290"/>
      <c r="X35" s="290"/>
      <c r="Y35" s="290"/>
      <c r="Z35" s="290">
        <v>0</v>
      </c>
    </row>
    <row r="36" spans="1:26" s="288" customFormat="1" ht="26.25">
      <c r="A36" s="974">
        <v>17</v>
      </c>
      <c r="B36" s="976" t="s">
        <v>1</v>
      </c>
      <c r="C36" s="285" t="s">
        <v>199</v>
      </c>
      <c r="D36" s="974" t="s">
        <v>349</v>
      </c>
      <c r="E36" s="974" t="s">
        <v>349</v>
      </c>
      <c r="F36" s="285"/>
      <c r="G36" s="285">
        <v>2024</v>
      </c>
      <c r="H36" s="290"/>
      <c r="I36" s="290"/>
      <c r="J36" s="290"/>
      <c r="K36" s="290"/>
      <c r="L36" s="290"/>
      <c r="M36" s="290"/>
      <c r="N36" s="290"/>
      <c r="O36" s="290"/>
      <c r="P36" s="290"/>
      <c r="Q36" s="290"/>
      <c r="R36" s="291">
        <v>700</v>
      </c>
      <c r="S36" s="291"/>
      <c r="T36" s="287">
        <f t="shared" si="0"/>
        <v>0</v>
      </c>
      <c r="U36" s="290"/>
      <c r="V36" s="290"/>
      <c r="W36" s="290"/>
      <c r="X36" s="290"/>
      <c r="Y36" s="290"/>
      <c r="Z36" s="290">
        <v>0</v>
      </c>
    </row>
    <row r="37" spans="1:26" s="288" customFormat="1" ht="14.25">
      <c r="A37" s="975"/>
      <c r="B37" s="977"/>
      <c r="C37" s="285" t="s">
        <v>365</v>
      </c>
      <c r="D37" s="975"/>
      <c r="E37" s="975"/>
      <c r="F37" s="285" t="s">
        <v>351</v>
      </c>
      <c r="G37" s="285">
        <v>2025</v>
      </c>
      <c r="H37" s="287">
        <f>SUM(I37:S37)</f>
        <v>9300</v>
      </c>
      <c r="I37" s="290">
        <v>0</v>
      </c>
      <c r="J37" s="290">
        <v>0</v>
      </c>
      <c r="K37" s="290">
        <v>0</v>
      </c>
      <c r="L37" s="290">
        <v>0</v>
      </c>
      <c r="M37" s="290"/>
      <c r="N37" s="290"/>
      <c r="O37" s="290"/>
      <c r="P37" s="290"/>
      <c r="Q37" s="290"/>
      <c r="R37" s="291"/>
      <c r="S37" s="291">
        <v>9300</v>
      </c>
      <c r="T37" s="287">
        <f t="shared" si="0"/>
        <v>0</v>
      </c>
      <c r="U37" s="290">
        <v>0</v>
      </c>
      <c r="V37" s="290">
        <v>0</v>
      </c>
      <c r="W37" s="290">
        <v>0</v>
      </c>
      <c r="X37" s="290">
        <v>0</v>
      </c>
      <c r="Y37" s="290">
        <v>0</v>
      </c>
      <c r="Z37" s="290">
        <v>0</v>
      </c>
    </row>
    <row r="38" spans="1:26" s="288" customFormat="1" ht="26.25">
      <c r="A38" s="974">
        <v>18</v>
      </c>
      <c r="B38" s="976" t="s">
        <v>2</v>
      </c>
      <c r="C38" s="285" t="s">
        <v>199</v>
      </c>
      <c r="D38" s="974" t="s">
        <v>349</v>
      </c>
      <c r="E38" s="974" t="s">
        <v>349</v>
      </c>
      <c r="F38" s="285"/>
      <c r="G38" s="285">
        <v>2023</v>
      </c>
      <c r="H38" s="290"/>
      <c r="I38" s="290"/>
      <c r="J38" s="290"/>
      <c r="K38" s="290"/>
      <c r="L38" s="290"/>
      <c r="M38" s="290"/>
      <c r="N38" s="290"/>
      <c r="O38" s="290"/>
      <c r="P38" s="290"/>
      <c r="Q38" s="291">
        <v>326.3</v>
      </c>
      <c r="R38" s="291"/>
      <c r="S38" s="290"/>
      <c r="T38" s="287">
        <f t="shared" si="0"/>
        <v>0</v>
      </c>
      <c r="U38" s="290"/>
      <c r="V38" s="290"/>
      <c r="W38" s="290"/>
      <c r="X38" s="290"/>
      <c r="Y38" s="290"/>
      <c r="Z38" s="290">
        <v>0</v>
      </c>
    </row>
    <row r="39" spans="1:26" s="288" customFormat="1" ht="14.25">
      <c r="A39" s="975"/>
      <c r="B39" s="977"/>
      <c r="C39" s="285" t="s">
        <v>365</v>
      </c>
      <c r="D39" s="975"/>
      <c r="E39" s="975"/>
      <c r="F39" s="285" t="s">
        <v>351</v>
      </c>
      <c r="G39" s="285">
        <v>2024</v>
      </c>
      <c r="H39" s="287">
        <f>SUM(I39:S39)</f>
        <v>17619</v>
      </c>
      <c r="I39" s="290">
        <v>0</v>
      </c>
      <c r="J39" s="290">
        <v>0</v>
      </c>
      <c r="K39" s="290">
        <v>0</v>
      </c>
      <c r="L39" s="290">
        <v>0</v>
      </c>
      <c r="M39" s="290"/>
      <c r="N39" s="290"/>
      <c r="O39" s="290"/>
      <c r="P39" s="290"/>
      <c r="Q39" s="291"/>
      <c r="R39" s="291">
        <v>17619</v>
      </c>
      <c r="S39" s="290"/>
      <c r="T39" s="287">
        <f t="shared" si="0"/>
        <v>0</v>
      </c>
      <c r="U39" s="290">
        <v>0</v>
      </c>
      <c r="V39" s="290">
        <v>0</v>
      </c>
      <c r="W39" s="290">
        <v>0</v>
      </c>
      <c r="X39" s="290">
        <v>0</v>
      </c>
      <c r="Y39" s="290">
        <v>0</v>
      </c>
      <c r="Z39" s="290">
        <v>0</v>
      </c>
    </row>
    <row r="40" spans="1:26" s="288" customFormat="1" ht="26.25">
      <c r="A40" s="974">
        <v>19</v>
      </c>
      <c r="B40" s="976" t="s">
        <v>3</v>
      </c>
      <c r="C40" s="285" t="s">
        <v>199</v>
      </c>
      <c r="D40" s="974" t="s">
        <v>349</v>
      </c>
      <c r="E40" s="974" t="s">
        <v>349</v>
      </c>
      <c r="F40" s="285"/>
      <c r="G40" s="285">
        <v>2023</v>
      </c>
      <c r="H40" s="290"/>
      <c r="I40" s="290"/>
      <c r="J40" s="290"/>
      <c r="K40" s="290"/>
      <c r="L40" s="290"/>
      <c r="M40" s="290"/>
      <c r="N40" s="290"/>
      <c r="O40" s="290"/>
      <c r="P40" s="290"/>
      <c r="Q40" s="291">
        <v>326.3</v>
      </c>
      <c r="R40" s="291"/>
      <c r="S40" s="290"/>
      <c r="T40" s="287">
        <f t="shared" si="0"/>
        <v>0</v>
      </c>
      <c r="U40" s="290"/>
      <c r="V40" s="290"/>
      <c r="W40" s="290"/>
      <c r="X40" s="290"/>
      <c r="Y40" s="290"/>
      <c r="Z40" s="290">
        <v>0</v>
      </c>
    </row>
    <row r="41" spans="1:26" s="288" customFormat="1" ht="14.25">
      <c r="A41" s="975"/>
      <c r="B41" s="977"/>
      <c r="C41" s="285" t="s">
        <v>365</v>
      </c>
      <c r="D41" s="975"/>
      <c r="E41" s="975"/>
      <c r="F41" s="285" t="s">
        <v>351</v>
      </c>
      <c r="G41" s="285">
        <v>2024</v>
      </c>
      <c r="H41" s="287">
        <f>SUM(I41:S41)</f>
        <v>17619</v>
      </c>
      <c r="I41" s="290">
        <v>0</v>
      </c>
      <c r="J41" s="290">
        <v>0</v>
      </c>
      <c r="K41" s="290">
        <v>0</v>
      </c>
      <c r="L41" s="290">
        <v>0</v>
      </c>
      <c r="M41" s="290"/>
      <c r="N41" s="290"/>
      <c r="O41" s="290"/>
      <c r="P41" s="290"/>
      <c r="Q41" s="291"/>
      <c r="R41" s="291">
        <v>17619</v>
      </c>
      <c r="S41" s="290"/>
      <c r="T41" s="287">
        <f t="shared" si="0"/>
        <v>0</v>
      </c>
      <c r="U41" s="290">
        <v>0</v>
      </c>
      <c r="V41" s="290">
        <v>0</v>
      </c>
      <c r="W41" s="290">
        <v>0</v>
      </c>
      <c r="X41" s="290">
        <v>0</v>
      </c>
      <c r="Y41" s="290">
        <v>0</v>
      </c>
      <c r="Z41" s="290">
        <v>0</v>
      </c>
    </row>
    <row r="42" spans="1:26" s="288" customFormat="1" ht="26.25">
      <c r="A42" s="974">
        <v>20</v>
      </c>
      <c r="B42" s="976" t="s">
        <v>636</v>
      </c>
      <c r="C42" s="285" t="s">
        <v>199</v>
      </c>
      <c r="D42" s="974" t="s">
        <v>349</v>
      </c>
      <c r="E42" s="974" t="s">
        <v>349</v>
      </c>
      <c r="F42" s="285"/>
      <c r="G42" s="285">
        <v>2023</v>
      </c>
      <c r="H42" s="290"/>
      <c r="I42" s="290"/>
      <c r="J42" s="290"/>
      <c r="K42" s="290"/>
      <c r="L42" s="290"/>
      <c r="M42" s="290"/>
      <c r="N42" s="290"/>
      <c r="O42" s="290"/>
      <c r="P42" s="290"/>
      <c r="Q42" s="291">
        <v>326.3</v>
      </c>
      <c r="R42" s="291"/>
      <c r="S42" s="290"/>
      <c r="T42" s="287">
        <f t="shared" si="0"/>
        <v>0</v>
      </c>
      <c r="U42" s="290"/>
      <c r="V42" s="290"/>
      <c r="W42" s="290"/>
      <c r="X42" s="290"/>
      <c r="Y42" s="290"/>
      <c r="Z42" s="290">
        <v>0</v>
      </c>
    </row>
    <row r="43" spans="1:26" s="288" customFormat="1" ht="14.25">
      <c r="A43" s="975"/>
      <c r="B43" s="977"/>
      <c r="C43" s="285" t="s">
        <v>365</v>
      </c>
      <c r="D43" s="975"/>
      <c r="E43" s="975"/>
      <c r="F43" s="285" t="s">
        <v>351</v>
      </c>
      <c r="G43" s="285">
        <v>2024</v>
      </c>
      <c r="H43" s="287">
        <f>SUM(I43:S43)</f>
        <v>17619</v>
      </c>
      <c r="I43" s="290">
        <v>0</v>
      </c>
      <c r="J43" s="290">
        <v>0</v>
      </c>
      <c r="K43" s="290">
        <v>0</v>
      </c>
      <c r="L43" s="290">
        <v>0</v>
      </c>
      <c r="M43" s="290"/>
      <c r="N43" s="290"/>
      <c r="O43" s="290"/>
      <c r="P43" s="290"/>
      <c r="Q43" s="291"/>
      <c r="R43" s="291">
        <v>17619</v>
      </c>
      <c r="S43" s="290"/>
      <c r="T43" s="287">
        <f t="shared" si="0"/>
        <v>0</v>
      </c>
      <c r="U43" s="290">
        <v>0</v>
      </c>
      <c r="V43" s="290">
        <v>0</v>
      </c>
      <c r="W43" s="290">
        <v>0</v>
      </c>
      <c r="X43" s="290">
        <v>0</v>
      </c>
      <c r="Y43" s="290">
        <v>0</v>
      </c>
      <c r="Z43" s="290">
        <v>0</v>
      </c>
    </row>
    <row r="44" spans="1:26" ht="14.25">
      <c r="A44" s="286"/>
      <c r="B44" s="286" t="s">
        <v>200</v>
      </c>
      <c r="C44" s="286"/>
      <c r="D44" s="286"/>
      <c r="E44" s="286"/>
      <c r="F44" s="286"/>
      <c r="G44" s="286"/>
      <c r="H44" s="304">
        <f>SUM(H8:H43)</f>
        <v>1939776.2800000003</v>
      </c>
      <c r="I44" s="304">
        <f aca="true" t="shared" si="1" ref="I44:Y44">SUM(I8:I43)</f>
        <v>20042.6</v>
      </c>
      <c r="J44" s="304">
        <f t="shared" si="1"/>
        <v>861</v>
      </c>
      <c r="K44" s="304">
        <f t="shared" si="1"/>
        <v>0</v>
      </c>
      <c r="L44" s="304">
        <f t="shared" si="1"/>
        <v>3199.6</v>
      </c>
      <c r="M44" s="304">
        <f t="shared" si="1"/>
        <v>4000</v>
      </c>
      <c r="N44" s="304">
        <f>SUM(N8:N43)</f>
        <v>277929</v>
      </c>
      <c r="O44" s="304">
        <f t="shared" si="1"/>
        <v>544474</v>
      </c>
      <c r="P44" s="304">
        <f t="shared" si="1"/>
        <v>218067</v>
      </c>
      <c r="Q44" s="304">
        <f t="shared" si="1"/>
        <v>19177.699999999997</v>
      </c>
      <c r="R44" s="304">
        <f t="shared" si="1"/>
        <v>99072</v>
      </c>
      <c r="S44" s="304">
        <f t="shared" si="1"/>
        <v>89300</v>
      </c>
      <c r="T44" s="304">
        <f t="shared" si="1"/>
        <v>42219.7</v>
      </c>
      <c r="U44" s="304">
        <f t="shared" si="1"/>
        <v>20679.199999999997</v>
      </c>
      <c r="V44" s="304">
        <f t="shared" si="1"/>
        <v>4708.6</v>
      </c>
      <c r="W44" s="304">
        <f t="shared" si="1"/>
        <v>5831.9</v>
      </c>
      <c r="X44" s="304">
        <f t="shared" si="1"/>
        <v>9031.5</v>
      </c>
      <c r="Y44" s="304">
        <f t="shared" si="1"/>
        <v>4000</v>
      </c>
      <c r="Z44" s="304">
        <f>SUM(Z8:Z43)</f>
        <v>7000</v>
      </c>
    </row>
    <row r="46" ht="14.25">
      <c r="A46" s="305" t="s">
        <v>1094</v>
      </c>
    </row>
  </sheetData>
  <sheetProtection/>
  <mergeCells count="68">
    <mergeCell ref="A40:A41"/>
    <mergeCell ref="B40:B41"/>
    <mergeCell ref="D40:D41"/>
    <mergeCell ref="E40:E41"/>
    <mergeCell ref="A42:A43"/>
    <mergeCell ref="B42:B43"/>
    <mergeCell ref="D42:D43"/>
    <mergeCell ref="E42:E43"/>
    <mergeCell ref="A36:A37"/>
    <mergeCell ref="B36:B37"/>
    <mergeCell ref="D36:D37"/>
    <mergeCell ref="E36:E37"/>
    <mergeCell ref="A38:A39"/>
    <mergeCell ref="B38:B39"/>
    <mergeCell ref="D38:D39"/>
    <mergeCell ref="E38:E39"/>
    <mergeCell ref="A31:A32"/>
    <mergeCell ref="B31:B32"/>
    <mergeCell ref="D31:D32"/>
    <mergeCell ref="E31:E32"/>
    <mergeCell ref="A33:A34"/>
    <mergeCell ref="B33:B34"/>
    <mergeCell ref="D33:D34"/>
    <mergeCell ref="E33:E34"/>
    <mergeCell ref="A27:A28"/>
    <mergeCell ref="B27:B28"/>
    <mergeCell ref="D27:D28"/>
    <mergeCell ref="E27:E28"/>
    <mergeCell ref="A29:A30"/>
    <mergeCell ref="B29:B30"/>
    <mergeCell ref="D29:D30"/>
    <mergeCell ref="E29:E30"/>
    <mergeCell ref="H20:H21"/>
    <mergeCell ref="A22:A23"/>
    <mergeCell ref="B22:B23"/>
    <mergeCell ref="A25:A26"/>
    <mergeCell ref="B25:B26"/>
    <mergeCell ref="D25:D26"/>
    <mergeCell ref="E25:E26"/>
    <mergeCell ref="A16:A17"/>
    <mergeCell ref="A19:A21"/>
    <mergeCell ref="F20:F21"/>
    <mergeCell ref="A12:A13"/>
    <mergeCell ref="B12:B13"/>
    <mergeCell ref="D12:D13"/>
    <mergeCell ref="E12:E13"/>
    <mergeCell ref="A10:A11"/>
    <mergeCell ref="B10:B11"/>
    <mergeCell ref="D10:D11"/>
    <mergeCell ref="E10:E11"/>
    <mergeCell ref="F12:F13"/>
    <mergeCell ref="G12:G13"/>
    <mergeCell ref="T5:T6"/>
    <mergeCell ref="U5:Y5"/>
    <mergeCell ref="A8:A9"/>
    <mergeCell ref="B8:B9"/>
    <mergeCell ref="D8:D9"/>
    <mergeCell ref="E8:E9"/>
    <mergeCell ref="A4:Y4"/>
    <mergeCell ref="A5:A6"/>
    <mergeCell ref="B5:B6"/>
    <mergeCell ref="C5:C6"/>
    <mergeCell ref="D5:D6"/>
    <mergeCell ref="E5:E6"/>
    <mergeCell ref="F5:F6"/>
    <mergeCell ref="G5:G6"/>
    <mergeCell ref="H5:H6"/>
    <mergeCell ref="I5:S5"/>
  </mergeCells>
  <printOptions/>
  <pageMargins left="0.7" right="0.7" top="0.75" bottom="0.75" header="0.3" footer="0.3"/>
  <pageSetup horizontalDpi="600" verticalDpi="600" orientation="landscape" paperSize="9" scale="46" r:id="rId1"/>
</worksheet>
</file>

<file path=xl/worksheets/sheet22.xml><?xml version="1.0" encoding="utf-8"?>
<worksheet xmlns="http://schemas.openxmlformats.org/spreadsheetml/2006/main" xmlns:r="http://schemas.openxmlformats.org/officeDocument/2006/relationships">
  <sheetPr>
    <tabColor rgb="FF00B0F0"/>
    <pageSetUpPr fitToPage="1"/>
  </sheetPr>
  <dimension ref="A1:AC54"/>
  <sheetViews>
    <sheetView view="pageBreakPreview" zoomScaleNormal="77" zoomScaleSheetLayoutView="100" zoomScalePageLayoutView="0" workbookViewId="0" topLeftCell="O1">
      <pane ySplit="6" topLeftCell="A7" activePane="bottomLeft" state="frozen"/>
      <selection pane="topLeft" activeCell="A1" sqref="A1"/>
      <selection pane="bottomLeft" activeCell="P32" sqref="P32"/>
    </sheetView>
  </sheetViews>
  <sheetFormatPr defaultColWidth="9.140625" defaultRowHeight="15"/>
  <cols>
    <col min="1" max="1" width="3.140625" style="127" bestFit="1" customWidth="1"/>
    <col min="2" max="2" width="29.28125" style="15" customWidth="1"/>
    <col min="3" max="3" width="15.140625" style="15" customWidth="1"/>
    <col min="4" max="4" width="13.28125" style="15" customWidth="1"/>
    <col min="5" max="5" width="11.8515625" style="27" customWidth="1"/>
    <col min="6" max="6" width="11.140625" style="15" customWidth="1"/>
    <col min="7" max="7" width="12.7109375" style="15" customWidth="1"/>
    <col min="8" max="8" width="8.8515625" style="15" customWidth="1"/>
    <col min="9" max="9" width="10.140625" style="15" customWidth="1"/>
    <col min="10" max="10" width="9.140625" style="15" customWidth="1"/>
    <col min="11" max="11" width="10.140625" style="15" customWidth="1"/>
    <col min="12" max="12" width="9.140625" style="15" customWidth="1"/>
    <col min="13" max="13" width="10.140625" style="15" customWidth="1"/>
    <col min="14" max="14" width="8.8515625" style="15" customWidth="1"/>
    <col min="15" max="15" width="10.140625" style="15" customWidth="1"/>
    <col min="16" max="16" width="8.57421875" style="15" customWidth="1"/>
    <col min="17" max="17" width="10.140625" style="15" customWidth="1"/>
    <col min="18" max="18" width="9.00390625" style="15" customWidth="1"/>
    <col min="19" max="19" width="10.140625" style="15" customWidth="1"/>
    <col min="20" max="20" width="9.00390625" style="15" customWidth="1"/>
    <col min="21" max="21" width="9.140625" style="15" customWidth="1"/>
    <col min="22" max="22" width="8.8515625" style="15" customWidth="1"/>
    <col min="23" max="23" width="9.140625" style="15" customWidth="1"/>
    <col min="24" max="24" width="8.421875" style="15" customWidth="1"/>
    <col min="25" max="25" width="9.140625" style="15" customWidth="1"/>
    <col min="26" max="26" width="8.8515625" style="15" customWidth="1"/>
    <col min="27" max="27" width="9.140625" style="15" customWidth="1"/>
    <col min="28" max="28" width="8.28125" style="15" customWidth="1"/>
    <col min="29" max="29" width="9.140625" style="15" customWidth="1"/>
  </cols>
  <sheetData>
    <row r="1" spans="25:29" ht="58.5" customHeight="1">
      <c r="Y1" s="986" t="s">
        <v>613</v>
      </c>
      <c r="Z1" s="986"/>
      <c r="AA1" s="986"/>
      <c r="AB1" s="986"/>
      <c r="AC1" s="986"/>
    </row>
    <row r="2" spans="1:29" ht="38.25" customHeight="1">
      <c r="A2" s="997" t="s">
        <v>640</v>
      </c>
      <c r="B2" s="997"/>
      <c r="C2" s="997"/>
      <c r="D2" s="997"/>
      <c r="E2" s="997"/>
      <c r="F2" s="997"/>
      <c r="G2" s="997"/>
      <c r="H2" s="997"/>
      <c r="I2" s="997"/>
      <c r="J2" s="997"/>
      <c r="K2" s="997"/>
      <c r="L2" s="997"/>
      <c r="M2" s="997"/>
      <c r="N2" s="997"/>
      <c r="O2" s="997"/>
      <c r="P2" s="997"/>
      <c r="Q2" s="997"/>
      <c r="R2" s="997"/>
      <c r="S2" s="997"/>
      <c r="T2" s="997"/>
      <c r="U2" s="997"/>
      <c r="V2" s="997"/>
      <c r="W2" s="997"/>
      <c r="X2" s="997"/>
      <c r="Y2" s="997"/>
      <c r="Z2" s="997"/>
      <c r="AA2" s="997"/>
      <c r="AB2" s="997"/>
      <c r="AC2" s="997"/>
    </row>
    <row r="3" spans="1:29" s="3" customFormat="1" ht="21.75" customHeight="1">
      <c r="A3" s="690" t="s">
        <v>285</v>
      </c>
      <c r="B3" s="850" t="s">
        <v>976</v>
      </c>
      <c r="C3" s="850" t="s">
        <v>286</v>
      </c>
      <c r="D3" s="850"/>
      <c r="E3" s="842" t="s">
        <v>376</v>
      </c>
      <c r="F3" s="850" t="s">
        <v>287</v>
      </c>
      <c r="G3" s="850" t="s">
        <v>288</v>
      </c>
      <c r="H3" s="983" t="s">
        <v>289</v>
      </c>
      <c r="I3" s="983"/>
      <c r="J3" s="983"/>
      <c r="K3" s="983"/>
      <c r="L3" s="983"/>
      <c r="M3" s="983"/>
      <c r="N3" s="983"/>
      <c r="O3" s="983"/>
      <c r="P3" s="983"/>
      <c r="Q3" s="983"/>
      <c r="R3" s="983"/>
      <c r="S3" s="983"/>
      <c r="T3" s="983"/>
      <c r="U3" s="983"/>
      <c r="V3" s="983"/>
      <c r="W3" s="983"/>
      <c r="X3" s="983"/>
      <c r="Y3" s="983"/>
      <c r="Z3" s="983"/>
      <c r="AA3" s="983"/>
      <c r="AB3" s="983"/>
      <c r="AC3" s="983"/>
    </row>
    <row r="4" spans="1:29" s="3" customFormat="1" ht="15">
      <c r="A4" s="690"/>
      <c r="B4" s="850"/>
      <c r="C4" s="850"/>
      <c r="D4" s="850"/>
      <c r="E4" s="843"/>
      <c r="F4" s="850"/>
      <c r="G4" s="850"/>
      <c r="H4" s="983" t="s">
        <v>210</v>
      </c>
      <c r="I4" s="983"/>
      <c r="J4" s="983" t="s">
        <v>211</v>
      </c>
      <c r="K4" s="983"/>
      <c r="L4" s="983" t="s">
        <v>212</v>
      </c>
      <c r="M4" s="983"/>
      <c r="N4" s="983" t="s">
        <v>223</v>
      </c>
      <c r="O4" s="983"/>
      <c r="P4" s="983" t="s">
        <v>232</v>
      </c>
      <c r="Q4" s="983"/>
      <c r="R4" s="983" t="s">
        <v>233</v>
      </c>
      <c r="S4" s="983"/>
      <c r="T4" s="983" t="s">
        <v>593</v>
      </c>
      <c r="U4" s="983"/>
      <c r="V4" s="983" t="s">
        <v>594</v>
      </c>
      <c r="W4" s="983"/>
      <c r="X4" s="983" t="s">
        <v>595</v>
      </c>
      <c r="Y4" s="983"/>
      <c r="Z4" s="983" t="s">
        <v>596</v>
      </c>
      <c r="AA4" s="983"/>
      <c r="AB4" s="983" t="s">
        <v>610</v>
      </c>
      <c r="AC4" s="983"/>
    </row>
    <row r="5" spans="1:29" s="3" customFormat="1" ht="33">
      <c r="A5" s="690"/>
      <c r="B5" s="850"/>
      <c r="C5" s="850"/>
      <c r="D5" s="850"/>
      <c r="E5" s="844"/>
      <c r="F5" s="850"/>
      <c r="G5" s="850"/>
      <c r="H5" s="421" t="s">
        <v>241</v>
      </c>
      <c r="I5" s="421" t="s">
        <v>242</v>
      </c>
      <c r="J5" s="421" t="s">
        <v>241</v>
      </c>
      <c r="K5" s="421" t="s">
        <v>242</v>
      </c>
      <c r="L5" s="421" t="s">
        <v>241</v>
      </c>
      <c r="M5" s="421" t="s">
        <v>242</v>
      </c>
      <c r="N5" s="421" t="s">
        <v>241</v>
      </c>
      <c r="O5" s="421" t="s">
        <v>242</v>
      </c>
      <c r="P5" s="421" t="s">
        <v>241</v>
      </c>
      <c r="Q5" s="421" t="s">
        <v>242</v>
      </c>
      <c r="R5" s="421" t="s">
        <v>241</v>
      </c>
      <c r="S5" s="421" t="s">
        <v>242</v>
      </c>
      <c r="T5" s="421" t="s">
        <v>241</v>
      </c>
      <c r="U5" s="421" t="s">
        <v>242</v>
      </c>
      <c r="V5" s="421" t="s">
        <v>241</v>
      </c>
      <c r="W5" s="421" t="s">
        <v>242</v>
      </c>
      <c r="X5" s="421" t="s">
        <v>241</v>
      </c>
      <c r="Y5" s="421" t="s">
        <v>242</v>
      </c>
      <c r="Z5" s="421" t="s">
        <v>241</v>
      </c>
      <c r="AA5" s="421" t="s">
        <v>242</v>
      </c>
      <c r="AB5" s="421" t="s">
        <v>241</v>
      </c>
      <c r="AC5" s="421" t="s">
        <v>242</v>
      </c>
    </row>
    <row r="6" spans="1:29" s="3" customFormat="1" ht="15">
      <c r="A6" s="95">
        <v>1</v>
      </c>
      <c r="B6" s="323">
        <v>2</v>
      </c>
      <c r="C6" s="983">
        <v>3</v>
      </c>
      <c r="D6" s="983"/>
      <c r="E6" s="323">
        <v>4</v>
      </c>
      <c r="F6" s="323">
        <v>5</v>
      </c>
      <c r="G6" s="323">
        <v>6</v>
      </c>
      <c r="H6" s="323">
        <v>7</v>
      </c>
      <c r="I6" s="323">
        <v>8</v>
      </c>
      <c r="J6" s="323">
        <v>9</v>
      </c>
      <c r="K6" s="323">
        <v>10</v>
      </c>
      <c r="L6" s="323">
        <v>11</v>
      </c>
      <c r="M6" s="323">
        <v>12</v>
      </c>
      <c r="N6" s="323">
        <v>13</v>
      </c>
      <c r="O6" s="323">
        <v>14</v>
      </c>
      <c r="P6" s="323">
        <v>15</v>
      </c>
      <c r="Q6" s="323">
        <v>16</v>
      </c>
      <c r="R6" s="323">
        <v>17</v>
      </c>
      <c r="S6" s="540">
        <v>18</v>
      </c>
      <c r="T6" s="541">
        <v>19</v>
      </c>
      <c r="U6" s="541">
        <v>20</v>
      </c>
      <c r="V6" s="541">
        <v>21</v>
      </c>
      <c r="W6" s="541">
        <v>22</v>
      </c>
      <c r="X6" s="541">
        <v>23</v>
      </c>
      <c r="Y6" s="541">
        <v>24</v>
      </c>
      <c r="Z6" s="541">
        <v>25</v>
      </c>
      <c r="AA6" s="541">
        <v>26</v>
      </c>
      <c r="AB6" s="541">
        <v>27</v>
      </c>
      <c r="AC6" s="541">
        <v>28</v>
      </c>
    </row>
    <row r="7" spans="1:29" s="3" customFormat="1" ht="36.75" customHeight="1">
      <c r="A7" s="832">
        <v>1</v>
      </c>
      <c r="B7" s="1002" t="s">
        <v>325</v>
      </c>
      <c r="C7" s="1005" t="s">
        <v>813</v>
      </c>
      <c r="D7" s="1005"/>
      <c r="E7" s="323" t="s">
        <v>377</v>
      </c>
      <c r="F7" s="323" t="s">
        <v>229</v>
      </c>
      <c r="G7" s="320">
        <v>18</v>
      </c>
      <c r="H7" s="323">
        <v>18.5</v>
      </c>
      <c r="I7" s="323">
        <v>18.1</v>
      </c>
      <c r="J7" s="323">
        <v>21.2</v>
      </c>
      <c r="K7" s="323">
        <v>19.7</v>
      </c>
      <c r="L7" s="320">
        <v>30</v>
      </c>
      <c r="M7" s="328">
        <v>24.7</v>
      </c>
      <c r="N7" s="330">
        <v>35</v>
      </c>
      <c r="O7" s="328">
        <v>25.9</v>
      </c>
      <c r="P7" s="330">
        <v>40</v>
      </c>
      <c r="Q7" s="330">
        <f>Q12/599000*100</f>
        <v>37.56260434056761</v>
      </c>
      <c r="R7" s="330">
        <v>43</v>
      </c>
      <c r="S7" s="331">
        <f>S12/601329*100</f>
        <v>38.24861265629963</v>
      </c>
      <c r="T7" s="535">
        <v>46</v>
      </c>
      <c r="U7" s="542">
        <f>U12/603705*100</f>
        <v>38.92629678402531</v>
      </c>
      <c r="V7" s="542">
        <v>49</v>
      </c>
      <c r="W7" s="542">
        <f>W12/606142*100</f>
        <v>39.59468243414909</v>
      </c>
      <c r="X7" s="542">
        <v>52</v>
      </c>
      <c r="Y7" s="543"/>
      <c r="Z7" s="542">
        <v>55</v>
      </c>
      <c r="AA7" s="543"/>
      <c r="AB7" s="542">
        <v>55</v>
      </c>
      <c r="AC7" s="543"/>
    </row>
    <row r="8" spans="1:29" s="3" customFormat="1" ht="41.25" customHeight="1">
      <c r="A8" s="693"/>
      <c r="B8" s="1003"/>
      <c r="C8" s="984" t="s">
        <v>941</v>
      </c>
      <c r="D8" s="985"/>
      <c r="E8" s="323" t="s">
        <v>377</v>
      </c>
      <c r="F8" s="323" t="s">
        <v>229</v>
      </c>
      <c r="G8" s="602" t="s">
        <v>1079</v>
      </c>
      <c r="H8" s="603"/>
      <c r="I8" s="603"/>
      <c r="J8" s="603"/>
      <c r="K8" s="603"/>
      <c r="L8" s="603"/>
      <c r="M8" s="603"/>
      <c r="N8" s="603"/>
      <c r="O8" s="604"/>
      <c r="P8" s="323">
        <v>76</v>
      </c>
      <c r="Q8" s="323">
        <v>76</v>
      </c>
      <c r="R8" s="323">
        <v>78</v>
      </c>
      <c r="S8" s="543">
        <v>78</v>
      </c>
      <c r="T8" s="543">
        <v>80</v>
      </c>
      <c r="U8" s="543">
        <v>80</v>
      </c>
      <c r="V8" s="543">
        <v>81.8</v>
      </c>
      <c r="W8" s="543">
        <v>81.8</v>
      </c>
      <c r="X8" s="543">
        <v>83.8</v>
      </c>
      <c r="Y8" s="543"/>
      <c r="Z8" s="543">
        <v>86</v>
      </c>
      <c r="AA8" s="543"/>
      <c r="AB8" s="543">
        <v>86</v>
      </c>
      <c r="AC8" s="543"/>
    </row>
    <row r="9" spans="1:29" s="3" customFormat="1" ht="48" customHeight="1">
      <c r="A9" s="693"/>
      <c r="B9" s="1003"/>
      <c r="C9" s="984" t="s">
        <v>942</v>
      </c>
      <c r="D9" s="985"/>
      <c r="E9" s="323" t="s">
        <v>377</v>
      </c>
      <c r="F9" s="323" t="s">
        <v>229</v>
      </c>
      <c r="G9" s="602" t="s">
        <v>1079</v>
      </c>
      <c r="H9" s="603"/>
      <c r="I9" s="603"/>
      <c r="J9" s="603"/>
      <c r="K9" s="603"/>
      <c r="L9" s="603"/>
      <c r="M9" s="603"/>
      <c r="N9" s="603"/>
      <c r="O9" s="604"/>
      <c r="P9" s="323">
        <v>29.2</v>
      </c>
      <c r="Q9" s="323">
        <v>29.2</v>
      </c>
      <c r="R9" s="323">
        <v>34.2</v>
      </c>
      <c r="S9" s="543">
        <v>34.2</v>
      </c>
      <c r="T9" s="543">
        <v>39.1</v>
      </c>
      <c r="U9" s="543">
        <v>39.1</v>
      </c>
      <c r="V9" s="543">
        <v>44.2</v>
      </c>
      <c r="W9" s="543">
        <v>44.2</v>
      </c>
      <c r="X9" s="543">
        <v>48.8</v>
      </c>
      <c r="Y9" s="543"/>
      <c r="Z9" s="543">
        <v>52.2</v>
      </c>
      <c r="AA9" s="543"/>
      <c r="AB9" s="543">
        <v>52.2</v>
      </c>
      <c r="AC9" s="543"/>
    </row>
    <row r="10" spans="1:29" s="3" customFormat="1" ht="51" customHeight="1">
      <c r="A10" s="694"/>
      <c r="B10" s="1004"/>
      <c r="C10" s="984" t="s">
        <v>943</v>
      </c>
      <c r="D10" s="985"/>
      <c r="E10" s="323" t="s">
        <v>377</v>
      </c>
      <c r="F10" s="323" t="s">
        <v>229</v>
      </c>
      <c r="G10" s="602" t="s">
        <v>1079</v>
      </c>
      <c r="H10" s="603"/>
      <c r="I10" s="603"/>
      <c r="J10" s="603"/>
      <c r="K10" s="603"/>
      <c r="L10" s="603"/>
      <c r="M10" s="603"/>
      <c r="N10" s="603"/>
      <c r="O10" s="604"/>
      <c r="P10" s="544">
        <v>3.85</v>
      </c>
      <c r="Q10" s="330">
        <v>3.85</v>
      </c>
      <c r="R10" s="330">
        <v>6</v>
      </c>
      <c r="S10" s="331">
        <v>6</v>
      </c>
      <c r="T10" s="535">
        <v>9.5</v>
      </c>
      <c r="U10" s="542">
        <v>9.5</v>
      </c>
      <c r="V10" s="542">
        <v>14.2</v>
      </c>
      <c r="W10" s="542">
        <v>14.2</v>
      </c>
      <c r="X10" s="542">
        <v>18</v>
      </c>
      <c r="Y10" s="543"/>
      <c r="Z10" s="542">
        <v>20</v>
      </c>
      <c r="AA10" s="543"/>
      <c r="AB10" s="542">
        <v>20</v>
      </c>
      <c r="AC10" s="543"/>
    </row>
    <row r="11" spans="1:29" s="3" customFormat="1" ht="15">
      <c r="A11" s="95"/>
      <c r="B11" s="987" t="s">
        <v>326</v>
      </c>
      <c r="C11" s="988"/>
      <c r="D11" s="988"/>
      <c r="E11" s="988"/>
      <c r="F11" s="988"/>
      <c r="G11" s="988"/>
      <c r="H11" s="988"/>
      <c r="I11" s="988"/>
      <c r="J11" s="988"/>
      <c r="K11" s="988"/>
      <c r="L11" s="988"/>
      <c r="M11" s="988"/>
      <c r="N11" s="988"/>
      <c r="O11" s="988"/>
      <c r="P11" s="988"/>
      <c r="Q11" s="988"/>
      <c r="R11" s="988"/>
      <c r="S11" s="988"/>
      <c r="T11" s="988"/>
      <c r="U11" s="988"/>
      <c r="V11" s="988"/>
      <c r="W11" s="988"/>
      <c r="X11" s="988"/>
      <c r="Y11" s="988"/>
      <c r="Z11" s="988"/>
      <c r="AA11" s="988"/>
      <c r="AB11" s="988"/>
      <c r="AC11" s="989"/>
    </row>
    <row r="12" spans="1:29" s="3" customFormat="1" ht="48.75" customHeight="1">
      <c r="A12" s="95" t="s">
        <v>451</v>
      </c>
      <c r="B12" s="121" t="s">
        <v>571</v>
      </c>
      <c r="C12" s="705" t="s">
        <v>273</v>
      </c>
      <c r="D12" s="705"/>
      <c r="E12" s="120" t="s">
        <v>377</v>
      </c>
      <c r="F12" s="120" t="s">
        <v>229</v>
      </c>
      <c r="G12" s="323">
        <f>РФКиС_п!F7</f>
        <v>102245</v>
      </c>
      <c r="H12" s="323">
        <f>РФКиС_п!G7</f>
        <v>103000</v>
      </c>
      <c r="I12" s="323">
        <f>РФКиС_п!H7</f>
        <v>102476.8</v>
      </c>
      <c r="J12" s="323">
        <f>РФКиС_п!I7</f>
        <v>120000</v>
      </c>
      <c r="K12" s="323">
        <f>РФКиС_п!J7</f>
        <v>117000</v>
      </c>
      <c r="L12" s="323">
        <f>РФКиС_п!K7</f>
        <v>179670</v>
      </c>
      <c r="M12" s="323">
        <f>РФКиС_п!L7</f>
        <v>150000</v>
      </c>
      <c r="N12" s="323">
        <f>РФКиС_п!M7</f>
        <v>209674</v>
      </c>
      <c r="O12" s="323">
        <f>РФКиС_п!N7</f>
        <v>155000</v>
      </c>
      <c r="P12" s="323">
        <f>РФКиС_п!O7</f>
        <v>239600</v>
      </c>
      <c r="Q12" s="323">
        <f>РФКиС_п!P7</f>
        <v>225000</v>
      </c>
      <c r="R12" s="545">
        <f>РФКиС_п!Q7</f>
        <v>258571.47</v>
      </c>
      <c r="S12" s="546">
        <f>РФКиС_п!R7</f>
        <v>230000</v>
      </c>
      <c r="T12" s="546">
        <f>РФКиС_п!S7</f>
        <v>277704.3</v>
      </c>
      <c r="U12" s="546">
        <f>РФКиС_п!T7</f>
        <v>235000</v>
      </c>
      <c r="V12" s="546">
        <f>РФКиС_п!U7</f>
        <v>297009.58</v>
      </c>
      <c r="W12" s="546">
        <f>РФКиС_п!V7</f>
        <v>240000</v>
      </c>
      <c r="X12" s="546">
        <f>РФКиС_п!W7</f>
        <v>316504.76</v>
      </c>
      <c r="Y12" s="546">
        <f>РФКиС_п!X7</f>
        <v>0</v>
      </c>
      <c r="Z12" s="546">
        <f>РФКиС_п!Y7</f>
        <v>336213.35000000003</v>
      </c>
      <c r="AA12" s="546">
        <f>РФКиС_п!Z7</f>
        <v>0</v>
      </c>
      <c r="AB12" s="546">
        <f>РФКиС_п!AA7</f>
        <v>337742.9</v>
      </c>
      <c r="AC12" s="481">
        <f>РФКиС_п!AB7</f>
        <v>0</v>
      </c>
    </row>
    <row r="13" spans="1:29" s="3" customFormat="1" ht="15">
      <c r="A13" s="95"/>
      <c r="B13" s="987" t="s">
        <v>327</v>
      </c>
      <c r="C13" s="988"/>
      <c r="D13" s="988"/>
      <c r="E13" s="988"/>
      <c r="F13" s="988"/>
      <c r="G13" s="988"/>
      <c r="H13" s="988"/>
      <c r="I13" s="988"/>
      <c r="J13" s="988"/>
      <c r="K13" s="988"/>
      <c r="L13" s="988"/>
      <c r="M13" s="988"/>
      <c r="N13" s="988"/>
      <c r="O13" s="988"/>
      <c r="P13" s="988"/>
      <c r="Q13" s="988"/>
      <c r="R13" s="988"/>
      <c r="S13" s="988"/>
      <c r="T13" s="988"/>
      <c r="U13" s="988"/>
      <c r="V13" s="988"/>
      <c r="W13" s="988"/>
      <c r="X13" s="988"/>
      <c r="Y13" s="988"/>
      <c r="Z13" s="988"/>
      <c r="AA13" s="988"/>
      <c r="AB13" s="988"/>
      <c r="AC13" s="989"/>
    </row>
    <row r="14" spans="1:29" s="3" customFormat="1" ht="67.5" customHeight="1">
      <c r="A14" s="95" t="s">
        <v>295</v>
      </c>
      <c r="B14" s="121" t="s">
        <v>570</v>
      </c>
      <c r="C14" s="705" t="s">
        <v>467</v>
      </c>
      <c r="D14" s="705"/>
      <c r="E14" s="120" t="s">
        <v>377</v>
      </c>
      <c r="F14" s="120" t="s">
        <v>336</v>
      </c>
      <c r="G14" s="323">
        <f>ЗОЖ_п!F7</f>
        <v>0</v>
      </c>
      <c r="H14" s="323">
        <f>ЗОЖ_п!G7</f>
        <v>4240</v>
      </c>
      <c r="I14" s="323">
        <f>ЗОЖ_п!H7</f>
        <v>3214</v>
      </c>
      <c r="J14" s="323">
        <f>ЗОЖ_п!I7</f>
        <v>5000</v>
      </c>
      <c r="K14" s="323">
        <f>ЗОЖ_п!J7</f>
        <v>3743</v>
      </c>
      <c r="L14" s="323">
        <f>ЗОЖ_п!K7</f>
        <v>6000</v>
      </c>
      <c r="M14" s="323">
        <f>ЗОЖ_п!L7</f>
        <v>4500</v>
      </c>
      <c r="N14" s="323">
        <f>ЗОЖ_п!M7</f>
        <v>6100</v>
      </c>
      <c r="O14" s="323">
        <f>ЗОЖ_п!N7</f>
        <v>4635</v>
      </c>
      <c r="P14" s="323">
        <f>ЗОЖ_п!O7</f>
        <v>6300</v>
      </c>
      <c r="Q14" s="323">
        <f>ЗОЖ_п!P7</f>
        <v>4750</v>
      </c>
      <c r="R14" s="323">
        <f>ЗОЖ_п!Q7</f>
        <v>6600</v>
      </c>
      <c r="S14" s="323">
        <f>ЗОЖ_п!R7</f>
        <v>4900</v>
      </c>
      <c r="T14" s="323">
        <f>ЗОЖ_п!S7</f>
        <v>6800</v>
      </c>
      <c r="U14" s="323">
        <f>ЗОЖ_п!T7</f>
        <v>5100</v>
      </c>
      <c r="V14" s="323">
        <f>ЗОЖ_п!U7</f>
        <v>7100</v>
      </c>
      <c r="W14" s="323">
        <f>ЗОЖ_п!V7</f>
        <v>0</v>
      </c>
      <c r="X14" s="323">
        <f>ЗОЖ_п!W7</f>
        <v>7500</v>
      </c>
      <c r="Y14" s="323">
        <f>ЗОЖ_п!X7</f>
        <v>0</v>
      </c>
      <c r="Z14" s="323">
        <f>ЗОЖ_п!Y7</f>
        <v>7900</v>
      </c>
      <c r="AA14" s="323">
        <f>ЗОЖ_п!Z7</f>
        <v>0</v>
      </c>
      <c r="AB14" s="323">
        <f>ЗОЖ_п!AA7</f>
        <v>8200</v>
      </c>
      <c r="AC14" s="323">
        <f>ЗОЖ_п!AB7</f>
        <v>0</v>
      </c>
    </row>
    <row r="15" spans="1:29" s="3" customFormat="1" ht="15">
      <c r="A15" s="95"/>
      <c r="B15" s="987" t="s">
        <v>328</v>
      </c>
      <c r="C15" s="988"/>
      <c r="D15" s="988"/>
      <c r="E15" s="988"/>
      <c r="F15" s="988"/>
      <c r="G15" s="988"/>
      <c r="H15" s="988"/>
      <c r="I15" s="988"/>
      <c r="J15" s="988"/>
      <c r="K15" s="988"/>
      <c r="L15" s="988"/>
      <c r="M15" s="988"/>
      <c r="N15" s="988"/>
      <c r="O15" s="988"/>
      <c r="P15" s="988"/>
      <c r="Q15" s="988"/>
      <c r="R15" s="988"/>
      <c r="S15" s="988"/>
      <c r="T15" s="988"/>
      <c r="U15" s="988"/>
      <c r="V15" s="988"/>
      <c r="W15" s="988"/>
      <c r="X15" s="988"/>
      <c r="Y15" s="988"/>
      <c r="Z15" s="988"/>
      <c r="AA15" s="988"/>
      <c r="AB15" s="988"/>
      <c r="AC15" s="989"/>
    </row>
    <row r="16" spans="1:29" s="3" customFormat="1" ht="89.25" customHeight="1">
      <c r="A16" s="95" t="s">
        <v>501</v>
      </c>
      <c r="B16" s="547" t="s">
        <v>572</v>
      </c>
      <c r="C16" s="705" t="s">
        <v>329</v>
      </c>
      <c r="D16" s="705"/>
      <c r="E16" s="323" t="s">
        <v>844</v>
      </c>
      <c r="F16" s="323" t="s">
        <v>229</v>
      </c>
      <c r="G16" s="323">
        <v>0</v>
      </c>
      <c r="H16" s="323">
        <f>УФКиС_п!E7</f>
        <v>100</v>
      </c>
      <c r="I16" s="323">
        <v>100</v>
      </c>
      <c r="J16" s="323">
        <f>УФКиС_п!G7</f>
        <v>100</v>
      </c>
      <c r="K16" s="323">
        <v>100</v>
      </c>
      <c r="L16" s="323">
        <f>УФКиС_п!I7</f>
        <v>100</v>
      </c>
      <c r="M16" s="323">
        <v>100</v>
      </c>
      <c r="N16" s="323">
        <f>УФКиС_п!K7</f>
        <v>100</v>
      </c>
      <c r="O16" s="323">
        <v>100</v>
      </c>
      <c r="P16" s="323">
        <f>УФКиС_п!M7</f>
        <v>100</v>
      </c>
      <c r="Q16" s="323">
        <v>100</v>
      </c>
      <c r="R16" s="323">
        <f>УФКиС_п!O7</f>
        <v>100</v>
      </c>
      <c r="S16" s="481">
        <v>100</v>
      </c>
      <c r="T16" s="543">
        <v>100</v>
      </c>
      <c r="U16" s="543">
        <v>100</v>
      </c>
      <c r="V16" s="543">
        <v>100</v>
      </c>
      <c r="W16" s="543">
        <v>100</v>
      </c>
      <c r="X16" s="543">
        <v>100</v>
      </c>
      <c r="Y16" s="543"/>
      <c r="Z16" s="543">
        <v>100</v>
      </c>
      <c r="AA16" s="543"/>
      <c r="AB16" s="543">
        <v>100</v>
      </c>
      <c r="AC16" s="543"/>
    </row>
    <row r="17" spans="1:29" s="3" customFormat="1" ht="15">
      <c r="A17" s="95"/>
      <c r="B17" s="1000" t="s">
        <v>575</v>
      </c>
      <c r="C17" s="1001"/>
      <c r="D17" s="1001"/>
      <c r="E17" s="1001"/>
      <c r="F17" s="1001"/>
      <c r="G17" s="1001"/>
      <c r="H17" s="1001"/>
      <c r="I17" s="1001"/>
      <c r="J17" s="1001"/>
      <c r="K17" s="1001"/>
      <c r="L17" s="1001"/>
      <c r="M17" s="1001"/>
      <c r="N17" s="1001"/>
      <c r="O17" s="1001"/>
      <c r="P17" s="1001"/>
      <c r="Q17" s="1001"/>
      <c r="R17" s="1001"/>
      <c r="S17" s="1001"/>
      <c r="T17" s="1001"/>
      <c r="U17" s="1001"/>
      <c r="V17" s="1001"/>
      <c r="W17" s="1001"/>
      <c r="X17" s="1001"/>
      <c r="Y17" s="1001"/>
      <c r="Z17" s="1001"/>
      <c r="AA17" s="1001"/>
      <c r="AB17" s="1001"/>
      <c r="AC17" s="1001"/>
    </row>
    <row r="18" spans="1:29" s="3" customFormat="1" ht="33.75">
      <c r="A18" s="690" t="s">
        <v>502</v>
      </c>
      <c r="B18" s="705" t="s">
        <v>573</v>
      </c>
      <c r="C18" s="983" t="s">
        <v>331</v>
      </c>
      <c r="D18" s="323" t="s">
        <v>251</v>
      </c>
      <c r="E18" s="323" t="s">
        <v>377</v>
      </c>
      <c r="F18" s="983" t="s">
        <v>332</v>
      </c>
      <c r="G18" s="323">
        <f>Стр_п!F9</f>
        <v>24.6</v>
      </c>
      <c r="H18" s="323">
        <f>Стр_п!G9</f>
        <v>24.8</v>
      </c>
      <c r="I18" s="323">
        <f>Стр_п!H9</f>
        <v>23.8</v>
      </c>
      <c r="J18" s="323">
        <f>Стр_п!I9</f>
        <v>26.5</v>
      </c>
      <c r="K18" s="323">
        <f>Стр_п!J9</f>
        <v>23.4</v>
      </c>
      <c r="L18" s="323">
        <f>Стр_п!K9</f>
        <v>32.5</v>
      </c>
      <c r="M18" s="323">
        <f>Стр_п!L9</f>
        <v>32.4</v>
      </c>
      <c r="N18" s="323">
        <f>Стр_п!M9</f>
        <v>32.7</v>
      </c>
      <c r="O18" s="323">
        <f>Стр_п!N9</f>
        <v>31.8</v>
      </c>
      <c r="P18" s="854"/>
      <c r="Q18" s="992"/>
      <c r="R18" s="992"/>
      <c r="S18" s="992"/>
      <c r="T18" s="992"/>
      <c r="U18" s="992"/>
      <c r="V18" s="992"/>
      <c r="W18" s="992"/>
      <c r="X18" s="992"/>
      <c r="Y18" s="992"/>
      <c r="Z18" s="992"/>
      <c r="AA18" s="992"/>
      <c r="AB18" s="992"/>
      <c r="AC18" s="992"/>
    </row>
    <row r="19" spans="1:29" s="204" customFormat="1" ht="33.75">
      <c r="A19" s="690"/>
      <c r="B19" s="705"/>
      <c r="C19" s="983"/>
      <c r="D19" s="328" t="s">
        <v>1040</v>
      </c>
      <c r="E19" s="328" t="s">
        <v>377</v>
      </c>
      <c r="F19" s="983"/>
      <c r="G19" s="602" t="str">
        <f>Стр_п!F10</f>
        <v>Показатель введен с 01.01.2018 года</v>
      </c>
      <c r="H19" s="603"/>
      <c r="I19" s="603"/>
      <c r="J19" s="603"/>
      <c r="K19" s="603"/>
      <c r="L19" s="603"/>
      <c r="M19" s="604"/>
      <c r="N19" s="328">
        <f>Стр_п!M10</f>
        <v>10.2</v>
      </c>
      <c r="O19" s="328">
        <f>Стр_п!N10</f>
        <v>10.2</v>
      </c>
      <c r="P19" s="993"/>
      <c r="Q19" s="994"/>
      <c r="R19" s="994"/>
      <c r="S19" s="994"/>
      <c r="T19" s="994"/>
      <c r="U19" s="994"/>
      <c r="V19" s="994"/>
      <c r="W19" s="994"/>
      <c r="X19" s="994"/>
      <c r="Y19" s="994"/>
      <c r="Z19" s="994"/>
      <c r="AA19" s="994"/>
      <c r="AB19" s="994"/>
      <c r="AC19" s="994"/>
    </row>
    <row r="20" spans="1:29" s="3" customFormat="1" ht="46.5" customHeight="1">
      <c r="A20" s="690"/>
      <c r="B20" s="705"/>
      <c r="C20" s="983"/>
      <c r="D20" s="323" t="s">
        <v>253</v>
      </c>
      <c r="E20" s="323" t="s">
        <v>377</v>
      </c>
      <c r="F20" s="983"/>
      <c r="G20" s="323">
        <f>Стр_п!F8</f>
        <v>35.4</v>
      </c>
      <c r="H20" s="323">
        <f>Стр_п!G8</f>
        <v>35.9</v>
      </c>
      <c r="I20" s="323">
        <f>Стр_п!H8</f>
        <v>34.8</v>
      </c>
      <c r="J20" s="323">
        <f>Стр_п!I8</f>
        <v>36.3</v>
      </c>
      <c r="K20" s="323">
        <f>Стр_п!J8</f>
        <v>34.2</v>
      </c>
      <c r="L20" s="323">
        <f>Стр_п!K8</f>
        <v>38.2</v>
      </c>
      <c r="M20" s="323">
        <f>Стр_п!L8</f>
        <v>38.2</v>
      </c>
      <c r="N20" s="323">
        <f>Стр_п!M8</f>
        <v>40.7</v>
      </c>
      <c r="O20" s="323">
        <f>Стр_п!N8</f>
        <v>38</v>
      </c>
      <c r="P20" s="995"/>
      <c r="Q20" s="996"/>
      <c r="R20" s="996"/>
      <c r="S20" s="996"/>
      <c r="T20" s="996"/>
      <c r="U20" s="996"/>
      <c r="V20" s="996"/>
      <c r="W20" s="996"/>
      <c r="X20" s="996"/>
      <c r="Y20" s="996"/>
      <c r="Z20" s="996"/>
      <c r="AA20" s="996"/>
      <c r="AB20" s="996"/>
      <c r="AC20" s="996"/>
    </row>
    <row r="21" spans="1:29" s="3" customFormat="1" ht="48" customHeight="1">
      <c r="A21" s="690"/>
      <c r="B21" s="705"/>
      <c r="C21" s="990" t="s">
        <v>945</v>
      </c>
      <c r="D21" s="991"/>
      <c r="E21" s="323" t="s">
        <v>377</v>
      </c>
      <c r="F21" s="983"/>
      <c r="G21" s="602" t="s">
        <v>1079</v>
      </c>
      <c r="H21" s="603"/>
      <c r="I21" s="603"/>
      <c r="J21" s="603"/>
      <c r="K21" s="603"/>
      <c r="L21" s="603"/>
      <c r="M21" s="603"/>
      <c r="N21" s="603"/>
      <c r="O21" s="604"/>
      <c r="P21" s="524">
        <f>Стр_п!O11</f>
        <v>45.1</v>
      </c>
      <c r="Q21" s="524">
        <f>Стр_п!P11</f>
        <v>39</v>
      </c>
      <c r="R21" s="524">
        <f>Стр_п!Q11</f>
        <v>45.6</v>
      </c>
      <c r="S21" s="524">
        <f>Стр_п!R11</f>
        <v>39.2</v>
      </c>
      <c r="T21" s="524">
        <f>Стр_п!S11</f>
        <v>46.3</v>
      </c>
      <c r="U21" s="524">
        <f>Стр_п!T11</f>
        <v>39.4</v>
      </c>
      <c r="V21" s="524">
        <f>Стр_п!U11</f>
        <v>46.9</v>
      </c>
      <c r="W21" s="524">
        <f>Стр_п!V11</f>
        <v>0</v>
      </c>
      <c r="X21" s="524">
        <f>Стр_п!W11</f>
        <v>47.5</v>
      </c>
      <c r="Y21" s="524">
        <f>Стр_п!X11</f>
        <v>0</v>
      </c>
      <c r="Z21" s="524">
        <f>Стр_п!Y11</f>
        <v>47.9</v>
      </c>
      <c r="AA21" s="524">
        <f>Стр_п!Z11</f>
        <v>0</v>
      </c>
      <c r="AB21" s="524">
        <f>Стр_п!AA11</f>
        <v>47.9</v>
      </c>
      <c r="AC21" s="524">
        <f>Стр_п!AB11</f>
        <v>0</v>
      </c>
    </row>
    <row r="22" spans="1:29" s="3" customFormat="1" ht="27.75" customHeight="1">
      <c r="A22" s="690"/>
      <c r="B22" s="705"/>
      <c r="C22" s="705" t="s">
        <v>333</v>
      </c>
      <c r="D22" s="705"/>
      <c r="E22" s="323" t="s">
        <v>377</v>
      </c>
      <c r="F22" s="983"/>
      <c r="G22" s="323">
        <f>Стр_п!F12</f>
        <v>621</v>
      </c>
      <c r="H22" s="323">
        <f>Стр_п!G12</f>
        <v>631</v>
      </c>
      <c r="I22" s="323">
        <f>Стр_п!H12</f>
        <v>631</v>
      </c>
      <c r="J22" s="323">
        <f>Стр_п!I12</f>
        <v>696</v>
      </c>
      <c r="K22" s="323">
        <f>Стр_п!J12</f>
        <v>688</v>
      </c>
      <c r="L22" s="323">
        <f>Стр_п!K12</f>
        <v>954</v>
      </c>
      <c r="M22" s="323">
        <f>Стр_п!L12</f>
        <v>950</v>
      </c>
      <c r="N22" s="323">
        <f>Стр_п!M12</f>
        <v>1155</v>
      </c>
      <c r="O22" s="323">
        <f>Стр_п!N12</f>
        <v>1153</v>
      </c>
      <c r="P22" s="323">
        <f>Стр_п!O12</f>
        <v>1276</v>
      </c>
      <c r="Q22" s="323">
        <f>Стр_п!P12</f>
        <v>1273</v>
      </c>
      <c r="R22" s="323">
        <f>Стр_п!Q12</f>
        <v>1361</v>
      </c>
      <c r="S22" s="481">
        <f>Стр_п!R12</f>
        <v>1313</v>
      </c>
      <c r="T22" s="481">
        <f>Стр_п!S12</f>
        <v>1396</v>
      </c>
      <c r="U22" s="481">
        <f>Стр_п!T12</f>
        <v>1349</v>
      </c>
      <c r="V22" s="481">
        <f>Стр_п!U12</f>
        <v>1426</v>
      </c>
      <c r="W22" s="481">
        <f>Стр_п!V12</f>
        <v>0</v>
      </c>
      <c r="X22" s="481">
        <f>Стр_п!W12</f>
        <v>1456</v>
      </c>
      <c r="Y22" s="481">
        <f>Стр_п!X12</f>
        <v>0</v>
      </c>
      <c r="Z22" s="481">
        <f>Стр_п!Y12</f>
        <v>1491</v>
      </c>
      <c r="AA22" s="481">
        <f>Стр_п!Z12</f>
        <v>0</v>
      </c>
      <c r="AB22" s="481">
        <f>Стр_п!AA12</f>
        <v>1526</v>
      </c>
      <c r="AC22" s="481">
        <f>Стр_п!AB12</f>
        <v>0</v>
      </c>
    </row>
    <row r="23" spans="2:29" ht="24.75" customHeight="1">
      <c r="B23" s="374"/>
      <c r="C23" s="998" t="s">
        <v>902</v>
      </c>
      <c r="D23" s="998"/>
      <c r="E23" s="503"/>
      <c r="F23" s="374"/>
      <c r="G23" s="374"/>
      <c r="H23" s="374"/>
      <c r="I23" s="374"/>
      <c r="J23" s="374"/>
      <c r="K23" s="374"/>
      <c r="L23" s="374"/>
      <c r="M23" s="374"/>
      <c r="N23" s="374"/>
      <c r="O23" s="374"/>
      <c r="P23" s="374"/>
      <c r="Q23" s="374"/>
      <c r="R23" s="374"/>
      <c r="S23" s="374"/>
      <c r="T23" s="374"/>
      <c r="U23" s="374"/>
      <c r="V23" s="374"/>
      <c r="W23" s="374"/>
      <c r="X23" s="374"/>
      <c r="Y23" s="374"/>
      <c r="Z23" s="374"/>
      <c r="AA23" s="374"/>
      <c r="AB23" s="374"/>
      <c r="AC23" s="374"/>
    </row>
    <row r="24" spans="2:29" ht="15">
      <c r="B24" s="374"/>
      <c r="C24" s="548" t="s">
        <v>910</v>
      </c>
      <c r="D24" s="548" t="s">
        <v>903</v>
      </c>
      <c r="E24" s="503"/>
      <c r="F24" s="374"/>
      <c r="G24" s="374"/>
      <c r="H24" s="374"/>
      <c r="I24" s="374"/>
      <c r="J24" s="374"/>
      <c r="K24" s="374"/>
      <c r="L24" s="374"/>
      <c r="M24" s="374"/>
      <c r="N24" s="375">
        <f>O30/O24*100</f>
        <v>0</v>
      </c>
      <c r="O24" s="549">
        <v>213761</v>
      </c>
      <c r="P24" s="549"/>
      <c r="Q24" s="549">
        <v>206504</v>
      </c>
      <c r="R24" s="549"/>
      <c r="S24" s="549">
        <v>198987</v>
      </c>
      <c r="T24" s="549"/>
      <c r="U24" s="549">
        <v>193317</v>
      </c>
      <c r="V24" s="549"/>
      <c r="W24" s="549">
        <v>190235</v>
      </c>
      <c r="X24" s="549"/>
      <c r="Y24" s="549">
        <v>192454</v>
      </c>
      <c r="Z24" s="374"/>
      <c r="AA24" s="549">
        <v>195813</v>
      </c>
      <c r="AB24" s="549"/>
      <c r="AC24" s="549">
        <v>199717</v>
      </c>
    </row>
    <row r="25" spans="2:29" ht="15">
      <c r="B25" s="374"/>
      <c r="C25" s="548" t="s">
        <v>908</v>
      </c>
      <c r="D25" s="548" t="s">
        <v>904</v>
      </c>
      <c r="E25" s="503"/>
      <c r="F25" s="374"/>
      <c r="G25" s="374"/>
      <c r="H25" s="374"/>
      <c r="I25" s="374"/>
      <c r="J25" s="374"/>
      <c r="K25" s="374"/>
      <c r="L25" s="374"/>
      <c r="M25" s="374"/>
      <c r="N25" s="375">
        <f>O31/(O25+O26)*100</f>
        <v>0</v>
      </c>
      <c r="O25" s="549">
        <v>117076</v>
      </c>
      <c r="P25" s="549"/>
      <c r="Q25" s="549">
        <v>122233</v>
      </c>
      <c r="R25" s="549"/>
      <c r="S25" s="549">
        <v>127422</v>
      </c>
      <c r="T25" s="549"/>
      <c r="U25" s="549">
        <v>131362</v>
      </c>
      <c r="V25" s="549"/>
      <c r="W25" s="549">
        <v>134188</v>
      </c>
      <c r="X25" s="549"/>
      <c r="Y25" s="549">
        <v>134665</v>
      </c>
      <c r="Z25" s="374"/>
      <c r="AA25" s="549">
        <v>134266</v>
      </c>
      <c r="AB25" s="549"/>
      <c r="AC25" s="549">
        <v>133135</v>
      </c>
    </row>
    <row r="26" spans="2:29" ht="15">
      <c r="B26" s="374"/>
      <c r="C26" s="548" t="s">
        <v>909</v>
      </c>
      <c r="D26" s="548" t="s">
        <v>905</v>
      </c>
      <c r="E26" s="503"/>
      <c r="F26" s="374"/>
      <c r="G26" s="374"/>
      <c r="H26" s="374"/>
      <c r="I26" s="374"/>
      <c r="J26" s="374"/>
      <c r="K26" s="374"/>
      <c r="L26" s="374"/>
      <c r="M26" s="374"/>
      <c r="N26" s="375"/>
      <c r="O26" s="549">
        <v>122249</v>
      </c>
      <c r="P26" s="549"/>
      <c r="Q26" s="549">
        <v>126087</v>
      </c>
      <c r="R26" s="549"/>
      <c r="S26" s="549">
        <v>129382</v>
      </c>
      <c r="T26" s="549"/>
      <c r="U26" s="549">
        <v>132151</v>
      </c>
      <c r="V26" s="549"/>
      <c r="W26" s="549">
        <v>133393</v>
      </c>
      <c r="X26" s="549"/>
      <c r="Y26" s="549">
        <v>132076</v>
      </c>
      <c r="Z26" s="374"/>
      <c r="AA26" s="549">
        <v>131413</v>
      </c>
      <c r="AB26" s="549"/>
      <c r="AC26" s="549">
        <v>130303</v>
      </c>
    </row>
    <row r="27" spans="2:29" ht="15">
      <c r="B27" s="374"/>
      <c r="C27" s="548" t="s">
        <v>908</v>
      </c>
      <c r="D27" s="548" t="s">
        <v>906</v>
      </c>
      <c r="E27" s="503"/>
      <c r="F27" s="374"/>
      <c r="G27" s="374"/>
      <c r="H27" s="374"/>
      <c r="I27" s="374"/>
      <c r="J27" s="374"/>
      <c r="K27" s="374"/>
      <c r="L27" s="374"/>
      <c r="M27" s="374"/>
      <c r="N27" s="375">
        <f>O33/(O27+O28)*100</f>
        <v>0</v>
      </c>
      <c r="O27" s="549">
        <v>74621</v>
      </c>
      <c r="P27" s="549"/>
      <c r="Q27" s="549">
        <v>74808</v>
      </c>
      <c r="R27" s="549"/>
      <c r="S27" s="549">
        <v>75231</v>
      </c>
      <c r="T27" s="549"/>
      <c r="U27" s="549">
        <v>75693</v>
      </c>
      <c r="V27" s="549"/>
      <c r="W27" s="549">
        <v>76501</v>
      </c>
      <c r="X27" s="549"/>
      <c r="Y27" s="549">
        <v>77737</v>
      </c>
      <c r="Z27" s="374"/>
      <c r="AA27" s="549">
        <v>79147</v>
      </c>
      <c r="AB27" s="549"/>
      <c r="AC27" s="549">
        <v>80901</v>
      </c>
    </row>
    <row r="28" spans="2:29" ht="15">
      <c r="B28" s="374"/>
      <c r="C28" s="548" t="s">
        <v>909</v>
      </c>
      <c r="D28" s="548" t="s">
        <v>907</v>
      </c>
      <c r="E28" s="503"/>
      <c r="F28" s="374"/>
      <c r="G28" s="374"/>
      <c r="H28" s="374"/>
      <c r="I28" s="374"/>
      <c r="J28" s="374"/>
      <c r="K28" s="374"/>
      <c r="L28" s="374"/>
      <c r="M28" s="374"/>
      <c r="N28" s="375"/>
      <c r="O28" s="549"/>
      <c r="P28" s="549"/>
      <c r="Q28" s="549"/>
      <c r="R28" s="549"/>
      <c r="S28" s="549"/>
      <c r="T28" s="549"/>
      <c r="U28" s="549"/>
      <c r="V28" s="549"/>
      <c r="W28" s="549"/>
      <c r="X28" s="549"/>
      <c r="Y28" s="549"/>
      <c r="Z28" s="374"/>
      <c r="AA28" s="549"/>
      <c r="AB28" s="549"/>
      <c r="AC28" s="549"/>
    </row>
    <row r="29" spans="2:29" ht="15">
      <c r="B29" s="374"/>
      <c r="C29" s="999" t="s">
        <v>911</v>
      </c>
      <c r="D29" s="999"/>
      <c r="E29" s="503"/>
      <c r="F29" s="374"/>
      <c r="G29" s="374"/>
      <c r="H29" s="374"/>
      <c r="I29" s="374"/>
      <c r="J29" s="374"/>
      <c r="K29" s="374"/>
      <c r="L29" s="374"/>
      <c r="M29" s="374"/>
      <c r="N29" s="374"/>
      <c r="O29" s="549"/>
      <c r="P29" s="549"/>
      <c r="Q29" s="549"/>
      <c r="R29" s="549"/>
      <c r="S29" s="549"/>
      <c r="T29" s="549"/>
      <c r="U29" s="549"/>
      <c r="V29" s="549"/>
      <c r="W29" s="549"/>
      <c r="X29" s="549"/>
      <c r="Y29" s="549"/>
      <c r="Z29" s="549"/>
      <c r="AA29" s="549"/>
      <c r="AB29" s="549"/>
      <c r="AC29" s="549"/>
    </row>
    <row r="30" spans="2:29" ht="15">
      <c r="B30" s="374"/>
      <c r="C30" s="548" t="s">
        <v>910</v>
      </c>
      <c r="D30" s="548" t="s">
        <v>903</v>
      </c>
      <c r="E30" s="503"/>
      <c r="F30" s="374"/>
      <c r="G30" s="374"/>
      <c r="H30" s="374"/>
      <c r="I30" s="374"/>
      <c r="J30" s="374"/>
      <c r="K30" s="374"/>
      <c r="L30" s="374"/>
      <c r="M30" s="374"/>
      <c r="N30" s="374"/>
      <c r="O30" s="549"/>
      <c r="P30" s="550"/>
      <c r="Q30" s="549"/>
      <c r="R30" s="550"/>
      <c r="S30" s="549"/>
      <c r="T30" s="550"/>
      <c r="U30" s="549"/>
      <c r="V30" s="550"/>
      <c r="W30" s="549"/>
      <c r="X30" s="550"/>
      <c r="Y30" s="549"/>
      <c r="Z30" s="550"/>
      <c r="AA30" s="549"/>
      <c r="AB30" s="550"/>
      <c r="AC30" s="549"/>
    </row>
    <row r="31" spans="2:29" ht="15">
      <c r="B31" s="374"/>
      <c r="C31" s="548" t="s">
        <v>908</v>
      </c>
      <c r="D31" s="548" t="s">
        <v>904</v>
      </c>
      <c r="E31" s="503"/>
      <c r="F31" s="374"/>
      <c r="G31" s="374"/>
      <c r="H31" s="374"/>
      <c r="I31" s="374"/>
      <c r="J31" s="374"/>
      <c r="K31" s="374"/>
      <c r="L31" s="374"/>
      <c r="M31" s="374"/>
      <c r="N31" s="374"/>
      <c r="O31" s="549"/>
      <c r="P31" s="550"/>
      <c r="Q31" s="549"/>
      <c r="R31" s="550"/>
      <c r="S31" s="549"/>
      <c r="T31" s="550"/>
      <c r="U31" s="549"/>
      <c r="V31" s="550"/>
      <c r="W31" s="549"/>
      <c r="X31" s="550"/>
      <c r="Y31" s="549"/>
      <c r="Z31" s="550"/>
      <c r="AA31" s="549"/>
      <c r="AB31" s="550"/>
      <c r="AC31" s="549"/>
    </row>
    <row r="32" spans="2:29" ht="15">
      <c r="B32" s="374"/>
      <c r="C32" s="548" t="s">
        <v>909</v>
      </c>
      <c r="D32" s="548" t="s">
        <v>905</v>
      </c>
      <c r="E32" s="503"/>
      <c r="F32" s="374"/>
      <c r="G32" s="374"/>
      <c r="H32" s="374"/>
      <c r="I32" s="374"/>
      <c r="J32" s="374"/>
      <c r="K32" s="374"/>
      <c r="L32" s="374"/>
      <c r="M32" s="374"/>
      <c r="N32" s="374"/>
      <c r="O32" s="549"/>
      <c r="P32" s="550"/>
      <c r="Q32" s="549"/>
      <c r="R32" s="550"/>
      <c r="S32" s="549"/>
      <c r="T32" s="550"/>
      <c r="U32" s="549"/>
      <c r="V32" s="550"/>
      <c r="W32" s="549"/>
      <c r="X32" s="550"/>
      <c r="Y32" s="549"/>
      <c r="Z32" s="550"/>
      <c r="AA32" s="549"/>
      <c r="AB32" s="550"/>
      <c r="AC32" s="549"/>
    </row>
    <row r="33" spans="2:29" ht="15">
      <c r="B33" s="374"/>
      <c r="C33" s="548" t="s">
        <v>908</v>
      </c>
      <c r="D33" s="548" t="s">
        <v>906</v>
      </c>
      <c r="E33" s="503"/>
      <c r="F33" s="374"/>
      <c r="G33" s="374"/>
      <c r="H33" s="374"/>
      <c r="I33" s="374"/>
      <c r="J33" s="374"/>
      <c r="K33" s="374"/>
      <c r="L33" s="374"/>
      <c r="M33" s="374"/>
      <c r="N33" s="374"/>
      <c r="O33" s="549"/>
      <c r="P33" s="550"/>
      <c r="Q33" s="549"/>
      <c r="R33" s="550"/>
      <c r="S33" s="549"/>
      <c r="T33" s="550"/>
      <c r="U33" s="549"/>
      <c r="V33" s="550"/>
      <c r="W33" s="549"/>
      <c r="X33" s="550"/>
      <c r="Y33" s="549"/>
      <c r="Z33" s="550"/>
      <c r="AA33" s="549"/>
      <c r="AB33" s="550"/>
      <c r="AC33" s="549"/>
    </row>
    <row r="34" spans="2:29" ht="15">
      <c r="B34" s="374"/>
      <c r="C34" s="548" t="s">
        <v>909</v>
      </c>
      <c r="D34" s="548" t="s">
        <v>907</v>
      </c>
      <c r="E34" s="503"/>
      <c r="F34" s="374"/>
      <c r="G34" s="374"/>
      <c r="H34" s="374"/>
      <c r="I34" s="374"/>
      <c r="J34" s="374"/>
      <c r="K34" s="374"/>
      <c r="L34" s="374"/>
      <c r="M34" s="374"/>
      <c r="N34" s="374"/>
      <c r="O34" s="549"/>
      <c r="P34" s="550"/>
      <c r="Q34" s="549"/>
      <c r="R34" s="549"/>
      <c r="S34" s="549"/>
      <c r="T34" s="549"/>
      <c r="U34" s="549"/>
      <c r="V34" s="549"/>
      <c r="W34" s="549"/>
      <c r="X34" s="549"/>
      <c r="Y34" s="549"/>
      <c r="Z34" s="549"/>
      <c r="AA34" s="549"/>
      <c r="AB34" s="549"/>
      <c r="AC34" s="549"/>
    </row>
    <row r="35" spans="2:29" ht="15">
      <c r="B35" s="374"/>
      <c r="C35" s="374"/>
      <c r="D35" s="374"/>
      <c r="E35" s="503"/>
      <c r="F35" s="374"/>
      <c r="G35" s="374"/>
      <c r="H35" s="374"/>
      <c r="I35" s="374"/>
      <c r="J35" s="374"/>
      <c r="K35" s="374"/>
      <c r="L35" s="374"/>
      <c r="M35" s="374"/>
      <c r="N35" s="374"/>
      <c r="O35" s="374"/>
      <c r="P35" s="374"/>
      <c r="Q35" s="374"/>
      <c r="R35" s="374"/>
      <c r="S35" s="374"/>
      <c r="T35" s="374"/>
      <c r="U35" s="374"/>
      <c r="V35" s="374"/>
      <c r="W35" s="374"/>
      <c r="X35" s="374"/>
      <c r="Y35" s="374"/>
      <c r="Z35" s="374"/>
      <c r="AA35" s="374"/>
      <c r="AB35" s="374"/>
      <c r="AC35" s="374"/>
    </row>
    <row r="36" spans="2:29" ht="15">
      <c r="B36" s="374"/>
      <c r="C36" s="374"/>
      <c r="D36" s="374"/>
      <c r="E36" s="503"/>
      <c r="F36" s="374"/>
      <c r="G36" s="374"/>
      <c r="H36" s="374"/>
      <c r="I36" s="374"/>
      <c r="J36" s="374"/>
      <c r="K36" s="374"/>
      <c r="L36" s="374"/>
      <c r="M36" s="374"/>
      <c r="N36" s="374"/>
      <c r="O36" s="374"/>
      <c r="P36" s="374"/>
      <c r="Q36" s="374"/>
      <c r="R36" s="374"/>
      <c r="S36" s="374"/>
      <c r="T36" s="374"/>
      <c r="U36" s="374"/>
      <c r="V36" s="374"/>
      <c r="W36" s="374"/>
      <c r="X36" s="374"/>
      <c r="Y36" s="374"/>
      <c r="Z36" s="374"/>
      <c r="AA36" s="374"/>
      <c r="AB36" s="374"/>
      <c r="AC36" s="374"/>
    </row>
    <row r="37" spans="2:29" ht="14.25">
      <c r="B37" s="374"/>
      <c r="C37" s="374"/>
      <c r="D37" s="374"/>
      <c r="E37" s="503"/>
      <c r="F37" s="374"/>
      <c r="G37" s="374"/>
      <c r="H37" s="374"/>
      <c r="I37" s="374"/>
      <c r="J37" s="374"/>
      <c r="K37" s="374"/>
      <c r="L37" s="374"/>
      <c r="M37" s="374"/>
      <c r="N37" s="374"/>
      <c r="O37" s="374"/>
      <c r="P37" s="374"/>
      <c r="Q37" s="374"/>
      <c r="R37" s="374"/>
      <c r="S37" s="374"/>
      <c r="T37" s="374"/>
      <c r="U37" s="374"/>
      <c r="V37" s="374"/>
      <c r="W37" s="374"/>
      <c r="X37" s="374"/>
      <c r="Y37" s="374"/>
      <c r="Z37" s="374"/>
      <c r="AA37" s="374"/>
      <c r="AB37" s="374"/>
      <c r="AC37" s="374"/>
    </row>
    <row r="38" spans="2:29" ht="14.25">
      <c r="B38" s="374"/>
      <c r="C38" s="374"/>
      <c r="D38" s="374"/>
      <c r="E38" s="503"/>
      <c r="F38" s="374"/>
      <c r="G38" s="374"/>
      <c r="H38" s="374"/>
      <c r="I38" s="374"/>
      <c r="J38" s="374"/>
      <c r="K38" s="374"/>
      <c r="L38" s="374"/>
      <c r="M38" s="374"/>
      <c r="N38" s="374"/>
      <c r="O38" s="374"/>
      <c r="P38" s="374"/>
      <c r="Q38" s="374"/>
      <c r="R38" s="374"/>
      <c r="S38" s="374"/>
      <c r="T38" s="374"/>
      <c r="U38" s="374"/>
      <c r="V38" s="374"/>
      <c r="W38" s="374"/>
      <c r="X38" s="374"/>
      <c r="Y38" s="374"/>
      <c r="Z38" s="374"/>
      <c r="AA38" s="374"/>
      <c r="AB38" s="374"/>
      <c r="AC38" s="374"/>
    </row>
    <row r="39" spans="2:29" ht="14.25">
      <c r="B39" s="374"/>
      <c r="C39" s="374"/>
      <c r="D39" s="374"/>
      <c r="E39" s="503"/>
      <c r="F39" s="374"/>
      <c r="G39" s="374"/>
      <c r="H39" s="374"/>
      <c r="I39" s="374"/>
      <c r="J39" s="374"/>
      <c r="K39" s="374"/>
      <c r="L39" s="374"/>
      <c r="M39" s="374"/>
      <c r="N39" s="374"/>
      <c r="O39" s="374"/>
      <c r="P39" s="374"/>
      <c r="Q39" s="374"/>
      <c r="R39" s="374"/>
      <c r="S39" s="374"/>
      <c r="T39" s="374"/>
      <c r="U39" s="374"/>
      <c r="V39" s="374"/>
      <c r="W39" s="374"/>
      <c r="X39" s="374"/>
      <c r="Y39" s="374"/>
      <c r="Z39" s="374"/>
      <c r="AA39" s="374"/>
      <c r="AB39" s="374"/>
      <c r="AC39" s="374"/>
    </row>
    <row r="40" spans="2:29" ht="14.25">
      <c r="B40" s="374"/>
      <c r="C40" s="374"/>
      <c r="D40" s="374"/>
      <c r="E40" s="503"/>
      <c r="F40" s="374"/>
      <c r="G40" s="374"/>
      <c r="H40" s="374"/>
      <c r="I40" s="374"/>
      <c r="J40" s="374"/>
      <c r="K40" s="374"/>
      <c r="L40" s="374"/>
      <c r="M40" s="374"/>
      <c r="N40" s="374"/>
      <c r="O40" s="374"/>
      <c r="P40" s="374"/>
      <c r="Q40" s="374"/>
      <c r="R40" s="374"/>
      <c r="S40" s="374"/>
      <c r="T40" s="374"/>
      <c r="U40" s="374"/>
      <c r="V40" s="374"/>
      <c r="W40" s="374"/>
      <c r="X40" s="374"/>
      <c r="Y40" s="374"/>
      <c r="Z40" s="374"/>
      <c r="AA40" s="374"/>
      <c r="AB40" s="374"/>
      <c r="AC40" s="374"/>
    </row>
    <row r="41" spans="2:29" ht="14.25">
      <c r="B41" s="374"/>
      <c r="C41" s="374"/>
      <c r="D41" s="374"/>
      <c r="E41" s="503"/>
      <c r="F41" s="374"/>
      <c r="G41" s="374"/>
      <c r="H41" s="374"/>
      <c r="I41" s="374"/>
      <c r="J41" s="374"/>
      <c r="K41" s="374"/>
      <c r="L41" s="374"/>
      <c r="M41" s="374"/>
      <c r="N41" s="374"/>
      <c r="O41" s="374"/>
      <c r="P41" s="374"/>
      <c r="Q41" s="374"/>
      <c r="R41" s="374"/>
      <c r="S41" s="374"/>
      <c r="T41" s="374"/>
      <c r="U41" s="374"/>
      <c r="V41" s="374"/>
      <c r="W41" s="374"/>
      <c r="X41" s="374"/>
      <c r="Y41" s="374"/>
      <c r="Z41" s="374"/>
      <c r="AA41" s="374"/>
      <c r="AB41" s="374"/>
      <c r="AC41" s="374"/>
    </row>
    <row r="42" spans="2:29" ht="14.25">
      <c r="B42" s="374"/>
      <c r="C42" s="374"/>
      <c r="D42" s="374"/>
      <c r="E42" s="503"/>
      <c r="F42" s="374"/>
      <c r="G42" s="374"/>
      <c r="H42" s="374"/>
      <c r="I42" s="374"/>
      <c r="J42" s="374"/>
      <c r="K42" s="374"/>
      <c r="L42" s="374"/>
      <c r="M42" s="374"/>
      <c r="N42" s="374"/>
      <c r="O42" s="374"/>
      <c r="P42" s="374"/>
      <c r="Q42" s="374"/>
      <c r="R42" s="374"/>
      <c r="S42" s="374"/>
      <c r="T42" s="374"/>
      <c r="U42" s="374"/>
      <c r="V42" s="374"/>
      <c r="W42" s="374"/>
      <c r="X42" s="374"/>
      <c r="Y42" s="374"/>
      <c r="Z42" s="374"/>
      <c r="AA42" s="374"/>
      <c r="AB42" s="374"/>
      <c r="AC42" s="374"/>
    </row>
    <row r="43" spans="2:29" ht="14.25">
      <c r="B43" s="374"/>
      <c r="C43" s="374"/>
      <c r="D43" s="374"/>
      <c r="E43" s="503"/>
      <c r="F43" s="374"/>
      <c r="G43" s="374"/>
      <c r="H43" s="374"/>
      <c r="I43" s="374"/>
      <c r="J43" s="374"/>
      <c r="K43" s="374"/>
      <c r="L43" s="374"/>
      <c r="M43" s="374"/>
      <c r="N43" s="374"/>
      <c r="O43" s="374"/>
      <c r="P43" s="374"/>
      <c r="Q43" s="374"/>
      <c r="R43" s="374"/>
      <c r="S43" s="374"/>
      <c r="T43" s="374"/>
      <c r="U43" s="374"/>
      <c r="V43" s="374"/>
      <c r="W43" s="374"/>
      <c r="X43" s="374"/>
      <c r="Y43" s="374"/>
      <c r="Z43" s="374"/>
      <c r="AA43" s="374"/>
      <c r="AB43" s="374"/>
      <c r="AC43" s="374"/>
    </row>
    <row r="44" spans="2:29" ht="14.25">
      <c r="B44" s="374"/>
      <c r="C44" s="374"/>
      <c r="D44" s="374"/>
      <c r="E44" s="503"/>
      <c r="F44" s="374"/>
      <c r="G44" s="374"/>
      <c r="H44" s="374"/>
      <c r="I44" s="374"/>
      <c r="J44" s="374"/>
      <c r="K44" s="374"/>
      <c r="L44" s="374"/>
      <c r="M44" s="374"/>
      <c r="N44" s="374"/>
      <c r="O44" s="374"/>
      <c r="P44" s="374"/>
      <c r="Q44" s="374"/>
      <c r="R44" s="374"/>
      <c r="S44" s="374"/>
      <c r="T44" s="374"/>
      <c r="U44" s="374"/>
      <c r="V44" s="374"/>
      <c r="W44" s="374"/>
      <c r="X44" s="374"/>
      <c r="Y44" s="374"/>
      <c r="Z44" s="374"/>
      <c r="AA44" s="374"/>
      <c r="AB44" s="374"/>
      <c r="AC44" s="374"/>
    </row>
    <row r="45" spans="2:29" ht="14.25">
      <c r="B45" s="374"/>
      <c r="C45" s="374"/>
      <c r="D45" s="374"/>
      <c r="E45" s="503"/>
      <c r="F45" s="374"/>
      <c r="G45" s="374"/>
      <c r="H45" s="374"/>
      <c r="I45" s="374"/>
      <c r="J45" s="374"/>
      <c r="K45" s="374"/>
      <c r="L45" s="374"/>
      <c r="M45" s="374"/>
      <c r="N45" s="374"/>
      <c r="O45" s="374"/>
      <c r="P45" s="374"/>
      <c r="Q45" s="374"/>
      <c r="R45" s="374"/>
      <c r="S45" s="374"/>
      <c r="T45" s="374"/>
      <c r="U45" s="374"/>
      <c r="V45" s="374"/>
      <c r="W45" s="374"/>
      <c r="X45" s="374"/>
      <c r="Y45" s="374"/>
      <c r="Z45" s="374"/>
      <c r="AA45" s="374"/>
      <c r="AB45" s="374"/>
      <c r="AC45" s="374"/>
    </row>
    <row r="46" spans="2:29" ht="14.25">
      <c r="B46" s="374"/>
      <c r="C46" s="374"/>
      <c r="D46" s="374"/>
      <c r="E46" s="503"/>
      <c r="F46" s="374"/>
      <c r="G46" s="374"/>
      <c r="H46" s="374"/>
      <c r="I46" s="374"/>
      <c r="J46" s="374"/>
      <c r="K46" s="374"/>
      <c r="L46" s="374"/>
      <c r="M46" s="374"/>
      <c r="N46" s="374"/>
      <c r="O46" s="374"/>
      <c r="P46" s="374"/>
      <c r="Q46" s="374"/>
      <c r="R46" s="374"/>
      <c r="S46" s="374"/>
      <c r="T46" s="374"/>
      <c r="U46" s="374"/>
      <c r="V46" s="374"/>
      <c r="W46" s="374"/>
      <c r="X46" s="374"/>
      <c r="Y46" s="374"/>
      <c r="Z46" s="374"/>
      <c r="AA46" s="374"/>
      <c r="AB46" s="374"/>
      <c r="AC46" s="374"/>
    </row>
    <row r="47" spans="2:29" ht="14.25">
      <c r="B47" s="374"/>
      <c r="C47" s="374"/>
      <c r="D47" s="374"/>
      <c r="E47" s="503"/>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row>
    <row r="48" spans="2:29" ht="14.25">
      <c r="B48" s="374"/>
      <c r="C48" s="374"/>
      <c r="D48" s="374"/>
      <c r="E48" s="503"/>
      <c r="F48" s="374"/>
      <c r="G48" s="374"/>
      <c r="H48" s="374"/>
      <c r="I48" s="374"/>
      <c r="J48" s="374"/>
      <c r="K48" s="374"/>
      <c r="L48" s="374"/>
      <c r="M48" s="374"/>
      <c r="N48" s="374"/>
      <c r="O48" s="374"/>
      <c r="P48" s="374"/>
      <c r="Q48" s="374"/>
      <c r="R48" s="374"/>
      <c r="S48" s="374"/>
      <c r="T48" s="374"/>
      <c r="U48" s="374"/>
      <c r="V48" s="374"/>
      <c r="W48" s="374"/>
      <c r="X48" s="374"/>
      <c r="Y48" s="374"/>
      <c r="Z48" s="374"/>
      <c r="AA48" s="374"/>
      <c r="AB48" s="374"/>
      <c r="AC48" s="374"/>
    </row>
    <row r="49" spans="2:29" ht="14.25">
      <c r="B49" s="374"/>
      <c r="C49" s="374"/>
      <c r="D49" s="374"/>
      <c r="E49" s="503"/>
      <c r="F49" s="374"/>
      <c r="G49" s="374"/>
      <c r="H49" s="374"/>
      <c r="I49" s="374"/>
      <c r="J49" s="374"/>
      <c r="K49" s="374"/>
      <c r="L49" s="374"/>
      <c r="M49" s="374"/>
      <c r="N49" s="374"/>
      <c r="O49" s="374"/>
      <c r="P49" s="374"/>
      <c r="Q49" s="374"/>
      <c r="R49" s="374"/>
      <c r="S49" s="374"/>
      <c r="T49" s="374"/>
      <c r="U49" s="374"/>
      <c r="V49" s="374"/>
      <c r="W49" s="374"/>
      <c r="X49" s="374"/>
      <c r="Y49" s="374"/>
      <c r="Z49" s="374"/>
      <c r="AA49" s="374"/>
      <c r="AB49" s="374"/>
      <c r="AC49" s="374"/>
    </row>
    <row r="50" spans="2:29" ht="14.25">
      <c r="B50" s="374"/>
      <c r="C50" s="374"/>
      <c r="D50" s="374"/>
      <c r="E50" s="503"/>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row>
    <row r="51" spans="2:29" ht="14.25">
      <c r="B51" s="374"/>
      <c r="C51" s="374"/>
      <c r="D51" s="374"/>
      <c r="E51" s="503"/>
      <c r="F51" s="374"/>
      <c r="G51" s="374"/>
      <c r="H51" s="374"/>
      <c r="I51" s="374"/>
      <c r="J51" s="374"/>
      <c r="K51" s="374"/>
      <c r="L51" s="374"/>
      <c r="M51" s="374"/>
      <c r="N51" s="374"/>
      <c r="O51" s="374"/>
      <c r="P51" s="374"/>
      <c r="Q51" s="374"/>
      <c r="R51" s="374"/>
      <c r="S51" s="374"/>
      <c r="T51" s="374"/>
      <c r="U51" s="374"/>
      <c r="V51" s="374"/>
      <c r="W51" s="374"/>
      <c r="X51" s="374"/>
      <c r="Y51" s="374"/>
      <c r="Z51" s="374"/>
      <c r="AA51" s="374"/>
      <c r="AB51" s="374"/>
      <c r="AC51" s="374"/>
    </row>
    <row r="52" spans="2:29" ht="14.25">
      <c r="B52" s="374"/>
      <c r="C52" s="374"/>
      <c r="D52" s="374"/>
      <c r="E52" s="503"/>
      <c r="F52" s="374"/>
      <c r="G52" s="374"/>
      <c r="H52" s="374"/>
      <c r="I52" s="374"/>
      <c r="J52" s="374"/>
      <c r="K52" s="374"/>
      <c r="L52" s="374"/>
      <c r="M52" s="374"/>
      <c r="N52" s="374"/>
      <c r="O52" s="374"/>
      <c r="P52" s="374"/>
      <c r="Q52" s="374"/>
      <c r="R52" s="374"/>
      <c r="S52" s="374"/>
      <c r="T52" s="374"/>
      <c r="U52" s="374"/>
      <c r="V52" s="374"/>
      <c r="W52" s="374"/>
      <c r="X52" s="374"/>
      <c r="Y52" s="374"/>
      <c r="Z52" s="374"/>
      <c r="AA52" s="374"/>
      <c r="AB52" s="374"/>
      <c r="AC52" s="374"/>
    </row>
    <row r="53" spans="2:29" ht="14.25">
      <c r="B53" s="374"/>
      <c r="C53" s="374"/>
      <c r="D53" s="374"/>
      <c r="E53" s="503"/>
      <c r="F53" s="374"/>
      <c r="G53" s="374"/>
      <c r="H53" s="374"/>
      <c r="I53" s="374"/>
      <c r="J53" s="374"/>
      <c r="K53" s="374"/>
      <c r="L53" s="374"/>
      <c r="M53" s="374"/>
      <c r="N53" s="374"/>
      <c r="O53" s="374"/>
      <c r="P53" s="374"/>
      <c r="Q53" s="374"/>
      <c r="R53" s="374"/>
      <c r="S53" s="374"/>
      <c r="T53" s="374"/>
      <c r="U53" s="374"/>
      <c r="V53" s="374"/>
      <c r="W53" s="374"/>
      <c r="X53" s="374"/>
      <c r="Y53" s="374"/>
      <c r="Z53" s="374"/>
      <c r="AA53" s="374"/>
      <c r="AB53" s="374"/>
      <c r="AC53" s="374"/>
    </row>
    <row r="54" spans="2:29" ht="14.25">
      <c r="B54" s="374"/>
      <c r="C54" s="374"/>
      <c r="D54" s="374"/>
      <c r="E54" s="503"/>
      <c r="F54" s="374"/>
      <c r="G54" s="374"/>
      <c r="H54" s="374"/>
      <c r="I54" s="374"/>
      <c r="J54" s="374"/>
      <c r="K54" s="374"/>
      <c r="L54" s="374"/>
      <c r="M54" s="374"/>
      <c r="N54" s="374"/>
      <c r="O54" s="374"/>
      <c r="P54" s="374"/>
      <c r="Q54" s="374"/>
      <c r="R54" s="374"/>
      <c r="S54" s="374"/>
      <c r="T54" s="374"/>
      <c r="U54" s="374"/>
      <c r="V54" s="374"/>
      <c r="W54" s="374"/>
      <c r="X54" s="374"/>
      <c r="Y54" s="374"/>
      <c r="Z54" s="374"/>
      <c r="AA54" s="374"/>
      <c r="AB54" s="374"/>
      <c r="AC54" s="374"/>
    </row>
  </sheetData>
  <sheetProtection/>
  <mergeCells count="48">
    <mergeCell ref="A7:A10"/>
    <mergeCell ref="B7:B10"/>
    <mergeCell ref="C8:D8"/>
    <mergeCell ref="C9:D9"/>
    <mergeCell ref="C7:D7"/>
    <mergeCell ref="C23:D23"/>
    <mergeCell ref="C29:D29"/>
    <mergeCell ref="B18:B22"/>
    <mergeCell ref="C18:C20"/>
    <mergeCell ref="B15:AC15"/>
    <mergeCell ref="G9:O9"/>
    <mergeCell ref="C12:D12"/>
    <mergeCell ref="B17:AC17"/>
    <mergeCell ref="AB4:AC4"/>
    <mergeCell ref="F3:F5"/>
    <mergeCell ref="A3:A5"/>
    <mergeCell ref="R4:S4"/>
    <mergeCell ref="P4:Q4"/>
    <mergeCell ref="B3:B5"/>
    <mergeCell ref="C3:D5"/>
    <mergeCell ref="C21:D21"/>
    <mergeCell ref="P18:AC20"/>
    <mergeCell ref="F18:F22"/>
    <mergeCell ref="C22:D22"/>
    <mergeCell ref="G19:M19"/>
    <mergeCell ref="A2:AC2"/>
    <mergeCell ref="T4:U4"/>
    <mergeCell ref="V4:W4"/>
    <mergeCell ref="X4:Y4"/>
    <mergeCell ref="Z4:AA4"/>
    <mergeCell ref="Y1:AC1"/>
    <mergeCell ref="A18:A22"/>
    <mergeCell ref="E3:E5"/>
    <mergeCell ref="C14:D14"/>
    <mergeCell ref="H3:AC3"/>
    <mergeCell ref="C16:D16"/>
    <mergeCell ref="G8:O8"/>
    <mergeCell ref="B11:AC11"/>
    <mergeCell ref="B13:AC13"/>
    <mergeCell ref="G21:O21"/>
    <mergeCell ref="C6:D6"/>
    <mergeCell ref="C10:D10"/>
    <mergeCell ref="G10:O10"/>
    <mergeCell ref="G3:G5"/>
    <mergeCell ref="H4:I4"/>
    <mergeCell ref="J4:K4"/>
    <mergeCell ref="N4:O4"/>
    <mergeCell ref="L4:M4"/>
  </mergeCells>
  <printOptions/>
  <pageMargins left="0.43" right="0.42" top="0.7480314960629921" bottom="0.7480314960629921" header="0.31496062992125984" footer="0.31496062992125984"/>
  <pageSetup fitToHeight="1" fitToWidth="1" horizontalDpi="600" verticalDpi="600" orientation="landscape" paperSize="9" scale="46" r:id="rId3"/>
  <legacyDrawing r:id="rId2"/>
</worksheet>
</file>

<file path=xl/worksheets/sheet23.xml><?xml version="1.0" encoding="utf-8"?>
<worksheet xmlns="http://schemas.openxmlformats.org/spreadsheetml/2006/main" xmlns:r="http://schemas.openxmlformats.org/officeDocument/2006/relationships">
  <sheetPr>
    <tabColor rgb="FF00B0F0"/>
  </sheetPr>
  <dimension ref="A1:G29"/>
  <sheetViews>
    <sheetView view="pageBreakPreview" zoomScaleSheetLayoutView="100" zoomScalePageLayoutView="0" workbookViewId="0" topLeftCell="A1">
      <selection activeCell="E30" sqref="E30"/>
    </sheetView>
  </sheetViews>
  <sheetFormatPr defaultColWidth="9.140625" defaultRowHeight="15"/>
  <cols>
    <col min="1" max="1" width="2.7109375" style="0" bestFit="1" customWidth="1"/>
    <col min="2" max="2" width="40.57421875" style="0" customWidth="1"/>
    <col min="3" max="3" width="5.140625" style="0" customWidth="1"/>
    <col min="4" max="4" width="46.140625" style="0" customWidth="1"/>
    <col min="5" max="5" width="29.00390625" style="0" customWidth="1"/>
    <col min="6" max="6" width="20.8515625" style="0" customWidth="1"/>
    <col min="7" max="7" width="10.28125" style="0" customWidth="1"/>
  </cols>
  <sheetData>
    <row r="1" spans="1:7" ht="14.25">
      <c r="A1" s="713" t="s">
        <v>809</v>
      </c>
      <c r="B1" s="713"/>
      <c r="C1" s="713"/>
      <c r="D1" s="713"/>
      <c r="E1" s="713"/>
      <c r="F1" s="713"/>
      <c r="G1" s="713"/>
    </row>
    <row r="2" ht="17.25">
      <c r="A2" s="151"/>
    </row>
    <row r="3" spans="1:7" ht="33.75" customHeight="1">
      <c r="A3" s="714" t="s">
        <v>798</v>
      </c>
      <c r="B3" s="714" t="s">
        <v>807</v>
      </c>
      <c r="C3" s="714" t="s">
        <v>797</v>
      </c>
      <c r="D3" s="714" t="s">
        <v>799</v>
      </c>
      <c r="E3" s="714"/>
      <c r="F3" s="1010" t="s">
        <v>808</v>
      </c>
      <c r="G3" s="1011"/>
    </row>
    <row r="4" spans="1:7" ht="52.5">
      <c r="A4" s="714"/>
      <c r="B4" s="714"/>
      <c r="C4" s="714"/>
      <c r="D4" s="152" t="s">
        <v>800</v>
      </c>
      <c r="E4" s="152" t="s">
        <v>801</v>
      </c>
      <c r="F4" s="152" t="s">
        <v>802</v>
      </c>
      <c r="G4" s="152" t="s">
        <v>803</v>
      </c>
    </row>
    <row r="5" spans="1:7" ht="14.25">
      <c r="A5" s="153"/>
      <c r="B5" s="153"/>
      <c r="C5" s="153"/>
      <c r="D5" s="153"/>
      <c r="E5" s="153"/>
      <c r="F5" s="153"/>
      <c r="G5" s="153"/>
    </row>
    <row r="6" spans="1:7" ht="14.25">
      <c r="A6" s="154">
        <v>1</v>
      </c>
      <c r="B6" s="154">
        <v>2</v>
      </c>
      <c r="C6" s="154">
        <v>3</v>
      </c>
      <c r="D6" s="154">
        <v>4</v>
      </c>
      <c r="E6" s="154">
        <v>5</v>
      </c>
      <c r="F6" s="154">
        <v>6</v>
      </c>
      <c r="G6" s="154">
        <v>7</v>
      </c>
    </row>
    <row r="7" spans="1:7" ht="90" customHeight="1">
      <c r="A7" s="154">
        <v>1</v>
      </c>
      <c r="B7" s="155" t="s">
        <v>90</v>
      </c>
      <c r="C7" s="154" t="s">
        <v>91</v>
      </c>
      <c r="D7" s="154" t="s">
        <v>810</v>
      </c>
      <c r="E7" s="154" t="s">
        <v>252</v>
      </c>
      <c r="F7" s="154" t="s">
        <v>912</v>
      </c>
      <c r="G7" s="154" t="s">
        <v>804</v>
      </c>
    </row>
    <row r="8" spans="1:7" ht="91.5" customHeight="1">
      <c r="A8" s="154">
        <v>2</v>
      </c>
      <c r="B8" s="155" t="s">
        <v>273</v>
      </c>
      <c r="C8" s="154" t="s">
        <v>805</v>
      </c>
      <c r="D8" s="154" t="s">
        <v>814</v>
      </c>
      <c r="E8" s="154" t="s">
        <v>252</v>
      </c>
      <c r="F8" s="154" t="s">
        <v>912</v>
      </c>
      <c r="G8" s="154" t="s">
        <v>804</v>
      </c>
    </row>
    <row r="9" spans="1:7" ht="39">
      <c r="A9" s="154">
        <v>3</v>
      </c>
      <c r="B9" s="155" t="s">
        <v>95</v>
      </c>
      <c r="C9" s="154" t="s">
        <v>805</v>
      </c>
      <c r="D9" s="154" t="s">
        <v>811</v>
      </c>
      <c r="E9" s="154" t="s">
        <v>252</v>
      </c>
      <c r="F9" s="154" t="s">
        <v>812</v>
      </c>
      <c r="G9" s="154" t="s">
        <v>804</v>
      </c>
    </row>
    <row r="10" spans="1:7" ht="78.75">
      <c r="A10" s="1007">
        <v>4</v>
      </c>
      <c r="B10" s="1012" t="s">
        <v>815</v>
      </c>
      <c r="C10" s="1007" t="s">
        <v>91</v>
      </c>
      <c r="D10" s="1016" t="s">
        <v>793</v>
      </c>
      <c r="E10" s="154" t="s">
        <v>791</v>
      </c>
      <c r="F10" s="1007" t="s">
        <v>816</v>
      </c>
      <c r="G10" s="1007" t="s">
        <v>817</v>
      </c>
    </row>
    <row r="11" spans="1:7" ht="54.75" customHeight="1">
      <c r="A11" s="1007"/>
      <c r="B11" s="1013"/>
      <c r="C11" s="1007"/>
      <c r="D11" s="1018"/>
      <c r="E11" s="154" t="s">
        <v>792</v>
      </c>
      <c r="F11" s="1007"/>
      <c r="G11" s="1007"/>
    </row>
    <row r="12" spans="1:7" ht="55.5" customHeight="1">
      <c r="A12" s="1007"/>
      <c r="B12" s="1013"/>
      <c r="C12" s="1007"/>
      <c r="D12" s="22" t="s">
        <v>818</v>
      </c>
      <c r="E12" s="156" t="s">
        <v>787</v>
      </c>
      <c r="F12" s="1007"/>
      <c r="G12" s="1007"/>
    </row>
    <row r="13" spans="1:7" ht="55.5" customHeight="1">
      <c r="A13" s="1007"/>
      <c r="B13" s="1014"/>
      <c r="C13" s="1007"/>
      <c r="D13" s="22" t="s">
        <v>819</v>
      </c>
      <c r="E13" s="156" t="s">
        <v>788</v>
      </c>
      <c r="F13" s="1007"/>
      <c r="G13" s="1007"/>
    </row>
    <row r="14" spans="1:7" ht="93.75" customHeight="1">
      <c r="A14" s="1016">
        <v>5</v>
      </c>
      <c r="B14" s="1016" t="s">
        <v>96</v>
      </c>
      <c r="C14" s="1016" t="s">
        <v>91</v>
      </c>
      <c r="D14" s="193" t="s">
        <v>1012</v>
      </c>
      <c r="E14" s="152" t="s">
        <v>1004</v>
      </c>
      <c r="F14" s="247" t="s">
        <v>912</v>
      </c>
      <c r="G14" s="1016" t="s">
        <v>804</v>
      </c>
    </row>
    <row r="15" spans="1:7" ht="66">
      <c r="A15" s="1017"/>
      <c r="B15" s="1017"/>
      <c r="C15" s="1017"/>
      <c r="D15" s="194" t="s">
        <v>1005</v>
      </c>
      <c r="E15" s="152" t="s">
        <v>1006</v>
      </c>
      <c r="F15" s="198" t="s">
        <v>1011</v>
      </c>
      <c r="G15" s="1017"/>
    </row>
    <row r="16" spans="1:7" ht="39">
      <c r="A16" s="1017"/>
      <c r="B16" s="1017"/>
      <c r="C16" s="1017"/>
      <c r="D16" s="1013" t="s">
        <v>1007</v>
      </c>
      <c r="E16" s="196" t="s">
        <v>806</v>
      </c>
      <c r="F16" s="195"/>
      <c r="G16" s="1017"/>
    </row>
    <row r="17" spans="1:7" ht="52.5">
      <c r="A17" s="1017"/>
      <c r="B17" s="1017"/>
      <c r="C17" s="1017"/>
      <c r="D17" s="1013"/>
      <c r="E17" s="163" t="s">
        <v>1008</v>
      </c>
      <c r="F17" s="197" t="s">
        <v>1009</v>
      </c>
      <c r="G17" s="1017"/>
    </row>
    <row r="18" spans="1:7" ht="66">
      <c r="A18" s="1017"/>
      <c r="B18" s="1017"/>
      <c r="C18" s="1017"/>
      <c r="D18" s="1013"/>
      <c r="E18" s="221" t="s">
        <v>1010</v>
      </c>
      <c r="F18" s="222" t="s">
        <v>1011</v>
      </c>
      <c r="G18" s="1017"/>
    </row>
    <row r="19" spans="1:7" ht="102.75" customHeight="1">
      <c r="A19" s="1015">
        <v>6</v>
      </c>
      <c r="B19" s="1019" t="s">
        <v>945</v>
      </c>
      <c r="C19" s="1015" t="s">
        <v>91</v>
      </c>
      <c r="D19" s="1006" t="s">
        <v>1085</v>
      </c>
      <c r="E19" s="223" t="s">
        <v>962</v>
      </c>
      <c r="F19" s="224" t="s">
        <v>913</v>
      </c>
      <c r="G19" s="1015" t="s">
        <v>804</v>
      </c>
    </row>
    <row r="20" spans="1:7" ht="105">
      <c r="A20" s="1015"/>
      <c r="B20" s="1020"/>
      <c r="C20" s="1015"/>
      <c r="D20" s="1006"/>
      <c r="E20" s="223" t="s">
        <v>961</v>
      </c>
      <c r="F20" s="224" t="s">
        <v>1086</v>
      </c>
      <c r="G20" s="1015"/>
    </row>
    <row r="21" spans="1:7" s="248" customFormat="1" ht="52.5">
      <c r="A21" s="1008">
        <v>7</v>
      </c>
      <c r="B21" s="1009" t="s">
        <v>960</v>
      </c>
      <c r="C21" s="1008" t="s">
        <v>91</v>
      </c>
      <c r="D21" s="1006" t="s">
        <v>914</v>
      </c>
      <c r="E21" s="224" t="s">
        <v>963</v>
      </c>
      <c r="F21" s="1007" t="s">
        <v>912</v>
      </c>
      <c r="G21" s="1008" t="s">
        <v>804</v>
      </c>
    </row>
    <row r="22" spans="1:7" s="147" customFormat="1" ht="105">
      <c r="A22" s="1008"/>
      <c r="B22" s="1009"/>
      <c r="C22" s="1008"/>
      <c r="D22" s="1006"/>
      <c r="E22" s="224" t="s">
        <v>964</v>
      </c>
      <c r="F22" s="1007"/>
      <c r="G22" s="1008"/>
    </row>
    <row r="23" spans="1:7" s="147" customFormat="1" ht="38.25" customHeight="1">
      <c r="A23" s="1008"/>
      <c r="B23" s="1009"/>
      <c r="C23" s="1008"/>
      <c r="D23" s="1006"/>
      <c r="E23" s="224" t="s">
        <v>965</v>
      </c>
      <c r="F23" s="1007"/>
      <c r="G23" s="1008"/>
    </row>
    <row r="24" spans="1:7" s="147" customFormat="1" ht="54" customHeight="1">
      <c r="A24" s="1006">
        <v>8</v>
      </c>
      <c r="B24" s="1009" t="s">
        <v>959</v>
      </c>
      <c r="C24" s="1006" t="s">
        <v>91</v>
      </c>
      <c r="D24" s="1006" t="s">
        <v>914</v>
      </c>
      <c r="E24" s="224" t="s">
        <v>966</v>
      </c>
      <c r="F24" s="1006" t="s">
        <v>915</v>
      </c>
      <c r="G24" s="1006" t="s">
        <v>804</v>
      </c>
    </row>
    <row r="25" spans="1:7" s="147" customFormat="1" ht="105">
      <c r="A25" s="1006"/>
      <c r="B25" s="1009"/>
      <c r="C25" s="1006"/>
      <c r="D25" s="1006"/>
      <c r="E25" s="224" t="s">
        <v>967</v>
      </c>
      <c r="F25" s="1006"/>
      <c r="G25" s="1006"/>
    </row>
    <row r="26" spans="1:7" s="147" customFormat="1" ht="52.5">
      <c r="A26" s="1006"/>
      <c r="B26" s="1009"/>
      <c r="C26" s="1006"/>
      <c r="D26" s="1006"/>
      <c r="E26" s="224" t="s">
        <v>965</v>
      </c>
      <c r="F26" s="1006"/>
      <c r="G26" s="1006"/>
    </row>
    <row r="27" spans="1:7" s="147" customFormat="1" ht="53.25" customHeight="1">
      <c r="A27" s="1006">
        <v>9</v>
      </c>
      <c r="B27" s="1006" t="s">
        <v>958</v>
      </c>
      <c r="C27" s="1006" t="s">
        <v>91</v>
      </c>
      <c r="D27" s="1006" t="s">
        <v>914</v>
      </c>
      <c r="E27" s="224" t="s">
        <v>916</v>
      </c>
      <c r="F27" s="1006" t="s">
        <v>915</v>
      </c>
      <c r="G27" s="1006" t="s">
        <v>804</v>
      </c>
    </row>
    <row r="28" spans="1:7" ht="105">
      <c r="A28" s="1006"/>
      <c r="B28" s="1006"/>
      <c r="C28" s="1006"/>
      <c r="D28" s="1006"/>
      <c r="E28" s="224" t="s">
        <v>968</v>
      </c>
      <c r="F28" s="1006"/>
      <c r="G28" s="1006"/>
    </row>
    <row r="29" spans="1:7" ht="52.5">
      <c r="A29" s="1006"/>
      <c r="B29" s="1006"/>
      <c r="C29" s="1006"/>
      <c r="D29" s="1006"/>
      <c r="E29" s="224" t="s">
        <v>965</v>
      </c>
      <c r="F29" s="1006"/>
      <c r="G29" s="1006"/>
    </row>
  </sheetData>
  <sheetProtection/>
  <mergeCells count="40">
    <mergeCell ref="A21:A23"/>
    <mergeCell ref="A3:A4"/>
    <mergeCell ref="C3:C4"/>
    <mergeCell ref="G14:G18"/>
    <mergeCell ref="B19:B20"/>
    <mergeCell ref="A19:A20"/>
    <mergeCell ref="A14:A18"/>
    <mergeCell ref="D3:E3"/>
    <mergeCell ref="C14:C18"/>
    <mergeCell ref="D19:D20"/>
    <mergeCell ref="G19:G20"/>
    <mergeCell ref="B14:B18"/>
    <mergeCell ref="C19:C20"/>
    <mergeCell ref="D16:D18"/>
    <mergeCell ref="A1:G1"/>
    <mergeCell ref="B3:B4"/>
    <mergeCell ref="C10:C13"/>
    <mergeCell ref="F10:F13"/>
    <mergeCell ref="G10:G13"/>
    <mergeCell ref="D10:D11"/>
    <mergeCell ref="A27:A29"/>
    <mergeCell ref="C27:C29"/>
    <mergeCell ref="D27:D29"/>
    <mergeCell ref="F3:G3"/>
    <mergeCell ref="B10:B13"/>
    <mergeCell ref="A10:A13"/>
    <mergeCell ref="A24:A26"/>
    <mergeCell ref="F24:F26"/>
    <mergeCell ref="D21:D23"/>
    <mergeCell ref="C21:C23"/>
    <mergeCell ref="F27:F29"/>
    <mergeCell ref="G27:G29"/>
    <mergeCell ref="B27:B29"/>
    <mergeCell ref="F21:F23"/>
    <mergeCell ref="G21:G23"/>
    <mergeCell ref="G24:G26"/>
    <mergeCell ref="D24:D26"/>
    <mergeCell ref="C24:C26"/>
    <mergeCell ref="B24:B26"/>
    <mergeCell ref="B21:B23"/>
  </mergeCells>
  <hyperlinks>
    <hyperlink ref="E19" r:id="rId1" display="consultantplus://offline/ref=7ADBFA94B6B28E541DE1B7C08B58C6BCC4BFD9062D3A5B9B6656D8A53B6ADC7171258DBA03F5B75B7CB0586252961A4E07E325A72B720E76O3h7J"/>
    <hyperlink ref="E20" r:id="rId2" display="consultantplus://offline/ref=7ADBFA94B6B28E541DE1B7C08B58C6BCC7B8DC002B355B9B6656D8A53B6ADC716325D5B603FDA95A7DA50E3317OChAJ"/>
  </hyperlinks>
  <printOptions/>
  <pageMargins left="0.7" right="0.7" top="0.75" bottom="0.75" header="0.3" footer="0.3"/>
  <pageSetup horizontalDpi="600" verticalDpi="600" orientation="portrait" paperSize="9" scale="49" r:id="rId3"/>
  <rowBreaks count="1" manualBreakCount="1">
    <brk id="26" max="255" man="1"/>
  </rowBreaks>
</worksheet>
</file>

<file path=xl/worksheets/sheet24.xml><?xml version="1.0" encoding="utf-8"?>
<worksheet xmlns="http://schemas.openxmlformats.org/spreadsheetml/2006/main" xmlns:r="http://schemas.openxmlformats.org/officeDocument/2006/relationships">
  <sheetPr>
    <tabColor rgb="FF00B0F0"/>
  </sheetPr>
  <dimension ref="A1:P9810"/>
  <sheetViews>
    <sheetView view="pageBreakPreview" zoomScaleSheetLayoutView="100" zoomScalePageLayoutView="0" workbookViewId="0" topLeftCell="A1">
      <pane ySplit="6" topLeftCell="A83" activePane="bottomLeft" state="frozen"/>
      <selection pane="topLeft" activeCell="A1" sqref="A1"/>
      <selection pane="bottomLeft" activeCell="H107" sqref="H107"/>
    </sheetView>
  </sheetViews>
  <sheetFormatPr defaultColWidth="9.140625" defaultRowHeight="15"/>
  <cols>
    <col min="1" max="1" width="5.00390625" style="40" customWidth="1"/>
    <col min="2" max="2" width="28.57421875" style="15" customWidth="1"/>
    <col min="3" max="3" width="17.00390625" style="15" customWidth="1"/>
    <col min="4" max="4" width="12.7109375" style="15" customWidth="1"/>
    <col min="5" max="5" width="9.28125" style="128" bestFit="1" customWidth="1"/>
    <col min="6" max="6" width="11.8515625" style="15" customWidth="1"/>
    <col min="7" max="7" width="10.421875" style="15" customWidth="1"/>
    <col min="8" max="8" width="10.57421875" style="15" customWidth="1"/>
    <col min="9" max="9" width="11.7109375" style="15" customWidth="1"/>
    <col min="10" max="10" width="11.8515625" style="15" bestFit="1" customWidth="1"/>
    <col min="11" max="11" width="9.8515625" style="15" bestFit="1" customWidth="1"/>
    <col min="12" max="12" width="11.8515625" style="15" bestFit="1" customWidth="1"/>
    <col min="13" max="14" width="10.8515625" style="15" bestFit="1" customWidth="1"/>
    <col min="15" max="15" width="11.00390625" style="15" bestFit="1" customWidth="1"/>
    <col min="16" max="16" width="15.28125" style="15" customWidth="1"/>
  </cols>
  <sheetData>
    <row r="1" spans="12:16" ht="48.75" customHeight="1">
      <c r="L1" s="986" t="s">
        <v>614</v>
      </c>
      <c r="M1" s="986"/>
      <c r="N1" s="986"/>
      <c r="O1" s="986"/>
      <c r="P1" s="986"/>
    </row>
    <row r="2" spans="1:16" ht="32.25" customHeight="1">
      <c r="A2" s="1030" t="s">
        <v>873</v>
      </c>
      <c r="B2" s="1030"/>
      <c r="C2" s="1030"/>
      <c r="D2" s="1030"/>
      <c r="E2" s="1030"/>
      <c r="F2" s="1030"/>
      <c r="G2" s="1030"/>
      <c r="H2" s="1030"/>
      <c r="I2" s="1030"/>
      <c r="J2" s="1030"/>
      <c r="K2" s="1030"/>
      <c r="L2" s="1030"/>
      <c r="M2" s="1030"/>
      <c r="N2" s="1030"/>
      <c r="O2" s="1030"/>
      <c r="P2" s="1030"/>
    </row>
    <row r="3" spans="1:16" ht="15" customHeight="1">
      <c r="A3" s="1035" t="s">
        <v>285</v>
      </c>
      <c r="B3" s="1042" t="s">
        <v>631</v>
      </c>
      <c r="C3" s="1043"/>
      <c r="D3" s="1036" t="s">
        <v>438</v>
      </c>
      <c r="E3" s="983" t="s">
        <v>201</v>
      </c>
      <c r="F3" s="1031" t="s">
        <v>202</v>
      </c>
      <c r="G3" s="1031"/>
      <c r="H3" s="1031" t="s">
        <v>203</v>
      </c>
      <c r="I3" s="1031"/>
      <c r="J3" s="1031"/>
      <c r="K3" s="1031"/>
      <c r="L3" s="1031"/>
      <c r="M3" s="1031"/>
      <c r="N3" s="1031"/>
      <c r="O3" s="1031"/>
      <c r="P3" s="1031" t="s">
        <v>487</v>
      </c>
    </row>
    <row r="4" spans="1:16" ht="60" customHeight="1">
      <c r="A4" s="1035"/>
      <c r="B4" s="1044"/>
      <c r="C4" s="1045"/>
      <c r="D4" s="1037"/>
      <c r="E4" s="983"/>
      <c r="F4" s="1031"/>
      <c r="G4" s="1031"/>
      <c r="H4" s="1031" t="s">
        <v>439</v>
      </c>
      <c r="I4" s="1031"/>
      <c r="J4" s="1031" t="s">
        <v>204</v>
      </c>
      <c r="K4" s="1031"/>
      <c r="L4" s="1031" t="s">
        <v>205</v>
      </c>
      <c r="M4" s="1031"/>
      <c r="N4" s="1031" t="s">
        <v>206</v>
      </c>
      <c r="O4" s="1031"/>
      <c r="P4" s="1031"/>
    </row>
    <row r="5" spans="1:16" ht="14.25">
      <c r="A5" s="1035"/>
      <c r="B5" s="1046"/>
      <c r="C5" s="1047"/>
      <c r="D5" s="1038"/>
      <c r="E5" s="983"/>
      <c r="F5" s="120" t="s">
        <v>207</v>
      </c>
      <c r="G5" s="120" t="s">
        <v>208</v>
      </c>
      <c r="H5" s="120" t="s">
        <v>207</v>
      </c>
      <c r="I5" s="120" t="s">
        <v>208</v>
      </c>
      <c r="J5" s="120" t="s">
        <v>207</v>
      </c>
      <c r="K5" s="120" t="s">
        <v>208</v>
      </c>
      <c r="L5" s="120" t="s">
        <v>207</v>
      </c>
      <c r="M5" s="120" t="s">
        <v>208</v>
      </c>
      <c r="N5" s="120" t="s">
        <v>207</v>
      </c>
      <c r="O5" s="120" t="s">
        <v>255</v>
      </c>
      <c r="P5" s="1031"/>
    </row>
    <row r="6" spans="1:16" ht="14.25">
      <c r="A6" s="130">
        <v>1</v>
      </c>
      <c r="B6" s="1048">
        <v>2</v>
      </c>
      <c r="C6" s="1049"/>
      <c r="D6" s="232">
        <v>3</v>
      </c>
      <c r="E6" s="26">
        <v>4</v>
      </c>
      <c r="F6" s="26">
        <v>5</v>
      </c>
      <c r="G6" s="26">
        <v>6</v>
      </c>
      <c r="H6" s="26">
        <v>7</v>
      </c>
      <c r="I6" s="26">
        <v>8</v>
      </c>
      <c r="J6" s="26">
        <v>9</v>
      </c>
      <c r="K6" s="26">
        <v>10</v>
      </c>
      <c r="L6" s="26">
        <v>11</v>
      </c>
      <c r="M6" s="26">
        <v>12</v>
      </c>
      <c r="N6" s="26">
        <v>13</v>
      </c>
      <c r="O6" s="26">
        <v>14</v>
      </c>
      <c r="P6" s="26">
        <v>15</v>
      </c>
    </row>
    <row r="7" spans="1:16" ht="30.75" customHeight="1">
      <c r="A7" s="131"/>
      <c r="B7" s="829" t="s">
        <v>378</v>
      </c>
      <c r="C7" s="830"/>
      <c r="D7" s="831"/>
      <c r="E7" s="623" t="s">
        <v>1013</v>
      </c>
      <c r="F7" s="623"/>
      <c r="G7" s="623"/>
      <c r="H7" s="623"/>
      <c r="I7" s="623"/>
      <c r="J7" s="623"/>
      <c r="K7" s="623"/>
      <c r="L7" s="623"/>
      <c r="M7" s="623"/>
      <c r="N7" s="623"/>
      <c r="O7" s="623"/>
      <c r="P7" s="132" t="s">
        <v>229</v>
      </c>
    </row>
    <row r="8" spans="1:16" ht="15" customHeight="1">
      <c r="A8" s="131"/>
      <c r="B8" s="829" t="s">
        <v>334</v>
      </c>
      <c r="C8" s="830"/>
      <c r="D8" s="831"/>
      <c r="E8" s="829" t="s">
        <v>224</v>
      </c>
      <c r="F8" s="830"/>
      <c r="G8" s="830"/>
      <c r="H8" s="830"/>
      <c r="I8" s="830"/>
      <c r="J8" s="830"/>
      <c r="K8" s="830"/>
      <c r="L8" s="830"/>
      <c r="M8" s="830"/>
      <c r="N8" s="830"/>
      <c r="O8" s="831"/>
      <c r="P8" s="1027" t="s">
        <v>388</v>
      </c>
    </row>
    <row r="9" spans="1:16" s="12" customFormat="1" ht="15" customHeight="1">
      <c r="A9" s="133"/>
      <c r="B9" s="1039" t="s">
        <v>379</v>
      </c>
      <c r="C9" s="1040"/>
      <c r="D9" s="1041"/>
      <c r="E9" s="583" t="s">
        <v>380</v>
      </c>
      <c r="F9" s="583"/>
      <c r="G9" s="583"/>
      <c r="H9" s="583"/>
      <c r="I9" s="583"/>
      <c r="J9" s="583"/>
      <c r="K9" s="583"/>
      <c r="L9" s="583"/>
      <c r="M9" s="583"/>
      <c r="N9" s="583"/>
      <c r="O9" s="583"/>
      <c r="P9" s="1028"/>
    </row>
    <row r="10" spans="1:16" s="4" customFormat="1" ht="14.25">
      <c r="A10" s="1032"/>
      <c r="B10" s="1053" t="s">
        <v>381</v>
      </c>
      <c r="C10" s="1054"/>
      <c r="D10" s="35"/>
      <c r="E10" s="134" t="s">
        <v>209</v>
      </c>
      <c r="F10" s="181">
        <f>SUM(F11:F21)</f>
        <v>8736839.8</v>
      </c>
      <c r="G10" s="181">
        <f aca="true" t="shared" si="0" ref="G10:O10">SUM(G11:G21)</f>
        <v>4336378.490000001</v>
      </c>
      <c r="H10" s="181">
        <f t="shared" si="0"/>
        <v>6435277.1</v>
      </c>
      <c r="I10" s="181">
        <f t="shared" si="0"/>
        <v>3578783.4999999995</v>
      </c>
      <c r="J10" s="181">
        <f t="shared" si="0"/>
        <v>7989.4</v>
      </c>
      <c r="K10" s="181">
        <f t="shared" si="0"/>
        <v>7989.4</v>
      </c>
      <c r="L10" s="181">
        <f t="shared" si="0"/>
        <v>1499649.0999999999</v>
      </c>
      <c r="M10" s="181">
        <f t="shared" si="0"/>
        <v>400469.50000000006</v>
      </c>
      <c r="N10" s="181">
        <f t="shared" si="0"/>
        <v>793924.2000000001</v>
      </c>
      <c r="O10" s="181">
        <f t="shared" si="0"/>
        <v>349136.08999999997</v>
      </c>
      <c r="P10" s="1028"/>
    </row>
    <row r="11" spans="1:16" s="12" customFormat="1" ht="14.25">
      <c r="A11" s="1033"/>
      <c r="B11" s="1055"/>
      <c r="C11" s="1056"/>
      <c r="D11" s="35"/>
      <c r="E11" s="35" t="s">
        <v>210</v>
      </c>
      <c r="F11" s="46">
        <f aca="true" t="shared" si="1" ref="F11:G21">H11+J11+L11+N11</f>
        <v>580403.6000000001</v>
      </c>
      <c r="G11" s="46">
        <f t="shared" si="1"/>
        <v>378972.4</v>
      </c>
      <c r="H11" s="136">
        <f>РФКиС_пер!G387</f>
        <v>437513.80000000005</v>
      </c>
      <c r="I11" s="136">
        <f>РФКиС_пер!H387</f>
        <v>327349.9</v>
      </c>
      <c r="J11" s="136">
        <f>РФКиС_пер!I387</f>
        <v>3511.5</v>
      </c>
      <c r="K11" s="136">
        <f>РФКиС_пер!J387</f>
        <v>3511.5</v>
      </c>
      <c r="L11" s="136">
        <f>РФКиС_пер!K387</f>
        <v>139378.3</v>
      </c>
      <c r="M11" s="136">
        <f>РФКиС_пер!L387</f>
        <v>48111</v>
      </c>
      <c r="N11" s="136">
        <f>РФКиС_пер!M387</f>
        <v>0</v>
      </c>
      <c r="O11" s="136">
        <f>РФКиС_пер!N387</f>
        <v>0</v>
      </c>
      <c r="P11" s="1028"/>
    </row>
    <row r="12" spans="1:16" s="12" customFormat="1" ht="18" customHeight="1">
      <c r="A12" s="1033"/>
      <c r="B12" s="1055"/>
      <c r="C12" s="1056"/>
      <c r="D12" s="1050" t="s">
        <v>883</v>
      </c>
      <c r="E12" s="35" t="s">
        <v>211</v>
      </c>
      <c r="F12" s="46">
        <f t="shared" si="1"/>
        <v>742704.7000000001</v>
      </c>
      <c r="G12" s="46">
        <f t="shared" si="1"/>
        <v>460884.5999999999</v>
      </c>
      <c r="H12" s="136">
        <f>РФКиС_пер!G388</f>
        <v>570280.5</v>
      </c>
      <c r="I12" s="136">
        <f>РФКиС_пер!H388</f>
        <v>341623.19999999995</v>
      </c>
      <c r="J12" s="136">
        <f>РФКиС_пер!I388</f>
        <v>1655.3</v>
      </c>
      <c r="K12" s="136">
        <f>РФКиС_пер!J388</f>
        <v>1655.3</v>
      </c>
      <c r="L12" s="136">
        <f>РФКиС_пер!K388</f>
        <v>102346.90000000001</v>
      </c>
      <c r="M12" s="136">
        <f>РФКиС_пер!L388</f>
        <v>49184.1</v>
      </c>
      <c r="N12" s="136">
        <f>РФКиС_пер!M388</f>
        <v>68422</v>
      </c>
      <c r="O12" s="136">
        <f>РФКиС_пер!N388</f>
        <v>68422</v>
      </c>
      <c r="P12" s="1028"/>
    </row>
    <row r="13" spans="1:16" s="12" customFormat="1" ht="19.5" customHeight="1">
      <c r="A13" s="1033"/>
      <c r="B13" s="1055"/>
      <c r="C13" s="1056"/>
      <c r="D13" s="1051"/>
      <c r="E13" s="35" t="s">
        <v>212</v>
      </c>
      <c r="F13" s="46">
        <f t="shared" si="1"/>
        <v>788926.2000000001</v>
      </c>
      <c r="G13" s="46">
        <f t="shared" si="1"/>
        <v>525999.1</v>
      </c>
      <c r="H13" s="182">
        <f>РФКиС_пер!G389</f>
        <v>574477.4</v>
      </c>
      <c r="I13" s="136">
        <f>РФКиС_пер!H389</f>
        <v>379220.49999999994</v>
      </c>
      <c r="J13" s="136">
        <f>РФКиС_пер!I389</f>
        <v>0</v>
      </c>
      <c r="K13" s="136">
        <f>РФКиС_пер!J389</f>
        <v>0</v>
      </c>
      <c r="L13" s="136">
        <f>РФКиС_пер!K389</f>
        <v>140100</v>
      </c>
      <c r="M13" s="136">
        <f>РФКиС_пер!L389</f>
        <v>72429.8</v>
      </c>
      <c r="N13" s="136">
        <f>РФКиС_пер!M389</f>
        <v>74348.8</v>
      </c>
      <c r="O13" s="136">
        <f>РФКиС_пер!N389</f>
        <v>74348.8</v>
      </c>
      <c r="P13" s="1028"/>
    </row>
    <row r="14" spans="1:16" s="12" customFormat="1" ht="20.25" customHeight="1">
      <c r="A14" s="1033"/>
      <c r="B14" s="1055"/>
      <c r="C14" s="1056"/>
      <c r="D14" s="1051"/>
      <c r="E14" s="35" t="s">
        <v>223</v>
      </c>
      <c r="F14" s="46">
        <f t="shared" si="1"/>
        <v>981209.6000000001</v>
      </c>
      <c r="G14" s="46">
        <f t="shared" si="1"/>
        <v>673022.01</v>
      </c>
      <c r="H14" s="136">
        <f>РФКиС_пер!G390</f>
        <v>698918.4</v>
      </c>
      <c r="I14" s="136">
        <f>РФКиС_пер!H390</f>
        <v>503715</v>
      </c>
      <c r="J14" s="136">
        <f>РФКиС_пер!I390</f>
        <v>0</v>
      </c>
      <c r="K14" s="136">
        <f>РФКиС_пер!J390</f>
        <v>0</v>
      </c>
      <c r="L14" s="136">
        <f>РФКиС_пер!K390</f>
        <v>144755.00000000003</v>
      </c>
      <c r="M14" s="136">
        <f>РФКиС_пер!L390</f>
        <v>102386.8</v>
      </c>
      <c r="N14" s="136">
        <f>РФКиС_пер!M390</f>
        <v>137536.2</v>
      </c>
      <c r="O14" s="136">
        <f>РФКиС_пер!N390</f>
        <v>66920.20999999999</v>
      </c>
      <c r="P14" s="1028"/>
    </row>
    <row r="15" spans="1:16" s="12" customFormat="1" ht="18.75" customHeight="1">
      <c r="A15" s="1033"/>
      <c r="B15" s="1055"/>
      <c r="C15" s="1056"/>
      <c r="D15" s="1051"/>
      <c r="E15" s="35" t="s">
        <v>232</v>
      </c>
      <c r="F15" s="46">
        <f t="shared" si="1"/>
        <v>962126.8</v>
      </c>
      <c r="G15" s="46">
        <f t="shared" si="1"/>
        <v>685379.04</v>
      </c>
      <c r="H15" s="136">
        <f>РФКиС_пер!G391</f>
        <v>688365</v>
      </c>
      <c r="I15" s="136">
        <f>РФКиС_пер!H391</f>
        <v>515564.89999999997</v>
      </c>
      <c r="J15" s="136">
        <f>РФКиС_пер!I391</f>
        <v>2822.6</v>
      </c>
      <c r="K15" s="136">
        <f>РФКиС_пер!J391</f>
        <v>2822.6</v>
      </c>
      <c r="L15" s="136">
        <f>РФКиС_пер!K391</f>
        <v>142090.5</v>
      </c>
      <c r="M15" s="136">
        <f>РФКиС_пер!L391</f>
        <v>99469.00000000001</v>
      </c>
      <c r="N15" s="136">
        <f>РФКиС_пер!M391</f>
        <v>128848.70000000001</v>
      </c>
      <c r="O15" s="136">
        <f>РФКиС_пер!N391</f>
        <v>67522.54000000001</v>
      </c>
      <c r="P15" s="1028"/>
    </row>
    <row r="16" spans="1:16" s="12" customFormat="1" ht="27.75" customHeight="1">
      <c r="A16" s="1033"/>
      <c r="B16" s="1055"/>
      <c r="C16" s="1056"/>
      <c r="D16" s="1051"/>
      <c r="E16" s="35" t="s">
        <v>233</v>
      </c>
      <c r="F16" s="46">
        <f t="shared" si="1"/>
        <v>785326.4</v>
      </c>
      <c r="G16" s="46">
        <f t="shared" si="1"/>
        <v>601750.7400000001</v>
      </c>
      <c r="H16" s="136">
        <f>РФКиС_пер!G392</f>
        <v>577512</v>
      </c>
      <c r="I16" s="136">
        <f>РФКиС_пер!H392</f>
        <v>519783.80000000005</v>
      </c>
      <c r="J16" s="136">
        <f>РФКиС_пер!I392</f>
        <v>0</v>
      </c>
      <c r="K16" s="136">
        <f>РФКиС_пер!J392</f>
        <v>0</v>
      </c>
      <c r="L16" s="136">
        <f>РФКиС_пер!K392</f>
        <v>140240.4</v>
      </c>
      <c r="M16" s="136">
        <f>РФКиС_пер!L392</f>
        <v>14444.4</v>
      </c>
      <c r="N16" s="136">
        <f>РФКиС_пер!M392</f>
        <v>67574</v>
      </c>
      <c r="O16" s="136">
        <f>РФКиС_пер!N392</f>
        <v>67522.54000000001</v>
      </c>
      <c r="P16" s="1028"/>
    </row>
    <row r="17" spans="1:16" s="12" customFormat="1" ht="25.5" customHeight="1">
      <c r="A17" s="1033"/>
      <c r="B17" s="1055"/>
      <c r="C17" s="1056"/>
      <c r="D17" s="1051"/>
      <c r="E17" s="129" t="s">
        <v>593</v>
      </c>
      <c r="F17" s="46">
        <f t="shared" si="1"/>
        <v>781841.3</v>
      </c>
      <c r="G17" s="46">
        <f t="shared" si="1"/>
        <v>538678.2000000001</v>
      </c>
      <c r="H17" s="136">
        <f>РФКиС_пер!G393</f>
        <v>578162</v>
      </c>
      <c r="I17" s="136">
        <f>РФКиС_пер!H393</f>
        <v>519833.80000000005</v>
      </c>
      <c r="J17" s="136">
        <f>РФКиС_пер!I393</f>
        <v>0</v>
      </c>
      <c r="K17" s="136">
        <f>РФКиС_пер!J393</f>
        <v>0</v>
      </c>
      <c r="L17" s="136">
        <f>РФКиС_пер!K393</f>
        <v>140240.4</v>
      </c>
      <c r="M17" s="136">
        <f>РФКиС_пер!L393</f>
        <v>14444.4</v>
      </c>
      <c r="N17" s="136">
        <f>РФКиС_пер!M393</f>
        <v>63438.9</v>
      </c>
      <c r="O17" s="136">
        <f>РФКиС_пер!N393</f>
        <v>4400</v>
      </c>
      <c r="P17" s="1028"/>
    </row>
    <row r="18" spans="1:16" s="12" customFormat="1" ht="20.25" customHeight="1">
      <c r="A18" s="1033"/>
      <c r="B18" s="1055"/>
      <c r="C18" s="1056"/>
      <c r="D18" s="1052"/>
      <c r="E18" s="129" t="s">
        <v>594</v>
      </c>
      <c r="F18" s="46">
        <f t="shared" si="1"/>
        <v>778575.3</v>
      </c>
      <c r="G18" s="46">
        <f t="shared" si="1"/>
        <v>471692.4</v>
      </c>
      <c r="H18" s="136">
        <f>РФКиС_пер!G394</f>
        <v>577512</v>
      </c>
      <c r="I18" s="136">
        <f>РФКиС_пер!H394</f>
        <v>471692.4</v>
      </c>
      <c r="J18" s="136">
        <f>РФКиС_пер!I394</f>
        <v>0</v>
      </c>
      <c r="K18" s="136">
        <f>РФКиС_пер!J394</f>
        <v>0</v>
      </c>
      <c r="L18" s="136">
        <f>РФКиС_пер!K394</f>
        <v>137624.4</v>
      </c>
      <c r="M18" s="136">
        <f>РФКиС_пер!L394</f>
        <v>0</v>
      </c>
      <c r="N18" s="136">
        <f>РФКиС_пер!M394</f>
        <v>63438.9</v>
      </c>
      <c r="O18" s="136">
        <f>РФКиС_пер!N394</f>
        <v>0</v>
      </c>
      <c r="P18" s="1028"/>
    </row>
    <row r="19" spans="1:16" s="12" customFormat="1" ht="18.75" customHeight="1">
      <c r="A19" s="1033"/>
      <c r="B19" s="1055"/>
      <c r="C19" s="1056"/>
      <c r="D19" s="35"/>
      <c r="E19" s="129" t="s">
        <v>595</v>
      </c>
      <c r="F19" s="46">
        <f t="shared" si="1"/>
        <v>778575.3</v>
      </c>
      <c r="G19" s="46">
        <f t="shared" si="1"/>
        <v>0</v>
      </c>
      <c r="H19" s="136">
        <f>РФКиС_пер!G395</f>
        <v>577512</v>
      </c>
      <c r="I19" s="136">
        <f>РФКиС_пер!H395</f>
        <v>0</v>
      </c>
      <c r="J19" s="136">
        <f>РФКиС_пер!I395</f>
        <v>0</v>
      </c>
      <c r="K19" s="136">
        <f>РФКиС_пер!J395</f>
        <v>0</v>
      </c>
      <c r="L19" s="136">
        <f>РФКиС_пер!K395</f>
        <v>137624.4</v>
      </c>
      <c r="M19" s="136">
        <f>РФКиС_пер!L395</f>
        <v>0</v>
      </c>
      <c r="N19" s="136">
        <f>РФКиС_пер!M395</f>
        <v>63438.9</v>
      </c>
      <c r="O19" s="136">
        <f>РФКиС_пер!N395</f>
        <v>0</v>
      </c>
      <c r="P19" s="1028"/>
    </row>
    <row r="20" spans="1:16" s="12" customFormat="1" ht="14.25">
      <c r="A20" s="1033"/>
      <c r="B20" s="1055"/>
      <c r="C20" s="1056"/>
      <c r="D20" s="35"/>
      <c r="E20" s="129" t="s">
        <v>596</v>
      </c>
      <c r="F20" s="46">
        <f t="shared" si="1"/>
        <v>778575.3</v>
      </c>
      <c r="G20" s="46">
        <f t="shared" si="1"/>
        <v>0</v>
      </c>
      <c r="H20" s="136">
        <f>РФКиС_пер!G396</f>
        <v>577512</v>
      </c>
      <c r="I20" s="136">
        <f>РФКиС_пер!H396</f>
        <v>0</v>
      </c>
      <c r="J20" s="136">
        <f>РФКиС_пер!I396</f>
        <v>0</v>
      </c>
      <c r="K20" s="136">
        <f>РФКиС_пер!J396</f>
        <v>0</v>
      </c>
      <c r="L20" s="136">
        <f>РФКиС_пер!K396</f>
        <v>137624.4</v>
      </c>
      <c r="M20" s="136">
        <f>РФКиС_пер!L396</f>
        <v>0</v>
      </c>
      <c r="N20" s="136">
        <f>РФКиС_пер!M396</f>
        <v>63438.9</v>
      </c>
      <c r="O20" s="136">
        <f>РФКиС_пер!N396</f>
        <v>0</v>
      </c>
      <c r="P20" s="1028"/>
    </row>
    <row r="21" spans="1:16" s="12" customFormat="1" ht="14.25">
      <c r="A21" s="1034"/>
      <c r="B21" s="1057"/>
      <c r="C21" s="1058"/>
      <c r="D21" s="35"/>
      <c r="E21" s="129" t="s">
        <v>610</v>
      </c>
      <c r="F21" s="46">
        <f t="shared" si="1"/>
        <v>778575.3</v>
      </c>
      <c r="G21" s="46">
        <f t="shared" si="1"/>
        <v>0</v>
      </c>
      <c r="H21" s="136">
        <f>РФКиС_пер!G397</f>
        <v>577512</v>
      </c>
      <c r="I21" s="136">
        <f>РФКиС_пер!H397</f>
        <v>0</v>
      </c>
      <c r="J21" s="136">
        <f>РФКиС_пер!I397</f>
        <v>0</v>
      </c>
      <c r="K21" s="136">
        <f>РФКиС_пер!J397</f>
        <v>0</v>
      </c>
      <c r="L21" s="136">
        <f>РФКиС_пер!K397</f>
        <v>137624.4</v>
      </c>
      <c r="M21" s="136">
        <f>РФКиС_пер!L397</f>
        <v>0</v>
      </c>
      <c r="N21" s="136">
        <f>РФКиС_пер!M397</f>
        <v>63438.9</v>
      </c>
      <c r="O21" s="136">
        <f>РФКиС_пер!N397</f>
        <v>0</v>
      </c>
      <c r="P21" s="1029"/>
    </row>
    <row r="22" spans="1:16" ht="15" customHeight="1">
      <c r="A22" s="133"/>
      <c r="B22" s="829" t="s">
        <v>382</v>
      </c>
      <c r="C22" s="830"/>
      <c r="D22" s="831"/>
      <c r="E22" s="829" t="s">
        <v>383</v>
      </c>
      <c r="F22" s="830"/>
      <c r="G22" s="830"/>
      <c r="H22" s="830"/>
      <c r="I22" s="830"/>
      <c r="J22" s="830"/>
      <c r="K22" s="830"/>
      <c r="L22" s="830"/>
      <c r="M22" s="830"/>
      <c r="N22" s="830"/>
      <c r="O22" s="831"/>
      <c r="P22" s="1027" t="s">
        <v>387</v>
      </c>
    </row>
    <row r="23" spans="1:16" s="4" customFormat="1" ht="15" customHeight="1">
      <c r="A23" s="137"/>
      <c r="B23" s="1039" t="s">
        <v>385</v>
      </c>
      <c r="C23" s="1040"/>
      <c r="D23" s="1041"/>
      <c r="E23" s="583" t="s">
        <v>384</v>
      </c>
      <c r="F23" s="583"/>
      <c r="G23" s="583"/>
      <c r="H23" s="583"/>
      <c r="I23" s="583"/>
      <c r="J23" s="583"/>
      <c r="K23" s="583"/>
      <c r="L23" s="583"/>
      <c r="M23" s="583"/>
      <c r="N23" s="583"/>
      <c r="O23" s="583"/>
      <c r="P23" s="1028"/>
    </row>
    <row r="24" spans="1:16" s="13" customFormat="1" ht="14.25">
      <c r="A24" s="1024"/>
      <c r="B24" s="1042" t="s">
        <v>386</v>
      </c>
      <c r="C24" s="1043"/>
      <c r="D24" s="26"/>
      <c r="E24" s="138" t="s">
        <v>209</v>
      </c>
      <c r="F24" s="139">
        <f>SUM(F25:F35)</f>
        <v>26617.499999999993</v>
      </c>
      <c r="G24" s="139">
        <f aca="true" t="shared" si="2" ref="G24:O24">SUM(G25:G35)</f>
        <v>2544.54895</v>
      </c>
      <c r="H24" s="139">
        <f t="shared" si="2"/>
        <v>26617.499999999993</v>
      </c>
      <c r="I24" s="139">
        <f t="shared" si="2"/>
        <v>2544.54895</v>
      </c>
      <c r="J24" s="139">
        <f t="shared" si="2"/>
        <v>0</v>
      </c>
      <c r="K24" s="139">
        <f t="shared" si="2"/>
        <v>0</v>
      </c>
      <c r="L24" s="139">
        <f t="shared" si="2"/>
        <v>0</v>
      </c>
      <c r="M24" s="139">
        <f t="shared" si="2"/>
        <v>0</v>
      </c>
      <c r="N24" s="139">
        <f t="shared" si="2"/>
        <v>0</v>
      </c>
      <c r="O24" s="139">
        <f t="shared" si="2"/>
        <v>0</v>
      </c>
      <c r="P24" s="1028"/>
    </row>
    <row r="25" spans="1:16" s="10" customFormat="1" ht="14.25">
      <c r="A25" s="1025"/>
      <c r="B25" s="1044"/>
      <c r="C25" s="1045"/>
      <c r="D25" s="26"/>
      <c r="E25" s="26" t="s">
        <v>210</v>
      </c>
      <c r="F25" s="140">
        <f>H25+J25+L25+N25</f>
        <v>2541.8</v>
      </c>
      <c r="G25" s="140">
        <f>I25+K25+M25+O25</f>
        <v>387.6</v>
      </c>
      <c r="H25" s="136">
        <f>ЗОЖ_пер!G682</f>
        <v>2541.8</v>
      </c>
      <c r="I25" s="136">
        <f>ЗОЖ_пер!H682</f>
        <v>387.6</v>
      </c>
      <c r="J25" s="136">
        <f>ЗОЖ_пер!I682</f>
        <v>0</v>
      </c>
      <c r="K25" s="136">
        <f>ЗОЖ_пер!J682</f>
        <v>0</v>
      </c>
      <c r="L25" s="136">
        <f>ЗОЖ_пер!K682</f>
        <v>0</v>
      </c>
      <c r="M25" s="136">
        <f>ЗОЖ_пер!L682</f>
        <v>0</v>
      </c>
      <c r="N25" s="136">
        <f>ЗОЖ_пер!M682</f>
        <v>0</v>
      </c>
      <c r="O25" s="136">
        <f>ЗОЖ_пер!N682</f>
        <v>0</v>
      </c>
      <c r="P25" s="1028"/>
    </row>
    <row r="26" spans="1:16" s="10" customFormat="1" ht="14.25">
      <c r="A26" s="1025"/>
      <c r="B26" s="1044"/>
      <c r="C26" s="1045"/>
      <c r="D26" s="1027" t="s">
        <v>884</v>
      </c>
      <c r="E26" s="26" t="s">
        <v>211</v>
      </c>
      <c r="F26" s="140">
        <f aca="true" t="shared" si="3" ref="F26:G35">H26+J26+L26+N26</f>
        <v>2521.9</v>
      </c>
      <c r="G26" s="140">
        <f t="shared" si="3"/>
        <v>371.48</v>
      </c>
      <c r="H26" s="136">
        <f>ЗОЖ_пер!G691</f>
        <v>2521.9</v>
      </c>
      <c r="I26" s="136">
        <f>ЗОЖ_пер!H691</f>
        <v>371.48</v>
      </c>
      <c r="J26" s="136">
        <f>ЗОЖ_пер!I691</f>
        <v>0</v>
      </c>
      <c r="K26" s="136">
        <f>ЗОЖ_пер!J691</f>
        <v>0</v>
      </c>
      <c r="L26" s="136">
        <f>ЗОЖ_пер!K691</f>
        <v>0</v>
      </c>
      <c r="M26" s="136">
        <f>ЗОЖ_пер!L691</f>
        <v>0</v>
      </c>
      <c r="N26" s="136">
        <f>ЗОЖ_пер!M691</f>
        <v>0</v>
      </c>
      <c r="O26" s="136">
        <f>ЗОЖ_пер!N691</f>
        <v>0</v>
      </c>
      <c r="P26" s="1028"/>
    </row>
    <row r="27" spans="1:16" s="10" customFormat="1" ht="14.25">
      <c r="A27" s="1025"/>
      <c r="B27" s="1044"/>
      <c r="C27" s="1045"/>
      <c r="D27" s="1028"/>
      <c r="E27" s="26" t="s">
        <v>212</v>
      </c>
      <c r="F27" s="140">
        <f t="shared" si="3"/>
        <v>2522</v>
      </c>
      <c r="G27" s="140">
        <f t="shared" si="3"/>
        <v>358.6136</v>
      </c>
      <c r="H27" s="136">
        <f>ЗОЖ_пер!G700</f>
        <v>2522</v>
      </c>
      <c r="I27" s="136">
        <f>ЗОЖ_пер!H700</f>
        <v>358.6136</v>
      </c>
      <c r="J27" s="136">
        <f>ЗОЖ_пер!I700</f>
        <v>0</v>
      </c>
      <c r="K27" s="136">
        <f>ЗОЖ_пер!J700</f>
        <v>0</v>
      </c>
      <c r="L27" s="136">
        <f>ЗОЖ_пер!K700</f>
        <v>0</v>
      </c>
      <c r="M27" s="136">
        <f>ЗОЖ_пер!L700</f>
        <v>0</v>
      </c>
      <c r="N27" s="136">
        <f>ЗОЖ_пер!M700</f>
        <v>0</v>
      </c>
      <c r="O27" s="136">
        <f>ЗОЖ_пер!N700</f>
        <v>0</v>
      </c>
      <c r="P27" s="1028"/>
    </row>
    <row r="28" spans="1:16" s="10" customFormat="1" ht="14.25">
      <c r="A28" s="1025"/>
      <c r="B28" s="1044"/>
      <c r="C28" s="1045"/>
      <c r="D28" s="1028"/>
      <c r="E28" s="26" t="s">
        <v>223</v>
      </c>
      <c r="F28" s="140">
        <f t="shared" si="3"/>
        <v>2529.1</v>
      </c>
      <c r="G28" s="140">
        <f t="shared" si="3"/>
        <v>350.65535</v>
      </c>
      <c r="H28" s="136">
        <f>ЗОЖ_пер!G709</f>
        <v>2529.1</v>
      </c>
      <c r="I28" s="136">
        <f>ЗОЖ_пер!H709</f>
        <v>350.65535</v>
      </c>
      <c r="J28" s="136">
        <f>ЗОЖ_пер!I709</f>
        <v>0</v>
      </c>
      <c r="K28" s="136">
        <f>ЗОЖ_пер!J709</f>
        <v>0</v>
      </c>
      <c r="L28" s="136">
        <f>ЗОЖ_пер!K709</f>
        <v>0</v>
      </c>
      <c r="M28" s="136">
        <f>ЗОЖ_пер!L709</f>
        <v>0</v>
      </c>
      <c r="N28" s="136">
        <f>ЗОЖ_пер!M709</f>
        <v>0</v>
      </c>
      <c r="O28" s="136">
        <f>ЗОЖ_пер!N709</f>
        <v>0</v>
      </c>
      <c r="P28" s="1028"/>
    </row>
    <row r="29" spans="1:16" s="10" customFormat="1" ht="14.25">
      <c r="A29" s="1025"/>
      <c r="B29" s="1044"/>
      <c r="C29" s="1045"/>
      <c r="D29" s="1028"/>
      <c r="E29" s="26" t="s">
        <v>232</v>
      </c>
      <c r="F29" s="140">
        <f t="shared" si="3"/>
        <v>2437.7</v>
      </c>
      <c r="G29" s="140">
        <f t="shared" si="3"/>
        <v>341</v>
      </c>
      <c r="H29" s="136">
        <f>ЗОЖ_пер!G718</f>
        <v>2437.7</v>
      </c>
      <c r="I29" s="136">
        <f>ЗОЖ_пер!H718</f>
        <v>341</v>
      </c>
      <c r="J29" s="136">
        <f>ЗОЖ_пер!I718</f>
        <v>0</v>
      </c>
      <c r="K29" s="136">
        <f>ЗОЖ_пер!J718</f>
        <v>0</v>
      </c>
      <c r="L29" s="136">
        <f>ЗОЖ_пер!K718</f>
        <v>0</v>
      </c>
      <c r="M29" s="136">
        <f>ЗОЖ_пер!L718</f>
        <v>0</v>
      </c>
      <c r="N29" s="136">
        <f>ЗОЖ_пер!M718</f>
        <v>0</v>
      </c>
      <c r="O29" s="136">
        <f>ЗОЖ_пер!N718</f>
        <v>0</v>
      </c>
      <c r="P29" s="1028"/>
    </row>
    <row r="30" spans="1:16" s="10" customFormat="1" ht="14.25">
      <c r="A30" s="1025"/>
      <c r="B30" s="1044"/>
      <c r="C30" s="1045"/>
      <c r="D30" s="1028"/>
      <c r="E30" s="26" t="s">
        <v>233</v>
      </c>
      <c r="F30" s="140">
        <f t="shared" si="3"/>
        <v>2356.3</v>
      </c>
      <c r="G30" s="140">
        <f t="shared" si="3"/>
        <v>367.6</v>
      </c>
      <c r="H30" s="136">
        <f>ЗОЖ_пер!G727</f>
        <v>2356.3</v>
      </c>
      <c r="I30" s="136">
        <f>ЗОЖ_пер!H727</f>
        <v>367.6</v>
      </c>
      <c r="J30" s="136">
        <f>ЗОЖ_пер!I727</f>
        <v>0</v>
      </c>
      <c r="K30" s="136">
        <f>ЗОЖ_пер!J727</f>
        <v>0</v>
      </c>
      <c r="L30" s="136">
        <f>ЗОЖ_пер!K727</f>
        <v>0</v>
      </c>
      <c r="M30" s="136">
        <f>ЗОЖ_пер!L727</f>
        <v>0</v>
      </c>
      <c r="N30" s="136">
        <f>ЗОЖ_пер!M727</f>
        <v>0</v>
      </c>
      <c r="O30" s="136">
        <f>ЗОЖ_пер!N727</f>
        <v>0</v>
      </c>
      <c r="P30" s="1028"/>
    </row>
    <row r="31" spans="1:16" s="10" customFormat="1" ht="14.25">
      <c r="A31" s="1025"/>
      <c r="B31" s="1044"/>
      <c r="C31" s="1045"/>
      <c r="D31" s="1029"/>
      <c r="E31" s="129" t="s">
        <v>593</v>
      </c>
      <c r="F31" s="140">
        <f t="shared" si="3"/>
        <v>2356.3</v>
      </c>
      <c r="G31" s="140">
        <f t="shared" si="3"/>
        <v>367.6</v>
      </c>
      <c r="H31" s="136">
        <f>ЗОЖ_пер!G736</f>
        <v>2356.3</v>
      </c>
      <c r="I31" s="136">
        <f>ЗОЖ_пер!H736</f>
        <v>367.6</v>
      </c>
      <c r="J31" s="136">
        <f>ЗОЖ_пер!I736</f>
        <v>0</v>
      </c>
      <c r="K31" s="136">
        <f>ЗОЖ_пер!J736</f>
        <v>0</v>
      </c>
      <c r="L31" s="136">
        <f>ЗОЖ_пер!K736</f>
        <v>0</v>
      </c>
      <c r="M31" s="136">
        <f>ЗОЖ_пер!L736</f>
        <v>0</v>
      </c>
      <c r="N31" s="136">
        <f>ЗОЖ_пер!M736</f>
        <v>0</v>
      </c>
      <c r="O31" s="136">
        <f>ЗОЖ_пер!N736</f>
        <v>0</v>
      </c>
      <c r="P31" s="1028"/>
    </row>
    <row r="32" spans="1:16" s="10" customFormat="1" ht="14.25">
      <c r="A32" s="1025"/>
      <c r="B32" s="1044"/>
      <c r="C32" s="1045"/>
      <c r="D32" s="26"/>
      <c r="E32" s="129" t="s">
        <v>594</v>
      </c>
      <c r="F32" s="140">
        <f t="shared" si="3"/>
        <v>2338.1</v>
      </c>
      <c r="G32" s="140">
        <f t="shared" si="3"/>
        <v>0</v>
      </c>
      <c r="H32" s="136">
        <f>ЗОЖ_пер!G745</f>
        <v>2338.1</v>
      </c>
      <c r="I32" s="136">
        <f>ЗОЖ_пер!H745</f>
        <v>0</v>
      </c>
      <c r="J32" s="136">
        <f>ЗОЖ_пер!I745</f>
        <v>0</v>
      </c>
      <c r="K32" s="136">
        <f>ЗОЖ_пер!J745</f>
        <v>0</v>
      </c>
      <c r="L32" s="136">
        <f>ЗОЖ_пер!K745</f>
        <v>0</v>
      </c>
      <c r="M32" s="136">
        <f>ЗОЖ_пер!L745</f>
        <v>0</v>
      </c>
      <c r="N32" s="136">
        <f>ЗОЖ_пер!M745</f>
        <v>0</v>
      </c>
      <c r="O32" s="136">
        <f>ЗОЖ_пер!N745</f>
        <v>0</v>
      </c>
      <c r="P32" s="1028"/>
    </row>
    <row r="33" spans="1:16" s="10" customFormat="1" ht="14.25">
      <c r="A33" s="1025"/>
      <c r="B33" s="1044"/>
      <c r="C33" s="1045"/>
      <c r="D33" s="26"/>
      <c r="E33" s="129" t="s">
        <v>595</v>
      </c>
      <c r="F33" s="140">
        <f t="shared" si="3"/>
        <v>2338.1</v>
      </c>
      <c r="G33" s="140">
        <f t="shared" si="3"/>
        <v>0</v>
      </c>
      <c r="H33" s="136">
        <f>ЗОЖ_пер!G754</f>
        <v>2338.1</v>
      </c>
      <c r="I33" s="136">
        <f>ЗОЖ_пер!H754</f>
        <v>0</v>
      </c>
      <c r="J33" s="136">
        <f>ЗОЖ_пер!I754</f>
        <v>0</v>
      </c>
      <c r="K33" s="136">
        <f>ЗОЖ_пер!J754</f>
        <v>0</v>
      </c>
      <c r="L33" s="136">
        <f>ЗОЖ_пер!K754</f>
        <v>0</v>
      </c>
      <c r="M33" s="136">
        <f>ЗОЖ_пер!L754</f>
        <v>0</v>
      </c>
      <c r="N33" s="136">
        <f>ЗОЖ_пер!M754</f>
        <v>0</v>
      </c>
      <c r="O33" s="136">
        <f>ЗОЖ_пер!N754</f>
        <v>0</v>
      </c>
      <c r="P33" s="1028"/>
    </row>
    <row r="34" spans="1:16" s="10" customFormat="1" ht="14.25">
      <c r="A34" s="1025"/>
      <c r="B34" s="1044"/>
      <c r="C34" s="1045"/>
      <c r="D34" s="26"/>
      <c r="E34" s="129" t="s">
        <v>596</v>
      </c>
      <c r="F34" s="140">
        <f t="shared" si="3"/>
        <v>2338.1</v>
      </c>
      <c r="G34" s="140">
        <f t="shared" si="3"/>
        <v>0</v>
      </c>
      <c r="H34" s="136">
        <f>ЗОЖ_пер!G763</f>
        <v>2338.1</v>
      </c>
      <c r="I34" s="136">
        <f>ЗОЖ_пер!H763</f>
        <v>0</v>
      </c>
      <c r="J34" s="136">
        <f>ЗОЖ_пер!I763</f>
        <v>0</v>
      </c>
      <c r="K34" s="136">
        <f>ЗОЖ_пер!J763</f>
        <v>0</v>
      </c>
      <c r="L34" s="136">
        <f>ЗОЖ_пер!K763</f>
        <v>0</v>
      </c>
      <c r="M34" s="136">
        <f>ЗОЖ_пер!L763</f>
        <v>0</v>
      </c>
      <c r="N34" s="136">
        <f>ЗОЖ_пер!M763</f>
        <v>0</v>
      </c>
      <c r="O34" s="136">
        <f>ЗОЖ_пер!N763</f>
        <v>0</v>
      </c>
      <c r="P34" s="1028"/>
    </row>
    <row r="35" spans="1:16" s="10" customFormat="1" ht="14.25">
      <c r="A35" s="1026"/>
      <c r="B35" s="1046"/>
      <c r="C35" s="1047"/>
      <c r="D35" s="26"/>
      <c r="E35" s="129" t="s">
        <v>610</v>
      </c>
      <c r="F35" s="140">
        <f t="shared" si="3"/>
        <v>2338.1</v>
      </c>
      <c r="G35" s="140">
        <f t="shared" si="3"/>
        <v>0</v>
      </c>
      <c r="H35" s="136">
        <f>ЗОЖ_пер!G772</f>
        <v>2338.1</v>
      </c>
      <c r="I35" s="136">
        <f>ЗОЖ_пер!H772</f>
        <v>0</v>
      </c>
      <c r="J35" s="136">
        <f>ЗОЖ_пер!I772</f>
        <v>0</v>
      </c>
      <c r="K35" s="136">
        <f>ЗОЖ_пер!J772</f>
        <v>0</v>
      </c>
      <c r="L35" s="136">
        <f>ЗОЖ_пер!K772</f>
        <v>0</v>
      </c>
      <c r="M35" s="136">
        <f>ЗОЖ_пер!L772</f>
        <v>0</v>
      </c>
      <c r="N35" s="136">
        <f>ЗОЖ_пер!M772</f>
        <v>0</v>
      </c>
      <c r="O35" s="136">
        <f>ЗОЖ_пер!N772</f>
        <v>0</v>
      </c>
      <c r="P35" s="1029"/>
    </row>
    <row r="36" spans="1:16" s="10" customFormat="1" ht="32.25" customHeight="1">
      <c r="A36" s="133"/>
      <c r="B36" s="829" t="s">
        <v>389</v>
      </c>
      <c r="C36" s="830"/>
      <c r="D36" s="831"/>
      <c r="E36" s="829" t="s">
        <v>335</v>
      </c>
      <c r="F36" s="830"/>
      <c r="G36" s="830"/>
      <c r="H36" s="830"/>
      <c r="I36" s="830"/>
      <c r="J36" s="830"/>
      <c r="K36" s="830"/>
      <c r="L36" s="830"/>
      <c r="M36" s="830"/>
      <c r="N36" s="830"/>
      <c r="O36" s="831"/>
      <c r="P36" s="1027" t="s">
        <v>229</v>
      </c>
    </row>
    <row r="37" spans="1:16" s="4" customFormat="1" ht="15" customHeight="1">
      <c r="A37" s="137"/>
      <c r="B37" s="1039" t="s">
        <v>390</v>
      </c>
      <c r="C37" s="1040"/>
      <c r="D37" s="1041"/>
      <c r="E37" s="583" t="s">
        <v>391</v>
      </c>
      <c r="F37" s="583"/>
      <c r="G37" s="583"/>
      <c r="H37" s="583"/>
      <c r="I37" s="583"/>
      <c r="J37" s="583"/>
      <c r="K37" s="583"/>
      <c r="L37" s="583"/>
      <c r="M37" s="583"/>
      <c r="N37" s="583"/>
      <c r="O37" s="583"/>
      <c r="P37" s="1028"/>
    </row>
    <row r="38" spans="1:16" s="13" customFormat="1" ht="14.25">
      <c r="A38" s="1024"/>
      <c r="B38" s="1042" t="s">
        <v>392</v>
      </c>
      <c r="C38" s="1043"/>
      <c r="D38" s="26"/>
      <c r="E38" s="138" t="s">
        <v>209</v>
      </c>
      <c r="F38" s="138">
        <f>SUM(F39:F49)</f>
        <v>139375.5</v>
      </c>
      <c r="G38" s="138">
        <f aca="true" t="shared" si="4" ref="G38:O38">SUM(G39:G49)</f>
        <v>97639</v>
      </c>
      <c r="H38" s="138">
        <f t="shared" si="4"/>
        <v>139375.5</v>
      </c>
      <c r="I38" s="138">
        <f t="shared" si="4"/>
        <v>97639</v>
      </c>
      <c r="J38" s="138">
        <f t="shared" si="4"/>
        <v>0</v>
      </c>
      <c r="K38" s="138">
        <f t="shared" si="4"/>
        <v>0</v>
      </c>
      <c r="L38" s="138">
        <f t="shared" si="4"/>
        <v>0</v>
      </c>
      <c r="M38" s="138">
        <f t="shared" si="4"/>
        <v>0</v>
      </c>
      <c r="N38" s="138">
        <f t="shared" si="4"/>
        <v>0</v>
      </c>
      <c r="O38" s="138">
        <f t="shared" si="4"/>
        <v>0</v>
      </c>
      <c r="P38" s="1028"/>
    </row>
    <row r="39" spans="1:16" s="10" customFormat="1" ht="14.25">
      <c r="A39" s="1025"/>
      <c r="B39" s="1044"/>
      <c r="C39" s="1045"/>
      <c r="D39" s="26"/>
      <c r="E39" s="26" t="s">
        <v>210</v>
      </c>
      <c r="F39" s="26">
        <f>H39+J39+L39+N39</f>
        <v>12106.9</v>
      </c>
      <c r="G39" s="26">
        <f>I39+K39+M39+O39</f>
        <v>11373.2</v>
      </c>
      <c r="H39" s="45">
        <f>УФКиС_п!D5</f>
        <v>12106.9</v>
      </c>
      <c r="I39" s="45">
        <f>УФКиС_п!E5</f>
        <v>11373.2</v>
      </c>
      <c r="J39" s="141"/>
      <c r="K39" s="141"/>
      <c r="L39" s="141"/>
      <c r="M39" s="141"/>
      <c r="N39" s="141"/>
      <c r="O39" s="141"/>
      <c r="P39" s="1028"/>
    </row>
    <row r="40" spans="1:16" s="10" customFormat="1" ht="14.25">
      <c r="A40" s="1025"/>
      <c r="B40" s="1044"/>
      <c r="C40" s="1045"/>
      <c r="D40" s="1027" t="s">
        <v>885</v>
      </c>
      <c r="E40" s="26" t="s">
        <v>211</v>
      </c>
      <c r="F40" s="26">
        <f aca="true" t="shared" si="5" ref="F40:G49">H40+J40+L40+N40</f>
        <v>12627.4</v>
      </c>
      <c r="G40" s="26">
        <f t="shared" si="5"/>
        <v>11541.8</v>
      </c>
      <c r="H40" s="45">
        <f>УФКиС_п!F5</f>
        <v>12627.4</v>
      </c>
      <c r="I40" s="45">
        <f>УФКиС_п!G5</f>
        <v>11541.8</v>
      </c>
      <c r="J40" s="141"/>
      <c r="K40" s="141"/>
      <c r="L40" s="141"/>
      <c r="M40" s="141"/>
      <c r="N40" s="141"/>
      <c r="O40" s="141"/>
      <c r="P40" s="1028"/>
    </row>
    <row r="41" spans="1:16" s="10" customFormat="1" ht="14.25">
      <c r="A41" s="1025"/>
      <c r="B41" s="1044"/>
      <c r="C41" s="1045"/>
      <c r="D41" s="1028"/>
      <c r="E41" s="26" t="s">
        <v>212</v>
      </c>
      <c r="F41" s="26">
        <f t="shared" si="5"/>
        <v>12627.4</v>
      </c>
      <c r="G41" s="26">
        <f t="shared" si="5"/>
        <v>11546.7</v>
      </c>
      <c r="H41" s="45">
        <f>УФКиС_п!H5</f>
        <v>12627.4</v>
      </c>
      <c r="I41" s="135">
        <f>УФКиС_п!I5</f>
        <v>11546.7</v>
      </c>
      <c r="J41" s="141"/>
      <c r="K41" s="141"/>
      <c r="L41" s="141"/>
      <c r="M41" s="141"/>
      <c r="N41" s="141"/>
      <c r="O41" s="141"/>
      <c r="P41" s="1028"/>
    </row>
    <row r="42" spans="1:16" s="10" customFormat="1" ht="14.25">
      <c r="A42" s="1025"/>
      <c r="B42" s="1044"/>
      <c r="C42" s="1045"/>
      <c r="D42" s="1028"/>
      <c r="E42" s="26" t="s">
        <v>223</v>
      </c>
      <c r="F42" s="26">
        <f t="shared" si="5"/>
        <v>13144.3</v>
      </c>
      <c r="G42" s="26">
        <f t="shared" si="5"/>
        <v>12430.6</v>
      </c>
      <c r="H42" s="45">
        <f>УФКиС_п!J5</f>
        <v>13144.3</v>
      </c>
      <c r="I42" s="45">
        <f>УФКиС_п!K5</f>
        <v>12430.6</v>
      </c>
      <c r="J42" s="141"/>
      <c r="K42" s="141"/>
      <c r="L42" s="141"/>
      <c r="M42" s="141"/>
      <c r="N42" s="141"/>
      <c r="O42" s="141"/>
      <c r="P42" s="1028"/>
    </row>
    <row r="43" spans="1:16" s="10" customFormat="1" ht="14.25">
      <c r="A43" s="1025"/>
      <c r="B43" s="1044"/>
      <c r="C43" s="1045"/>
      <c r="D43" s="1028"/>
      <c r="E43" s="26" t="s">
        <v>232</v>
      </c>
      <c r="F43" s="26">
        <f t="shared" si="5"/>
        <v>12679.7</v>
      </c>
      <c r="G43" s="26">
        <f t="shared" si="5"/>
        <v>12679.7</v>
      </c>
      <c r="H43" s="45">
        <f>УФКиС_п!L5</f>
        <v>12679.7</v>
      </c>
      <c r="I43" s="45">
        <f>УФКиС_п!M5</f>
        <v>12679.7</v>
      </c>
      <c r="J43" s="141"/>
      <c r="K43" s="141"/>
      <c r="L43" s="141"/>
      <c r="M43" s="141"/>
      <c r="N43" s="141"/>
      <c r="O43" s="141"/>
      <c r="P43" s="1028"/>
    </row>
    <row r="44" spans="1:16" s="10" customFormat="1" ht="14.25">
      <c r="A44" s="1025"/>
      <c r="B44" s="1044"/>
      <c r="C44" s="1045"/>
      <c r="D44" s="1028"/>
      <c r="E44" s="26" t="s">
        <v>233</v>
      </c>
      <c r="F44" s="26">
        <f t="shared" si="5"/>
        <v>12679.7</v>
      </c>
      <c r="G44" s="26">
        <f t="shared" si="5"/>
        <v>12679.7</v>
      </c>
      <c r="H44" s="45">
        <f>УФКиС_п!N5</f>
        <v>12679.7</v>
      </c>
      <c r="I44" s="45">
        <f>УФКиС_п!O5</f>
        <v>12679.7</v>
      </c>
      <c r="J44" s="141"/>
      <c r="K44" s="141"/>
      <c r="L44" s="141"/>
      <c r="M44" s="141"/>
      <c r="N44" s="141"/>
      <c r="O44" s="141"/>
      <c r="P44" s="1028"/>
    </row>
    <row r="45" spans="1:16" s="10" customFormat="1" ht="14.25">
      <c r="A45" s="1025"/>
      <c r="B45" s="1044"/>
      <c r="C45" s="1045"/>
      <c r="D45" s="1028"/>
      <c r="E45" s="129" t="s">
        <v>593</v>
      </c>
      <c r="F45" s="26">
        <f t="shared" si="5"/>
        <v>12679.7</v>
      </c>
      <c r="G45" s="26">
        <f t="shared" si="5"/>
        <v>12679.7</v>
      </c>
      <c r="H45" s="45">
        <f>УФКиС_п!P5</f>
        <v>12679.7</v>
      </c>
      <c r="I45" s="45">
        <f>УФКиС_п!Q5</f>
        <v>12679.7</v>
      </c>
      <c r="J45" s="141"/>
      <c r="K45" s="141"/>
      <c r="L45" s="141"/>
      <c r="M45" s="141"/>
      <c r="N45" s="141"/>
      <c r="O45" s="141"/>
      <c r="P45" s="1028"/>
    </row>
    <row r="46" spans="1:16" s="10" customFormat="1" ht="14.25">
      <c r="A46" s="1025"/>
      <c r="B46" s="1044"/>
      <c r="C46" s="1045"/>
      <c r="D46" s="1029"/>
      <c r="E46" s="129" t="s">
        <v>594</v>
      </c>
      <c r="F46" s="26">
        <f t="shared" si="5"/>
        <v>12707.6</v>
      </c>
      <c r="G46" s="26">
        <f t="shared" si="5"/>
        <v>12707.6</v>
      </c>
      <c r="H46" s="45">
        <f>УФКиС_п!R5</f>
        <v>12707.6</v>
      </c>
      <c r="I46" s="45">
        <f>УФКиС_п!S5</f>
        <v>12707.6</v>
      </c>
      <c r="J46" s="141"/>
      <c r="K46" s="141"/>
      <c r="L46" s="141"/>
      <c r="M46" s="141"/>
      <c r="N46" s="141"/>
      <c r="O46" s="141"/>
      <c r="P46" s="1028"/>
    </row>
    <row r="47" spans="1:16" s="10" customFormat="1" ht="14.25">
      <c r="A47" s="1025"/>
      <c r="B47" s="1044"/>
      <c r="C47" s="1045"/>
      <c r="D47" s="26"/>
      <c r="E47" s="129" t="s">
        <v>595</v>
      </c>
      <c r="F47" s="26">
        <f t="shared" si="5"/>
        <v>12707.6</v>
      </c>
      <c r="G47" s="26">
        <f t="shared" si="5"/>
        <v>0</v>
      </c>
      <c r="H47" s="45">
        <f>УФКиС_п!T5</f>
        <v>12707.6</v>
      </c>
      <c r="I47" s="45">
        <f>УФКиС_п!U5</f>
        <v>0</v>
      </c>
      <c r="J47" s="141"/>
      <c r="K47" s="141"/>
      <c r="L47" s="141"/>
      <c r="M47" s="141"/>
      <c r="N47" s="141"/>
      <c r="O47" s="141"/>
      <c r="P47" s="1028"/>
    </row>
    <row r="48" spans="1:16" s="10" customFormat="1" ht="14.25">
      <c r="A48" s="1025"/>
      <c r="B48" s="1044"/>
      <c r="C48" s="1045"/>
      <c r="D48" s="26"/>
      <c r="E48" s="129" t="s">
        <v>596</v>
      </c>
      <c r="F48" s="26">
        <f t="shared" si="5"/>
        <v>12707.6</v>
      </c>
      <c r="G48" s="26">
        <f t="shared" si="5"/>
        <v>0</v>
      </c>
      <c r="H48" s="45">
        <f>УФКиС_п!V5</f>
        <v>12707.6</v>
      </c>
      <c r="I48" s="45">
        <f>УФКиС_п!W5</f>
        <v>0</v>
      </c>
      <c r="J48" s="141"/>
      <c r="K48" s="141"/>
      <c r="L48" s="141"/>
      <c r="M48" s="141"/>
      <c r="N48" s="141"/>
      <c r="O48" s="141"/>
      <c r="P48" s="1028"/>
    </row>
    <row r="49" spans="1:16" s="10" customFormat="1" ht="14.25">
      <c r="A49" s="1026"/>
      <c r="B49" s="1046"/>
      <c r="C49" s="1047"/>
      <c r="D49" s="26"/>
      <c r="E49" s="129" t="s">
        <v>610</v>
      </c>
      <c r="F49" s="26">
        <f t="shared" si="5"/>
        <v>12707.6</v>
      </c>
      <c r="G49" s="26">
        <f t="shared" si="5"/>
        <v>0</v>
      </c>
      <c r="H49" s="45">
        <f>УФКиС_п!X5</f>
        <v>12707.6</v>
      </c>
      <c r="I49" s="45">
        <f>УФКиС_п!Y5</f>
        <v>0</v>
      </c>
      <c r="J49" s="141"/>
      <c r="K49" s="141"/>
      <c r="L49" s="141"/>
      <c r="M49" s="141"/>
      <c r="N49" s="141"/>
      <c r="O49" s="141"/>
      <c r="P49" s="1029"/>
    </row>
    <row r="50" spans="1:16" s="10" customFormat="1" ht="15" customHeight="1">
      <c r="A50" s="131"/>
      <c r="B50" s="829" t="s">
        <v>393</v>
      </c>
      <c r="C50" s="830"/>
      <c r="D50" s="831"/>
      <c r="E50" s="1021" t="s">
        <v>225</v>
      </c>
      <c r="F50" s="1022"/>
      <c r="G50" s="1022"/>
      <c r="H50" s="1022"/>
      <c r="I50" s="1022"/>
      <c r="J50" s="1022"/>
      <c r="K50" s="1022"/>
      <c r="L50" s="1022"/>
      <c r="M50" s="1022"/>
      <c r="N50" s="1022"/>
      <c r="O50" s="1023"/>
      <c r="P50" s="1027" t="s">
        <v>397</v>
      </c>
    </row>
    <row r="51" spans="1:16" s="14" customFormat="1" ht="15" customHeight="1">
      <c r="A51" s="133"/>
      <c r="B51" s="1039" t="s">
        <v>394</v>
      </c>
      <c r="C51" s="1040"/>
      <c r="D51" s="1041"/>
      <c r="E51" s="583" t="s">
        <v>574</v>
      </c>
      <c r="F51" s="583"/>
      <c r="G51" s="583"/>
      <c r="H51" s="583"/>
      <c r="I51" s="583"/>
      <c r="J51" s="583"/>
      <c r="K51" s="583"/>
      <c r="L51" s="583"/>
      <c r="M51" s="583"/>
      <c r="N51" s="583"/>
      <c r="O51" s="583"/>
      <c r="P51" s="1028"/>
    </row>
    <row r="52" spans="1:16" s="13" customFormat="1" ht="14.25">
      <c r="A52" s="1024"/>
      <c r="B52" s="1042" t="s">
        <v>395</v>
      </c>
      <c r="C52" s="1043"/>
      <c r="D52" s="26"/>
      <c r="E52" s="138" t="s">
        <v>209</v>
      </c>
      <c r="F52" s="139">
        <f>SUM(F53:F63)</f>
        <v>1566882.0000000002</v>
      </c>
      <c r="G52" s="139">
        <f aca="true" t="shared" si="6" ref="G52:O52">SUM(G53:G63)</f>
        <v>70822.6</v>
      </c>
      <c r="H52" s="139">
        <f t="shared" si="6"/>
        <v>807231</v>
      </c>
      <c r="I52" s="139">
        <f t="shared" si="6"/>
        <v>57223.4</v>
      </c>
      <c r="J52" s="139">
        <f t="shared" si="6"/>
        <v>0</v>
      </c>
      <c r="K52" s="139">
        <f t="shared" si="6"/>
        <v>0</v>
      </c>
      <c r="L52" s="139">
        <f t="shared" si="6"/>
        <v>759651</v>
      </c>
      <c r="M52" s="139">
        <f t="shared" si="6"/>
        <v>13599.2</v>
      </c>
      <c r="N52" s="139">
        <f t="shared" si="6"/>
        <v>0</v>
      </c>
      <c r="O52" s="139">
        <f t="shared" si="6"/>
        <v>0</v>
      </c>
      <c r="P52" s="1028"/>
    </row>
    <row r="53" spans="1:16" s="10" customFormat="1" ht="14.25">
      <c r="A53" s="1025"/>
      <c r="B53" s="1044"/>
      <c r="C53" s="1045"/>
      <c r="D53" s="26"/>
      <c r="E53" s="26" t="s">
        <v>210</v>
      </c>
      <c r="F53" s="140">
        <f>H53+J53+L53+N53</f>
        <v>85016.09999999999</v>
      </c>
      <c r="G53" s="140">
        <f>I53+K53+M53+O53</f>
        <v>37016.1</v>
      </c>
      <c r="H53" s="136">
        <f>Стр_пер!G497</f>
        <v>35416.899999999994</v>
      </c>
      <c r="I53" s="136">
        <f>Стр_пер!H497</f>
        <v>23416.899999999998</v>
      </c>
      <c r="J53" s="136">
        <f>Стр_пер!I497</f>
        <v>0</v>
      </c>
      <c r="K53" s="136">
        <f>Стр_пер!J497</f>
        <v>0</v>
      </c>
      <c r="L53" s="136">
        <f>Стр_пер!K497</f>
        <v>49599.2</v>
      </c>
      <c r="M53" s="136">
        <f>Стр_пер!L497</f>
        <v>13599.2</v>
      </c>
      <c r="N53" s="136">
        <f>Стр_пер!M497</f>
        <v>0</v>
      </c>
      <c r="O53" s="136">
        <f>Стр_пер!N497</f>
        <v>0</v>
      </c>
      <c r="P53" s="1028"/>
    </row>
    <row r="54" spans="1:16" s="10" customFormat="1" ht="14.25">
      <c r="A54" s="1025"/>
      <c r="B54" s="1044"/>
      <c r="C54" s="1045"/>
      <c r="D54" s="1027" t="s">
        <v>886</v>
      </c>
      <c r="E54" s="26" t="s">
        <v>211</v>
      </c>
      <c r="F54" s="140">
        <f aca="true" t="shared" si="7" ref="F54:G58">H54+J54+L54+N54</f>
        <v>4708.6</v>
      </c>
      <c r="G54" s="140">
        <f t="shared" si="7"/>
        <v>4708.6</v>
      </c>
      <c r="H54" s="136">
        <f>Стр_пер!G498</f>
        <v>4708.6</v>
      </c>
      <c r="I54" s="136">
        <f>Стр_пер!H498</f>
        <v>4708.6</v>
      </c>
      <c r="J54" s="136">
        <f>Стр_пер!I498</f>
        <v>0</v>
      </c>
      <c r="K54" s="136">
        <f>Стр_пер!J498</f>
        <v>0</v>
      </c>
      <c r="L54" s="136">
        <f>Стр_пер!K498</f>
        <v>0</v>
      </c>
      <c r="M54" s="136">
        <f>Стр_пер!L498</f>
        <v>0</v>
      </c>
      <c r="N54" s="136">
        <f>Стр_пер!M498</f>
        <v>0</v>
      </c>
      <c r="O54" s="136">
        <f>Стр_пер!N498</f>
        <v>0</v>
      </c>
      <c r="P54" s="1028"/>
    </row>
    <row r="55" spans="1:16" s="10" customFormat="1" ht="14.25">
      <c r="A55" s="1025"/>
      <c r="B55" s="1044"/>
      <c r="C55" s="1045"/>
      <c r="D55" s="1028"/>
      <c r="E55" s="26" t="s">
        <v>212</v>
      </c>
      <c r="F55" s="140">
        <f t="shared" si="7"/>
        <v>45833.9</v>
      </c>
      <c r="G55" s="140">
        <f t="shared" si="7"/>
        <v>5831.9</v>
      </c>
      <c r="H55" s="136">
        <f>Стр_пер!G499</f>
        <v>5833.9</v>
      </c>
      <c r="I55" s="136">
        <f>Стр_пер!H499</f>
        <v>5831.9</v>
      </c>
      <c r="J55" s="136">
        <f>Стр_пер!I499</f>
        <v>0</v>
      </c>
      <c r="K55" s="136">
        <f>Стр_пер!J499</f>
        <v>0</v>
      </c>
      <c r="L55" s="136">
        <f>Стр_пер!K499</f>
        <v>40000</v>
      </c>
      <c r="M55" s="136">
        <f>Стр_пер!L499</f>
        <v>0</v>
      </c>
      <c r="N55" s="136">
        <f>Стр_пер!M499</f>
        <v>0</v>
      </c>
      <c r="O55" s="136">
        <f>Стр_пер!N499</f>
        <v>0</v>
      </c>
      <c r="P55" s="1028"/>
    </row>
    <row r="56" spans="1:16" s="10" customFormat="1" ht="14.25">
      <c r="A56" s="1025"/>
      <c r="B56" s="1044"/>
      <c r="C56" s="1045"/>
      <c r="D56" s="1028"/>
      <c r="E56" s="26" t="s">
        <v>223</v>
      </c>
      <c r="F56" s="140">
        <f t="shared" si="7"/>
        <v>11644.4</v>
      </c>
      <c r="G56" s="140">
        <f t="shared" si="7"/>
        <v>11644.4</v>
      </c>
      <c r="H56" s="136">
        <f>Стр_пер!G500</f>
        <v>11644.4</v>
      </c>
      <c r="I56" s="136">
        <f>Стр_пер!H500</f>
        <v>11644.4</v>
      </c>
      <c r="J56" s="136">
        <f>Стр_пер!I500</f>
        <v>0</v>
      </c>
      <c r="K56" s="136">
        <f>Стр_пер!J500</f>
        <v>0</v>
      </c>
      <c r="L56" s="136">
        <f>Стр_пер!K500</f>
        <v>0</v>
      </c>
      <c r="M56" s="136">
        <f>Стр_пер!L500</f>
        <v>0</v>
      </c>
      <c r="N56" s="136">
        <f>Стр_пер!M500</f>
        <v>0</v>
      </c>
      <c r="O56" s="136">
        <f>Стр_пер!N500</f>
        <v>0</v>
      </c>
      <c r="P56" s="1028"/>
    </row>
    <row r="57" spans="1:16" s="10" customFormat="1" ht="14.25">
      <c r="A57" s="1025"/>
      <c r="B57" s="1044"/>
      <c r="C57" s="1045"/>
      <c r="D57" s="1029"/>
      <c r="E57" s="26" t="s">
        <v>232</v>
      </c>
      <c r="F57" s="140">
        <f t="shared" si="7"/>
        <v>26395.5</v>
      </c>
      <c r="G57" s="140">
        <f t="shared" si="7"/>
        <v>4621.6</v>
      </c>
      <c r="H57" s="136">
        <f>Стр_пер!G501</f>
        <v>26395.5</v>
      </c>
      <c r="I57" s="136">
        <f>Стр_пер!H501</f>
        <v>4621.6</v>
      </c>
      <c r="J57" s="136">
        <f>Стр_пер!I501</f>
        <v>0</v>
      </c>
      <c r="K57" s="136">
        <f>Стр_пер!J501</f>
        <v>0</v>
      </c>
      <c r="L57" s="136">
        <f>Стр_пер!K501</f>
        <v>0</v>
      </c>
      <c r="M57" s="136">
        <f>Стр_пер!L501</f>
        <v>0</v>
      </c>
      <c r="N57" s="136">
        <f>Стр_пер!M501</f>
        <v>0</v>
      </c>
      <c r="O57" s="136">
        <f>Стр_пер!N501</f>
        <v>0</v>
      </c>
      <c r="P57" s="1028"/>
    </row>
    <row r="58" spans="1:16" s="10" customFormat="1" ht="14.25">
      <c r="A58" s="1025"/>
      <c r="B58" s="1044"/>
      <c r="C58" s="1045"/>
      <c r="D58" s="26"/>
      <c r="E58" s="26" t="s">
        <v>233</v>
      </c>
      <c r="F58" s="140">
        <f t="shared" si="7"/>
        <v>366284.4</v>
      </c>
      <c r="G58" s="140">
        <f t="shared" si="7"/>
        <v>7000</v>
      </c>
      <c r="H58" s="184">
        <f>Стр_пер!G502</f>
        <v>215818.2</v>
      </c>
      <c r="I58" s="136">
        <f>Стр_пер!H502</f>
        <v>7000</v>
      </c>
      <c r="J58" s="136">
        <f>Стр_пер!I502</f>
        <v>0</v>
      </c>
      <c r="K58" s="136">
        <f>Стр_пер!J502</f>
        <v>0</v>
      </c>
      <c r="L58" s="136">
        <f>Стр_пер!K502</f>
        <v>150466.2</v>
      </c>
      <c r="M58" s="136">
        <f>Стр_пер!L502</f>
        <v>0</v>
      </c>
      <c r="N58" s="136">
        <f>Стр_пер!M502</f>
        <v>0</v>
      </c>
      <c r="O58" s="136">
        <f>Стр_пер!N502</f>
        <v>0</v>
      </c>
      <c r="P58" s="1028"/>
    </row>
    <row r="59" spans="1:16" s="10" customFormat="1" ht="14.25">
      <c r="A59" s="1025"/>
      <c r="B59" s="1044"/>
      <c r="C59" s="1045"/>
      <c r="D59" s="26"/>
      <c r="E59" s="129" t="s">
        <v>593</v>
      </c>
      <c r="F59" s="140">
        <f aca="true" t="shared" si="8" ref="F59:G63">H59+J59+L59+N59</f>
        <v>566193.8</v>
      </c>
      <c r="G59" s="140">
        <f t="shared" si="8"/>
        <v>0</v>
      </c>
      <c r="H59" s="136">
        <f>Стр_пер!G503</f>
        <v>210158.39999999997</v>
      </c>
      <c r="I59" s="136">
        <f>Стр_пер!H503</f>
        <v>0</v>
      </c>
      <c r="J59" s="136">
        <f>Стр_пер!I503</f>
        <v>0</v>
      </c>
      <c r="K59" s="136">
        <f>Стр_пер!J503</f>
        <v>0</v>
      </c>
      <c r="L59" s="136">
        <f>Стр_пер!K503</f>
        <v>356035.4</v>
      </c>
      <c r="M59" s="136">
        <f>Стр_пер!L503</f>
        <v>0</v>
      </c>
      <c r="N59" s="136">
        <f>Стр_пер!M503</f>
        <v>0</v>
      </c>
      <c r="O59" s="136">
        <f>Стр_пер!N503</f>
        <v>0</v>
      </c>
      <c r="P59" s="1028"/>
    </row>
    <row r="60" spans="1:16" s="10" customFormat="1" ht="14.25">
      <c r="A60" s="1025"/>
      <c r="B60" s="1044"/>
      <c r="C60" s="1045"/>
      <c r="D60" s="26"/>
      <c r="E60" s="129" t="s">
        <v>594</v>
      </c>
      <c r="F60" s="140">
        <f t="shared" si="8"/>
        <v>250005.1</v>
      </c>
      <c r="G60" s="140">
        <f t="shared" si="8"/>
        <v>0</v>
      </c>
      <c r="H60" s="136">
        <f>Стр_пер!G504</f>
        <v>86454.9</v>
      </c>
      <c r="I60" s="136">
        <f>Стр_пер!H504</f>
        <v>0</v>
      </c>
      <c r="J60" s="136">
        <f>Стр_пер!I504</f>
        <v>0</v>
      </c>
      <c r="K60" s="136">
        <f>Стр_пер!J504</f>
        <v>0</v>
      </c>
      <c r="L60" s="136">
        <f>Стр_пер!K504</f>
        <v>163550.2</v>
      </c>
      <c r="M60" s="136">
        <f>Стр_пер!L504</f>
        <v>0</v>
      </c>
      <c r="N60" s="136">
        <f>Стр_пер!M504</f>
        <v>0</v>
      </c>
      <c r="O60" s="136">
        <f>Стр_пер!N504</f>
        <v>0</v>
      </c>
      <c r="P60" s="1028"/>
    </row>
    <row r="61" spans="1:16" s="10" customFormat="1" ht="14.25">
      <c r="A61" s="1025"/>
      <c r="B61" s="1044"/>
      <c r="C61" s="1045"/>
      <c r="D61" s="26"/>
      <c r="E61" s="129" t="s">
        <v>595</v>
      </c>
      <c r="F61" s="140">
        <f t="shared" si="8"/>
        <v>19578.399999999998</v>
      </c>
      <c r="G61" s="140">
        <f t="shared" si="8"/>
        <v>0</v>
      </c>
      <c r="H61" s="136">
        <f>Стр_пер!G505</f>
        <v>19578.399999999998</v>
      </c>
      <c r="I61" s="136">
        <f>Стр_пер!H505</f>
        <v>0</v>
      </c>
      <c r="J61" s="136">
        <f>Стр_пер!I505</f>
        <v>0</v>
      </c>
      <c r="K61" s="136">
        <f>Стр_пер!J505</f>
        <v>0</v>
      </c>
      <c r="L61" s="136">
        <f>Стр_пер!K505</f>
        <v>0</v>
      </c>
      <c r="M61" s="136">
        <f>Стр_пер!L505</f>
        <v>0</v>
      </c>
      <c r="N61" s="136">
        <f>Стр_пер!M505</f>
        <v>0</v>
      </c>
      <c r="O61" s="136">
        <f>Стр_пер!N505</f>
        <v>0</v>
      </c>
      <c r="P61" s="1028"/>
    </row>
    <row r="62" spans="1:16" s="10" customFormat="1" ht="14.25">
      <c r="A62" s="1025"/>
      <c r="B62" s="1044"/>
      <c r="C62" s="1045"/>
      <c r="D62" s="26"/>
      <c r="E62" s="129" t="s">
        <v>596</v>
      </c>
      <c r="F62" s="140">
        <f t="shared" si="8"/>
        <v>101921.8</v>
      </c>
      <c r="G62" s="140">
        <f t="shared" si="8"/>
        <v>0</v>
      </c>
      <c r="H62" s="136">
        <f>Стр_пер!G506</f>
        <v>101921.8</v>
      </c>
      <c r="I62" s="136">
        <f>Стр_пер!H506</f>
        <v>0</v>
      </c>
      <c r="J62" s="136">
        <f>Стр_пер!I506</f>
        <v>0</v>
      </c>
      <c r="K62" s="136">
        <f>Стр_пер!J506</f>
        <v>0</v>
      </c>
      <c r="L62" s="136">
        <f>Стр_пер!K506</f>
        <v>0</v>
      </c>
      <c r="M62" s="136">
        <f>Стр_пер!L506</f>
        <v>0</v>
      </c>
      <c r="N62" s="136">
        <f>Стр_пер!M506</f>
        <v>0</v>
      </c>
      <c r="O62" s="136">
        <f>Стр_пер!N506</f>
        <v>0</v>
      </c>
      <c r="P62" s="1028"/>
    </row>
    <row r="63" spans="1:16" s="10" customFormat="1" ht="14.25">
      <c r="A63" s="1025"/>
      <c r="B63" s="1044"/>
      <c r="C63" s="1045"/>
      <c r="D63" s="26"/>
      <c r="E63" s="73" t="s">
        <v>610</v>
      </c>
      <c r="F63" s="183">
        <f t="shared" si="8"/>
        <v>89300</v>
      </c>
      <c r="G63" s="183">
        <f t="shared" si="8"/>
        <v>0</v>
      </c>
      <c r="H63" s="136">
        <f>Стр_пер!G507</f>
        <v>89300</v>
      </c>
      <c r="I63" s="136">
        <f>Стр_пер!H507</f>
        <v>0</v>
      </c>
      <c r="J63" s="136">
        <f>Стр_пер!I507</f>
        <v>0</v>
      </c>
      <c r="K63" s="136">
        <f>Стр_пер!J507</f>
        <v>0</v>
      </c>
      <c r="L63" s="136">
        <f>Стр_пер!K507</f>
        <v>0</v>
      </c>
      <c r="M63" s="136">
        <f>Стр_пер!L507</f>
        <v>0</v>
      </c>
      <c r="N63" s="136">
        <f>Стр_пер!M507</f>
        <v>0</v>
      </c>
      <c r="O63" s="136">
        <f>Стр_пер!N507</f>
        <v>0</v>
      </c>
      <c r="P63" s="1028"/>
    </row>
    <row r="64" spans="1:16" s="13" customFormat="1" ht="15" customHeight="1">
      <c r="A64" s="1035"/>
      <c r="B64" s="629" t="s">
        <v>396</v>
      </c>
      <c r="C64" s="629"/>
      <c r="D64" s="26"/>
      <c r="E64" s="138" t="s">
        <v>209</v>
      </c>
      <c r="F64" s="139">
        <f>SUM(F65:F75)</f>
        <v>10469714.8</v>
      </c>
      <c r="G64" s="139">
        <f aca="true" t="shared" si="9" ref="G64:O64">SUM(G65:G75)</f>
        <v>4507384.63895</v>
      </c>
      <c r="H64" s="139">
        <f t="shared" si="9"/>
        <v>7408501.099999999</v>
      </c>
      <c r="I64" s="139">
        <f t="shared" si="9"/>
        <v>3736190.44895</v>
      </c>
      <c r="J64" s="139">
        <f t="shared" si="9"/>
        <v>7989.4</v>
      </c>
      <c r="K64" s="139">
        <f t="shared" si="9"/>
        <v>7989.4</v>
      </c>
      <c r="L64" s="139">
        <f t="shared" si="9"/>
        <v>2259300.0999999996</v>
      </c>
      <c r="M64" s="139">
        <f t="shared" si="9"/>
        <v>414068.7</v>
      </c>
      <c r="N64" s="139">
        <f t="shared" si="9"/>
        <v>793924.2000000001</v>
      </c>
      <c r="O64" s="139">
        <f t="shared" si="9"/>
        <v>349136.08999999997</v>
      </c>
      <c r="P64" s="629"/>
    </row>
    <row r="65" spans="1:16" s="10" customFormat="1" ht="14.25">
      <c r="A65" s="1035"/>
      <c r="B65" s="629"/>
      <c r="C65" s="629"/>
      <c r="D65" s="26"/>
      <c r="E65" s="26" t="s">
        <v>210</v>
      </c>
      <c r="F65" s="140">
        <f>H65+J65+L65+N65</f>
        <v>680068.4</v>
      </c>
      <c r="G65" s="140">
        <f>I65+K65+M65+O65</f>
        <v>427749.30000000005</v>
      </c>
      <c r="H65" s="140">
        <f aca="true" t="shared" si="10" ref="H65:O69">H11+H25+H39+H53</f>
        <v>487579.4</v>
      </c>
      <c r="I65" s="140">
        <f t="shared" si="10"/>
        <v>362527.60000000003</v>
      </c>
      <c r="J65" s="140">
        <f t="shared" si="10"/>
        <v>3511.5</v>
      </c>
      <c r="K65" s="140">
        <f t="shared" si="10"/>
        <v>3511.5</v>
      </c>
      <c r="L65" s="140">
        <f t="shared" si="10"/>
        <v>188977.5</v>
      </c>
      <c r="M65" s="140">
        <f t="shared" si="10"/>
        <v>61710.2</v>
      </c>
      <c r="N65" s="140">
        <f t="shared" si="10"/>
        <v>0</v>
      </c>
      <c r="O65" s="140">
        <f t="shared" si="10"/>
        <v>0</v>
      </c>
      <c r="P65" s="629"/>
    </row>
    <row r="66" spans="1:16" s="10" customFormat="1" ht="14.25">
      <c r="A66" s="1035"/>
      <c r="B66" s="629"/>
      <c r="C66" s="629"/>
      <c r="D66" s="26"/>
      <c r="E66" s="26" t="s">
        <v>211</v>
      </c>
      <c r="F66" s="140">
        <f aca="true" t="shared" si="11" ref="F66:G69">H66+J66+L66+N66</f>
        <v>762562.6000000001</v>
      </c>
      <c r="G66" s="140">
        <f t="shared" si="11"/>
        <v>477506.47999999986</v>
      </c>
      <c r="H66" s="140">
        <f t="shared" si="10"/>
        <v>590138.4</v>
      </c>
      <c r="I66" s="140">
        <f t="shared" si="10"/>
        <v>358245.0799999999</v>
      </c>
      <c r="J66" s="140">
        <f t="shared" si="10"/>
        <v>1655.3</v>
      </c>
      <c r="K66" s="140">
        <f t="shared" si="10"/>
        <v>1655.3</v>
      </c>
      <c r="L66" s="140">
        <f t="shared" si="10"/>
        <v>102346.90000000001</v>
      </c>
      <c r="M66" s="140">
        <f t="shared" si="10"/>
        <v>49184.1</v>
      </c>
      <c r="N66" s="140">
        <f t="shared" si="10"/>
        <v>68422</v>
      </c>
      <c r="O66" s="140">
        <f t="shared" si="10"/>
        <v>68422</v>
      </c>
      <c r="P66" s="629"/>
    </row>
    <row r="67" spans="1:16" s="10" customFormat="1" ht="14.25">
      <c r="A67" s="1035"/>
      <c r="B67" s="629"/>
      <c r="C67" s="629"/>
      <c r="D67" s="26"/>
      <c r="E67" s="26" t="s">
        <v>212</v>
      </c>
      <c r="F67" s="140">
        <f t="shared" si="11"/>
        <v>849909.5000000001</v>
      </c>
      <c r="G67" s="140">
        <f t="shared" si="11"/>
        <v>543736.3136</v>
      </c>
      <c r="H67" s="142">
        <f t="shared" si="10"/>
        <v>595460.7000000001</v>
      </c>
      <c r="I67" s="140">
        <f t="shared" si="10"/>
        <v>396957.71359999996</v>
      </c>
      <c r="J67" s="140">
        <f t="shared" si="10"/>
        <v>0</v>
      </c>
      <c r="K67" s="140">
        <f t="shared" si="10"/>
        <v>0</v>
      </c>
      <c r="L67" s="140">
        <f t="shared" si="10"/>
        <v>180100</v>
      </c>
      <c r="M67" s="140">
        <f t="shared" si="10"/>
        <v>72429.8</v>
      </c>
      <c r="N67" s="140">
        <f t="shared" si="10"/>
        <v>74348.8</v>
      </c>
      <c r="O67" s="140">
        <f t="shared" si="10"/>
        <v>74348.8</v>
      </c>
      <c r="P67" s="629"/>
    </row>
    <row r="68" spans="1:16" s="10" customFormat="1" ht="14.25">
      <c r="A68" s="1035"/>
      <c r="B68" s="629"/>
      <c r="C68" s="629"/>
      <c r="D68" s="26"/>
      <c r="E68" s="26" t="s">
        <v>223</v>
      </c>
      <c r="F68" s="140">
        <f t="shared" si="11"/>
        <v>1008527.4000000001</v>
      </c>
      <c r="G68" s="140">
        <f t="shared" si="11"/>
        <v>697447.66535</v>
      </c>
      <c r="H68" s="140">
        <f t="shared" si="10"/>
        <v>726236.2000000001</v>
      </c>
      <c r="I68" s="140">
        <f t="shared" si="10"/>
        <v>528140.65535</v>
      </c>
      <c r="J68" s="140">
        <f t="shared" si="10"/>
        <v>0</v>
      </c>
      <c r="K68" s="140">
        <f t="shared" si="10"/>
        <v>0</v>
      </c>
      <c r="L68" s="140">
        <f t="shared" si="10"/>
        <v>144755.00000000003</v>
      </c>
      <c r="M68" s="140">
        <f t="shared" si="10"/>
        <v>102386.8</v>
      </c>
      <c r="N68" s="140">
        <f t="shared" si="10"/>
        <v>137536.2</v>
      </c>
      <c r="O68" s="140">
        <f t="shared" si="10"/>
        <v>66920.20999999999</v>
      </c>
      <c r="P68" s="629"/>
    </row>
    <row r="69" spans="1:16" s="10" customFormat="1" ht="14.25">
      <c r="A69" s="1035"/>
      <c r="B69" s="629"/>
      <c r="C69" s="629"/>
      <c r="D69" s="26"/>
      <c r="E69" s="26" t="s">
        <v>232</v>
      </c>
      <c r="F69" s="140">
        <f t="shared" si="11"/>
        <v>1003639.7</v>
      </c>
      <c r="G69" s="140">
        <f t="shared" si="11"/>
        <v>703021.34</v>
      </c>
      <c r="H69" s="140">
        <f t="shared" si="10"/>
        <v>729877.8999999999</v>
      </c>
      <c r="I69" s="140">
        <f>I15+I29+I43+I57</f>
        <v>533207.2</v>
      </c>
      <c r="J69" s="140">
        <f t="shared" si="10"/>
        <v>2822.6</v>
      </c>
      <c r="K69" s="140">
        <f t="shared" si="10"/>
        <v>2822.6</v>
      </c>
      <c r="L69" s="140">
        <f t="shared" si="10"/>
        <v>142090.5</v>
      </c>
      <c r="M69" s="140">
        <f t="shared" si="10"/>
        <v>99469.00000000001</v>
      </c>
      <c r="N69" s="140">
        <f t="shared" si="10"/>
        <v>128848.70000000001</v>
      </c>
      <c r="O69" s="140">
        <f t="shared" si="10"/>
        <v>67522.54000000001</v>
      </c>
      <c r="P69" s="629"/>
    </row>
    <row r="70" spans="1:16" s="10" customFormat="1" ht="14.25">
      <c r="A70" s="1035"/>
      <c r="B70" s="629"/>
      <c r="C70" s="629"/>
      <c r="D70" s="26"/>
      <c r="E70" s="26" t="s">
        <v>233</v>
      </c>
      <c r="F70" s="140">
        <f aca="true" t="shared" si="12" ref="F70:F75">H70+J70+L70+N70</f>
        <v>1166646.7999999998</v>
      </c>
      <c r="G70" s="140">
        <f aca="true" t="shared" si="13" ref="G70:G75">I70+K70+M70+O70</f>
        <v>621798.04</v>
      </c>
      <c r="H70" s="140">
        <f aca="true" t="shared" si="14" ref="H70:O70">H16+H30+H44+H58</f>
        <v>808366.2</v>
      </c>
      <c r="I70" s="140">
        <f t="shared" si="14"/>
        <v>539831.1</v>
      </c>
      <c r="J70" s="140">
        <f t="shared" si="14"/>
        <v>0</v>
      </c>
      <c r="K70" s="140">
        <f t="shared" si="14"/>
        <v>0</v>
      </c>
      <c r="L70" s="140">
        <f t="shared" si="14"/>
        <v>290706.6</v>
      </c>
      <c r="M70" s="140">
        <f t="shared" si="14"/>
        <v>14444.4</v>
      </c>
      <c r="N70" s="140">
        <f t="shared" si="14"/>
        <v>67574</v>
      </c>
      <c r="O70" s="140">
        <f t="shared" si="14"/>
        <v>67522.54000000001</v>
      </c>
      <c r="P70" s="629"/>
    </row>
    <row r="71" spans="1:16" ht="14.25">
      <c r="A71" s="1035"/>
      <c r="B71" s="629"/>
      <c r="C71" s="629"/>
      <c r="D71" s="26"/>
      <c r="E71" s="35" t="s">
        <v>593</v>
      </c>
      <c r="F71" s="140">
        <f t="shared" si="12"/>
        <v>1363071.0999999999</v>
      </c>
      <c r="G71" s="140">
        <f t="shared" si="13"/>
        <v>551725.5</v>
      </c>
      <c r="H71" s="140">
        <f aca="true" t="shared" si="15" ref="H71:O71">H17+H31+H45+H59</f>
        <v>803356.3999999999</v>
      </c>
      <c r="I71" s="140">
        <f t="shared" si="15"/>
        <v>532881.1</v>
      </c>
      <c r="J71" s="140">
        <f t="shared" si="15"/>
        <v>0</v>
      </c>
      <c r="K71" s="140">
        <f t="shared" si="15"/>
        <v>0</v>
      </c>
      <c r="L71" s="140">
        <f t="shared" si="15"/>
        <v>496275.80000000005</v>
      </c>
      <c r="M71" s="140">
        <f t="shared" si="15"/>
        <v>14444.4</v>
      </c>
      <c r="N71" s="140">
        <f t="shared" si="15"/>
        <v>63438.9</v>
      </c>
      <c r="O71" s="140">
        <f t="shared" si="15"/>
        <v>4400</v>
      </c>
      <c r="P71" s="629"/>
    </row>
    <row r="72" spans="1:16" ht="14.25">
      <c r="A72" s="1035"/>
      <c r="B72" s="629"/>
      <c r="C72" s="629"/>
      <c r="D72" s="26"/>
      <c r="E72" s="35" t="s">
        <v>594</v>
      </c>
      <c r="F72" s="140">
        <f t="shared" si="12"/>
        <v>1043626.1</v>
      </c>
      <c r="G72" s="140">
        <f t="shared" si="13"/>
        <v>484400</v>
      </c>
      <c r="H72" s="140">
        <f aca="true" t="shared" si="16" ref="H72:O72">H18+H32+H46+H60</f>
        <v>679012.6</v>
      </c>
      <c r="I72" s="140">
        <f t="shared" si="16"/>
        <v>484400</v>
      </c>
      <c r="J72" s="140">
        <f t="shared" si="16"/>
        <v>0</v>
      </c>
      <c r="K72" s="140">
        <f t="shared" si="16"/>
        <v>0</v>
      </c>
      <c r="L72" s="140">
        <f t="shared" si="16"/>
        <v>301174.6</v>
      </c>
      <c r="M72" s="140">
        <f t="shared" si="16"/>
        <v>0</v>
      </c>
      <c r="N72" s="140">
        <f t="shared" si="16"/>
        <v>63438.9</v>
      </c>
      <c r="O72" s="140">
        <f t="shared" si="16"/>
        <v>0</v>
      </c>
      <c r="P72" s="629"/>
    </row>
    <row r="73" spans="1:16" ht="14.25">
      <c r="A73" s="1035"/>
      <c r="B73" s="629"/>
      <c r="C73" s="629"/>
      <c r="D73" s="26"/>
      <c r="E73" s="35" t="s">
        <v>595</v>
      </c>
      <c r="F73" s="140">
        <f t="shared" si="12"/>
        <v>813199.4</v>
      </c>
      <c r="G73" s="140">
        <f t="shared" si="13"/>
        <v>0</v>
      </c>
      <c r="H73" s="140">
        <f aca="true" t="shared" si="17" ref="H73:O73">H19+H33+H47+H61</f>
        <v>612136.1</v>
      </c>
      <c r="I73" s="140">
        <f t="shared" si="17"/>
        <v>0</v>
      </c>
      <c r="J73" s="140">
        <f t="shared" si="17"/>
        <v>0</v>
      </c>
      <c r="K73" s="140">
        <f t="shared" si="17"/>
        <v>0</v>
      </c>
      <c r="L73" s="140">
        <f t="shared" si="17"/>
        <v>137624.4</v>
      </c>
      <c r="M73" s="140">
        <f t="shared" si="17"/>
        <v>0</v>
      </c>
      <c r="N73" s="140">
        <f t="shared" si="17"/>
        <v>63438.9</v>
      </c>
      <c r="O73" s="140">
        <f t="shared" si="17"/>
        <v>0</v>
      </c>
      <c r="P73" s="629"/>
    </row>
    <row r="74" spans="1:16" ht="14.25">
      <c r="A74" s="1035"/>
      <c r="B74" s="629"/>
      <c r="C74" s="629"/>
      <c r="D74" s="26"/>
      <c r="E74" s="35" t="s">
        <v>596</v>
      </c>
      <c r="F74" s="140">
        <f t="shared" si="12"/>
        <v>895542.8</v>
      </c>
      <c r="G74" s="140">
        <f t="shared" si="13"/>
        <v>0</v>
      </c>
      <c r="H74" s="140">
        <f aca="true" t="shared" si="18" ref="H74:O74">H20+H34+H48+H62</f>
        <v>694479.5</v>
      </c>
      <c r="I74" s="140">
        <f t="shared" si="18"/>
        <v>0</v>
      </c>
      <c r="J74" s="140">
        <f t="shared" si="18"/>
        <v>0</v>
      </c>
      <c r="K74" s="140">
        <f t="shared" si="18"/>
        <v>0</v>
      </c>
      <c r="L74" s="140">
        <f t="shared" si="18"/>
        <v>137624.4</v>
      </c>
      <c r="M74" s="140">
        <f t="shared" si="18"/>
        <v>0</v>
      </c>
      <c r="N74" s="140">
        <f t="shared" si="18"/>
        <v>63438.9</v>
      </c>
      <c r="O74" s="140">
        <f t="shared" si="18"/>
        <v>0</v>
      </c>
      <c r="P74" s="629"/>
    </row>
    <row r="75" spans="1:16" ht="14.25">
      <c r="A75" s="1035"/>
      <c r="B75" s="629"/>
      <c r="C75" s="629"/>
      <c r="D75" s="26"/>
      <c r="E75" s="35" t="s">
        <v>610</v>
      </c>
      <c r="F75" s="140">
        <f t="shared" si="12"/>
        <v>882921</v>
      </c>
      <c r="G75" s="140">
        <f t="shared" si="13"/>
        <v>0</v>
      </c>
      <c r="H75" s="140">
        <f aca="true" t="shared" si="19" ref="H75:O75">H21+H35+H49+H63</f>
        <v>681857.7</v>
      </c>
      <c r="I75" s="140">
        <f t="shared" si="19"/>
        <v>0</v>
      </c>
      <c r="J75" s="140">
        <f t="shared" si="19"/>
        <v>0</v>
      </c>
      <c r="K75" s="140">
        <f t="shared" si="19"/>
        <v>0</v>
      </c>
      <c r="L75" s="140">
        <f t="shared" si="19"/>
        <v>137624.4</v>
      </c>
      <c r="M75" s="140">
        <f t="shared" si="19"/>
        <v>0</v>
      </c>
      <c r="N75" s="140">
        <f t="shared" si="19"/>
        <v>63438.9</v>
      </c>
      <c r="O75" s="140">
        <f t="shared" si="19"/>
        <v>0</v>
      </c>
      <c r="P75" s="629"/>
    </row>
    <row r="9810" ht="15"/>
  </sheetData>
  <sheetProtection/>
  <mergeCells count="51">
    <mergeCell ref="B23:D23"/>
    <mergeCell ref="B10:C21"/>
    <mergeCell ref="D26:D31"/>
    <mergeCell ref="D40:D46"/>
    <mergeCell ref="B38:C49"/>
    <mergeCell ref="B24:C35"/>
    <mergeCell ref="B36:D36"/>
    <mergeCell ref="B37:D37"/>
    <mergeCell ref="P8:P21"/>
    <mergeCell ref="F3:G4"/>
    <mergeCell ref="H3:O3"/>
    <mergeCell ref="E22:O22"/>
    <mergeCell ref="N4:O4"/>
    <mergeCell ref="E3:E5"/>
    <mergeCell ref="P64:P75"/>
    <mergeCell ref="B64:C75"/>
    <mergeCell ref="A52:A63"/>
    <mergeCell ref="A64:A75"/>
    <mergeCell ref="B52:C63"/>
    <mergeCell ref="D54:D57"/>
    <mergeCell ref="P50:P63"/>
    <mergeCell ref="B50:D50"/>
    <mergeCell ref="B51:D51"/>
    <mergeCell ref="J4:K4"/>
    <mergeCell ref="L4:M4"/>
    <mergeCell ref="A3:A5"/>
    <mergeCell ref="D3:D5"/>
    <mergeCell ref="B7:D7"/>
    <mergeCell ref="B8:D8"/>
    <mergeCell ref="B3:C5"/>
    <mergeCell ref="B6:C6"/>
    <mergeCell ref="P36:P49"/>
    <mergeCell ref="P22:P35"/>
    <mergeCell ref="L1:P1"/>
    <mergeCell ref="E36:O36"/>
    <mergeCell ref="E37:O37"/>
    <mergeCell ref="E23:O23"/>
    <mergeCell ref="A2:P2"/>
    <mergeCell ref="P3:P5"/>
    <mergeCell ref="H4:I4"/>
    <mergeCell ref="A10:A21"/>
    <mergeCell ref="E7:O7"/>
    <mergeCell ref="E8:O8"/>
    <mergeCell ref="E51:O51"/>
    <mergeCell ref="E9:O9"/>
    <mergeCell ref="E50:O50"/>
    <mergeCell ref="A38:A49"/>
    <mergeCell ref="A24:A35"/>
    <mergeCell ref="B9:D9"/>
    <mergeCell ref="B22:D22"/>
    <mergeCell ref="D12:D18"/>
  </mergeCells>
  <hyperlinks>
    <hyperlink ref="B51" location="P9810" display="P9810"/>
  </hyperlinks>
  <printOptions/>
  <pageMargins left="0.7086614173228347" right="0.7086614173228347" top="0.31496062992125984" bottom="0.31496062992125984" header="0.31496062992125984" footer="0.31496062992125984"/>
  <pageSetup horizontalDpi="600" verticalDpi="600" orientation="landscape" paperSize="9" scale="65" r:id="rId1"/>
  <rowBreaks count="1" manualBreakCount="1">
    <brk id="35" max="255" man="1"/>
  </rowBreaks>
</worksheet>
</file>

<file path=xl/worksheets/sheet3.xml><?xml version="1.0" encoding="utf-8"?>
<worksheet xmlns="http://schemas.openxmlformats.org/spreadsheetml/2006/main" xmlns:r="http://schemas.openxmlformats.org/officeDocument/2006/relationships">
  <sheetPr>
    <tabColor rgb="FFC00000"/>
  </sheetPr>
  <dimension ref="A1:M47"/>
  <sheetViews>
    <sheetView view="pageBreakPreview" zoomScale="98" zoomScaleSheetLayoutView="98" zoomScalePageLayoutView="0" workbookViewId="0" topLeftCell="A1">
      <selection activeCell="A35" sqref="A35:J35"/>
    </sheetView>
  </sheetViews>
  <sheetFormatPr defaultColWidth="9.140625" defaultRowHeight="15"/>
  <cols>
    <col min="1" max="1" width="6.8515625" style="16" customWidth="1"/>
    <col min="2" max="2" width="28.421875" style="16" customWidth="1"/>
    <col min="3" max="3" width="9.140625" style="16" customWidth="1"/>
    <col min="4" max="4" width="13.7109375" style="16" customWidth="1"/>
    <col min="5" max="5" width="7.28125" style="16" customWidth="1"/>
    <col min="6" max="6" width="6.8515625" style="16" customWidth="1"/>
    <col min="7" max="7" width="6.7109375" style="16" customWidth="1"/>
    <col min="8" max="9" width="19.421875" style="16" customWidth="1"/>
    <col min="10" max="10" width="9.140625" style="16" customWidth="1"/>
    <col min="11" max="13" width="9.140625" style="10" customWidth="1"/>
  </cols>
  <sheetData>
    <row r="1" spans="1:10" ht="14.25">
      <c r="A1" s="633" t="s">
        <v>61</v>
      </c>
      <c r="B1" s="633"/>
      <c r="C1" s="633"/>
      <c r="D1" s="633"/>
      <c r="E1" s="633"/>
      <c r="F1" s="633"/>
      <c r="G1" s="633"/>
      <c r="H1" s="633"/>
      <c r="I1" s="633"/>
      <c r="J1" s="633"/>
    </row>
    <row r="3" spans="1:13" ht="76.5" customHeight="1">
      <c r="A3" s="634" t="s">
        <v>598</v>
      </c>
      <c r="B3" s="634"/>
      <c r="C3" s="634"/>
      <c r="D3" s="634"/>
      <c r="E3" s="634"/>
      <c r="F3" s="634"/>
      <c r="G3" s="634"/>
      <c r="H3" s="634"/>
      <c r="I3" s="634"/>
      <c r="J3" s="634"/>
      <c r="K3" s="11"/>
      <c r="L3" s="11"/>
      <c r="M3" s="11"/>
    </row>
    <row r="4" spans="1:13" ht="48" customHeight="1">
      <c r="A4" s="631" t="s">
        <v>62</v>
      </c>
      <c r="B4" s="631"/>
      <c r="C4" s="631"/>
      <c r="D4" s="631"/>
      <c r="E4" s="631"/>
      <c r="F4" s="631"/>
      <c r="G4" s="631"/>
      <c r="H4" s="631"/>
      <c r="I4" s="631"/>
      <c r="J4" s="631"/>
      <c r="K4" s="11"/>
      <c r="L4" s="11"/>
      <c r="M4" s="11"/>
    </row>
    <row r="5" spans="1:13" ht="50.25" customHeight="1">
      <c r="A5" s="631" t="s">
        <v>63</v>
      </c>
      <c r="B5" s="631"/>
      <c r="C5" s="631"/>
      <c r="D5" s="631"/>
      <c r="E5" s="631"/>
      <c r="F5" s="631"/>
      <c r="G5" s="631"/>
      <c r="H5" s="631"/>
      <c r="I5" s="631"/>
      <c r="J5" s="631"/>
      <c r="K5" s="11"/>
      <c r="L5" s="11"/>
      <c r="M5" s="11"/>
    </row>
    <row r="6" spans="1:13" ht="44.25" customHeight="1">
      <c r="A6" s="631" t="s">
        <v>64</v>
      </c>
      <c r="B6" s="631"/>
      <c r="C6" s="631"/>
      <c r="D6" s="631"/>
      <c r="E6" s="631"/>
      <c r="F6" s="631"/>
      <c r="G6" s="631"/>
      <c r="H6" s="631"/>
      <c r="I6" s="631"/>
      <c r="J6" s="631"/>
      <c r="K6" s="11"/>
      <c r="L6" s="11"/>
      <c r="M6" s="11"/>
    </row>
    <row r="7" spans="1:13" ht="60" customHeight="1">
      <c r="A7" s="631" t="s">
        <v>65</v>
      </c>
      <c r="B7" s="631"/>
      <c r="C7" s="631"/>
      <c r="D7" s="631"/>
      <c r="E7" s="631"/>
      <c r="F7" s="631"/>
      <c r="G7" s="631"/>
      <c r="H7" s="631"/>
      <c r="I7" s="631"/>
      <c r="J7" s="631"/>
      <c r="K7" s="11"/>
      <c r="L7" s="11"/>
      <c r="M7" s="11"/>
    </row>
    <row r="8" spans="1:13" ht="45.75" customHeight="1">
      <c r="A8" s="631" t="s">
        <v>66</v>
      </c>
      <c r="B8" s="631"/>
      <c r="C8" s="631"/>
      <c r="D8" s="631"/>
      <c r="E8" s="631"/>
      <c r="F8" s="631"/>
      <c r="G8" s="631"/>
      <c r="H8" s="631"/>
      <c r="I8" s="631"/>
      <c r="J8" s="631"/>
      <c r="K8" s="11"/>
      <c r="L8" s="11"/>
      <c r="M8" s="11"/>
    </row>
    <row r="9" spans="1:13" ht="77.25" customHeight="1">
      <c r="A9" s="631" t="s">
        <v>67</v>
      </c>
      <c r="B9" s="631"/>
      <c r="C9" s="631"/>
      <c r="D9" s="631"/>
      <c r="E9" s="631"/>
      <c r="F9" s="631"/>
      <c r="G9" s="631"/>
      <c r="H9" s="631"/>
      <c r="I9" s="631"/>
      <c r="J9" s="631"/>
      <c r="K9" s="11"/>
      <c r="L9" s="11"/>
      <c r="M9" s="11"/>
    </row>
    <row r="10" ht="14.25">
      <c r="A10" s="16" t="s">
        <v>68</v>
      </c>
    </row>
    <row r="12" ht="14.25">
      <c r="A12" s="16" t="s">
        <v>313</v>
      </c>
    </row>
    <row r="13" ht="15" thickBot="1">
      <c r="A13" s="16" t="s">
        <v>82</v>
      </c>
    </row>
    <row r="14" spans="1:6" ht="27.75" thickBot="1">
      <c r="A14" s="638" t="s">
        <v>69</v>
      </c>
      <c r="B14" s="639"/>
      <c r="C14" s="59" t="s">
        <v>70</v>
      </c>
      <c r="D14" s="59" t="s">
        <v>71</v>
      </c>
      <c r="E14" s="59" t="s">
        <v>72</v>
      </c>
      <c r="F14" s="59" t="s">
        <v>73</v>
      </c>
    </row>
    <row r="15" spans="1:6" ht="15" thickBot="1">
      <c r="A15" s="636" t="s">
        <v>74</v>
      </c>
      <c r="B15" s="637"/>
      <c r="C15" s="24">
        <f>SUM(C16:C22)</f>
        <v>407</v>
      </c>
      <c r="D15" s="24">
        <f>SUM(D16:D22)</f>
        <v>550</v>
      </c>
      <c r="E15" s="24">
        <f>SUM(E16:E22)</f>
        <v>550</v>
      </c>
      <c r="F15" s="24">
        <f>SUM(F16:F22)</f>
        <v>596</v>
      </c>
    </row>
    <row r="16" spans="1:6" ht="15" thickBot="1">
      <c r="A16" s="636" t="s">
        <v>75</v>
      </c>
      <c r="B16" s="637"/>
      <c r="C16" s="24">
        <v>6</v>
      </c>
      <c r="D16" s="24">
        <v>6</v>
      </c>
      <c r="E16" s="24">
        <v>6</v>
      </c>
      <c r="F16" s="24">
        <v>6</v>
      </c>
    </row>
    <row r="17" spans="1:6" ht="15" thickBot="1">
      <c r="A17" s="636" t="s">
        <v>76</v>
      </c>
      <c r="B17" s="637"/>
      <c r="C17" s="24">
        <v>150</v>
      </c>
      <c r="D17" s="24">
        <v>155</v>
      </c>
      <c r="E17" s="24">
        <v>155</v>
      </c>
      <c r="F17" s="24">
        <v>156</v>
      </c>
    </row>
    <row r="18" spans="1:6" ht="15" thickBot="1">
      <c r="A18" s="636" t="s">
        <v>77</v>
      </c>
      <c r="B18" s="637"/>
      <c r="C18" s="24">
        <v>10</v>
      </c>
      <c r="D18" s="24">
        <v>10</v>
      </c>
      <c r="E18" s="24">
        <v>10</v>
      </c>
      <c r="F18" s="24">
        <v>11</v>
      </c>
    </row>
    <row r="19" spans="1:6" ht="15" thickBot="1">
      <c r="A19" s="636" t="s">
        <v>78</v>
      </c>
      <c r="B19" s="637"/>
      <c r="C19" s="24">
        <v>161</v>
      </c>
      <c r="D19" s="24">
        <v>257</v>
      </c>
      <c r="E19" s="24">
        <v>257</v>
      </c>
      <c r="F19" s="24">
        <v>277</v>
      </c>
    </row>
    <row r="20" spans="1:6" ht="15" thickBot="1">
      <c r="A20" s="636" t="s">
        <v>79</v>
      </c>
      <c r="B20" s="637"/>
      <c r="C20" s="24">
        <v>1</v>
      </c>
      <c r="D20" s="24">
        <v>1</v>
      </c>
      <c r="E20" s="24">
        <v>1</v>
      </c>
      <c r="F20" s="24">
        <v>1</v>
      </c>
    </row>
    <row r="21" spans="1:6" ht="15" thickBot="1">
      <c r="A21" s="636" t="s">
        <v>80</v>
      </c>
      <c r="B21" s="637"/>
      <c r="C21" s="24">
        <v>1</v>
      </c>
      <c r="D21" s="24">
        <v>1</v>
      </c>
      <c r="E21" s="24">
        <v>1</v>
      </c>
      <c r="F21" s="24">
        <v>1</v>
      </c>
    </row>
    <row r="22" spans="1:6" ht="15" thickBot="1">
      <c r="A22" s="636" t="s">
        <v>81</v>
      </c>
      <c r="B22" s="637"/>
      <c r="C22" s="24">
        <v>78</v>
      </c>
      <c r="D22" s="24">
        <v>120</v>
      </c>
      <c r="E22" s="24">
        <v>120</v>
      </c>
      <c r="F22" s="24">
        <v>144</v>
      </c>
    </row>
    <row r="23" spans="1:13" ht="36" customHeight="1">
      <c r="A23" s="631" t="s">
        <v>83</v>
      </c>
      <c r="B23" s="631"/>
      <c r="C23" s="631"/>
      <c r="D23" s="631"/>
      <c r="E23" s="631"/>
      <c r="F23" s="631"/>
      <c r="G23" s="631"/>
      <c r="H23" s="631"/>
      <c r="I23" s="631"/>
      <c r="J23" s="631"/>
      <c r="K23" s="11"/>
      <c r="L23" s="11"/>
      <c r="M23" s="11"/>
    </row>
    <row r="24" spans="1:13" ht="78.75" customHeight="1">
      <c r="A24" s="631" t="s">
        <v>586</v>
      </c>
      <c r="B24" s="631"/>
      <c r="C24" s="631"/>
      <c r="D24" s="631"/>
      <c r="E24" s="631"/>
      <c r="F24" s="631"/>
      <c r="G24" s="631"/>
      <c r="H24" s="631"/>
      <c r="I24" s="631"/>
      <c r="J24" s="631"/>
      <c r="K24" s="11"/>
      <c r="L24" s="11"/>
      <c r="M24" s="11"/>
    </row>
    <row r="25" spans="1:13" ht="109.5" customHeight="1">
      <c r="A25" s="634" t="s">
        <v>1048</v>
      </c>
      <c r="B25" s="634"/>
      <c r="C25" s="634"/>
      <c r="D25" s="634"/>
      <c r="E25" s="634"/>
      <c r="F25" s="634"/>
      <c r="G25" s="634"/>
      <c r="H25" s="634"/>
      <c r="I25" s="634"/>
      <c r="J25" s="634"/>
      <c r="K25" s="11"/>
      <c r="L25" s="11"/>
      <c r="M25" s="11"/>
    </row>
    <row r="26" ht="14.25">
      <c r="A26" s="16" t="s">
        <v>84</v>
      </c>
    </row>
    <row r="27" spans="1:13" ht="25.5" customHeight="1">
      <c r="A27" s="25" t="s">
        <v>85</v>
      </c>
      <c r="B27" s="25"/>
      <c r="C27" s="25"/>
      <c r="D27" s="25"/>
      <c r="E27" s="25"/>
      <c r="F27" s="25"/>
      <c r="G27" s="25"/>
      <c r="H27" s="25"/>
      <c r="I27" s="25"/>
      <c r="J27" s="25"/>
      <c r="K27" s="8"/>
      <c r="L27" s="8"/>
      <c r="M27" s="8"/>
    </row>
    <row r="28" spans="1:9" ht="38.25" customHeight="1">
      <c r="A28" s="17" t="s">
        <v>285</v>
      </c>
      <c r="B28" s="635" t="s">
        <v>86</v>
      </c>
      <c r="C28" s="635"/>
      <c r="D28" s="635" t="s">
        <v>87</v>
      </c>
      <c r="E28" s="635" t="s">
        <v>88</v>
      </c>
      <c r="F28" s="635"/>
      <c r="G28" s="635"/>
      <c r="H28" s="635" t="s">
        <v>89</v>
      </c>
      <c r="I28" s="635" t="s">
        <v>641</v>
      </c>
    </row>
    <row r="29" spans="1:9" ht="22.5" customHeight="1">
      <c r="A29" s="17" t="s">
        <v>314</v>
      </c>
      <c r="B29" s="635"/>
      <c r="C29" s="635"/>
      <c r="D29" s="635"/>
      <c r="E29" s="17">
        <v>2011</v>
      </c>
      <c r="F29" s="17">
        <v>2012</v>
      </c>
      <c r="G29" s="17">
        <v>2013</v>
      </c>
      <c r="H29" s="635"/>
      <c r="I29" s="635"/>
    </row>
    <row r="30" spans="1:9" ht="48.75" customHeight="1">
      <c r="A30" s="26">
        <v>1</v>
      </c>
      <c r="B30" s="629" t="s">
        <v>90</v>
      </c>
      <c r="C30" s="629"/>
      <c r="D30" s="17" t="s">
        <v>91</v>
      </c>
      <c r="E30" s="26">
        <v>14.9</v>
      </c>
      <c r="F30" s="26">
        <v>17.2</v>
      </c>
      <c r="G30" s="26">
        <v>17.4</v>
      </c>
      <c r="H30" s="26">
        <v>18</v>
      </c>
      <c r="I30" s="26">
        <v>55</v>
      </c>
    </row>
    <row r="31" spans="1:9" ht="48" customHeight="1">
      <c r="A31" s="26">
        <v>2</v>
      </c>
      <c r="B31" s="629" t="s">
        <v>92</v>
      </c>
      <c r="C31" s="629"/>
      <c r="D31" s="17" t="s">
        <v>93</v>
      </c>
      <c r="E31" s="26">
        <v>82369</v>
      </c>
      <c r="F31" s="26">
        <v>86000</v>
      </c>
      <c r="G31" s="26">
        <v>87000</v>
      </c>
      <c r="H31" s="26">
        <v>95094</v>
      </c>
      <c r="I31" s="205">
        <v>109500</v>
      </c>
    </row>
    <row r="32" spans="1:9" ht="52.5" customHeight="1">
      <c r="A32" s="26">
        <v>3</v>
      </c>
      <c r="B32" s="629" t="s">
        <v>94</v>
      </c>
      <c r="C32" s="629"/>
      <c r="D32" s="17" t="s">
        <v>93</v>
      </c>
      <c r="E32" s="26">
        <v>9999</v>
      </c>
      <c r="F32" s="26">
        <v>10169</v>
      </c>
      <c r="G32" s="26">
        <v>10179</v>
      </c>
      <c r="H32" s="26">
        <v>10367</v>
      </c>
      <c r="I32" s="205">
        <v>10981</v>
      </c>
    </row>
    <row r="33" spans="1:9" ht="47.25" customHeight="1">
      <c r="A33" s="26">
        <v>4</v>
      </c>
      <c r="B33" s="629" t="s">
        <v>95</v>
      </c>
      <c r="C33" s="629"/>
      <c r="D33" s="17" t="s">
        <v>93</v>
      </c>
      <c r="E33" s="26" t="s">
        <v>252</v>
      </c>
      <c r="F33" s="26" t="s">
        <v>252</v>
      </c>
      <c r="G33" s="26" t="s">
        <v>252</v>
      </c>
      <c r="H33" s="26" t="s">
        <v>252</v>
      </c>
      <c r="I33" s="205">
        <v>8200</v>
      </c>
    </row>
    <row r="34" spans="1:9" ht="33.75" customHeight="1">
      <c r="A34" s="26">
        <v>5</v>
      </c>
      <c r="B34" s="629" t="s">
        <v>97</v>
      </c>
      <c r="C34" s="629"/>
      <c r="D34" s="17" t="s">
        <v>98</v>
      </c>
      <c r="E34" s="26">
        <v>407</v>
      </c>
      <c r="F34" s="26">
        <v>550</v>
      </c>
      <c r="G34" s="26">
        <v>550</v>
      </c>
      <c r="H34" s="26">
        <v>596</v>
      </c>
      <c r="I34" s="205">
        <v>1526</v>
      </c>
    </row>
    <row r="35" spans="1:12" ht="78.75" customHeight="1">
      <c r="A35" s="631" t="s">
        <v>99</v>
      </c>
      <c r="B35" s="631"/>
      <c r="C35" s="631"/>
      <c r="D35" s="631"/>
      <c r="E35" s="631"/>
      <c r="F35" s="631"/>
      <c r="G35" s="631"/>
      <c r="H35" s="631"/>
      <c r="I35" s="631"/>
      <c r="J35" s="631"/>
      <c r="K35" s="11"/>
      <c r="L35" s="11"/>
    </row>
    <row r="36" spans="1:12" ht="30.75" customHeight="1">
      <c r="A36" s="631" t="s">
        <v>587</v>
      </c>
      <c r="B36" s="631"/>
      <c r="C36" s="631"/>
      <c r="D36" s="631"/>
      <c r="E36" s="631"/>
      <c r="F36" s="631"/>
      <c r="G36" s="631"/>
      <c r="H36" s="631"/>
      <c r="I36" s="631"/>
      <c r="J36" s="631"/>
      <c r="K36" s="11"/>
      <c r="L36" s="11"/>
    </row>
    <row r="37" spans="1:12" ht="15" customHeight="1">
      <c r="A37" s="631" t="s">
        <v>427</v>
      </c>
      <c r="B37" s="631"/>
      <c r="C37" s="631"/>
      <c r="D37" s="631"/>
      <c r="E37" s="631"/>
      <c r="F37" s="631"/>
      <c r="G37" s="631"/>
      <c r="H37" s="631"/>
      <c r="I37" s="631"/>
      <c r="J37" s="631"/>
      <c r="K37" s="11"/>
      <c r="L37" s="11"/>
    </row>
    <row r="38" spans="1:12" ht="15" customHeight="1">
      <c r="A38" s="631" t="s">
        <v>428</v>
      </c>
      <c r="B38" s="631"/>
      <c r="C38" s="631"/>
      <c r="D38" s="631"/>
      <c r="E38" s="631"/>
      <c r="F38" s="631"/>
      <c r="G38" s="631"/>
      <c r="H38" s="631"/>
      <c r="I38" s="631"/>
      <c r="J38" s="631"/>
      <c r="K38" s="11"/>
      <c r="L38" s="11"/>
    </row>
    <row r="39" spans="1:12" ht="15" customHeight="1">
      <c r="A39" s="631" t="s">
        <v>429</v>
      </c>
      <c r="B39" s="631"/>
      <c r="C39" s="631"/>
      <c r="D39" s="631"/>
      <c r="E39" s="631"/>
      <c r="F39" s="631"/>
      <c r="G39" s="631"/>
      <c r="H39" s="631"/>
      <c r="I39" s="631"/>
      <c r="J39" s="631"/>
      <c r="K39" s="11"/>
      <c r="L39" s="11"/>
    </row>
    <row r="40" spans="1:12" ht="15" customHeight="1">
      <c r="A40" s="631" t="s">
        <v>100</v>
      </c>
      <c r="B40" s="631"/>
      <c r="C40" s="631"/>
      <c r="D40" s="631"/>
      <c r="E40" s="631"/>
      <c r="F40" s="631"/>
      <c r="G40" s="631"/>
      <c r="H40" s="631"/>
      <c r="I40" s="631"/>
      <c r="J40" s="631"/>
      <c r="K40" s="11"/>
      <c r="L40" s="11"/>
    </row>
    <row r="41" spans="1:12" ht="47.25" customHeight="1">
      <c r="A41" s="631" t="s">
        <v>101</v>
      </c>
      <c r="B41" s="631"/>
      <c r="C41" s="631"/>
      <c r="D41" s="631"/>
      <c r="E41" s="631"/>
      <c r="F41" s="631"/>
      <c r="G41" s="631"/>
      <c r="H41" s="631"/>
      <c r="I41" s="631"/>
      <c r="J41" s="631"/>
      <c r="K41" s="11"/>
      <c r="L41" s="11"/>
    </row>
    <row r="42" spans="1:12" ht="15" customHeight="1">
      <c r="A42" s="631" t="s">
        <v>102</v>
      </c>
      <c r="B42" s="631"/>
      <c r="C42" s="631"/>
      <c r="D42" s="631"/>
      <c r="E42" s="631"/>
      <c r="F42" s="631"/>
      <c r="G42" s="631"/>
      <c r="H42" s="631"/>
      <c r="I42" s="631"/>
      <c r="J42" s="631"/>
      <c r="K42" s="11"/>
      <c r="L42" s="11"/>
    </row>
    <row r="43" spans="1:12" ht="30.75" customHeight="1">
      <c r="A43" s="631" t="s">
        <v>103</v>
      </c>
      <c r="B43" s="631"/>
      <c r="C43" s="631"/>
      <c r="D43" s="631"/>
      <c r="E43" s="631"/>
      <c r="F43" s="631"/>
      <c r="G43" s="631"/>
      <c r="H43" s="631"/>
      <c r="I43" s="631"/>
      <c r="J43" s="631"/>
      <c r="K43" s="11"/>
      <c r="L43" s="11"/>
    </row>
    <row r="44" spans="1:12" ht="15" customHeight="1">
      <c r="A44" s="631" t="s">
        <v>104</v>
      </c>
      <c r="B44" s="631"/>
      <c r="C44" s="631"/>
      <c r="D44" s="631"/>
      <c r="E44" s="631"/>
      <c r="F44" s="631"/>
      <c r="G44" s="631"/>
      <c r="H44" s="631"/>
      <c r="I44" s="631"/>
      <c r="J44" s="631"/>
      <c r="K44" s="11"/>
      <c r="L44" s="11"/>
    </row>
    <row r="45" spans="1:12" ht="32.25" customHeight="1">
      <c r="A45" s="631" t="s">
        <v>105</v>
      </c>
      <c r="B45" s="631"/>
      <c r="C45" s="631"/>
      <c r="D45" s="631"/>
      <c r="E45" s="631"/>
      <c r="F45" s="631"/>
      <c r="G45" s="631"/>
      <c r="H45" s="631"/>
      <c r="I45" s="631"/>
      <c r="J45" s="631"/>
      <c r="K45" s="11"/>
      <c r="L45" s="11"/>
    </row>
    <row r="46" spans="1:12" ht="15" customHeight="1">
      <c r="A46" s="631" t="s">
        <v>106</v>
      </c>
      <c r="B46" s="631"/>
      <c r="C46" s="631"/>
      <c r="D46" s="631"/>
      <c r="E46" s="631"/>
      <c r="F46" s="631"/>
      <c r="G46" s="631"/>
      <c r="H46" s="631"/>
      <c r="I46" s="631"/>
      <c r="J46" s="631"/>
      <c r="K46" s="11"/>
      <c r="L46" s="11"/>
    </row>
    <row r="47" spans="1:12" ht="15" customHeight="1">
      <c r="A47" s="632" t="s">
        <v>107</v>
      </c>
      <c r="B47" s="632"/>
      <c r="C47" s="632"/>
      <c r="D47" s="632"/>
      <c r="E47" s="632"/>
      <c r="F47" s="632"/>
      <c r="G47" s="632"/>
      <c r="H47" s="632"/>
      <c r="I47" s="632"/>
      <c r="J47" s="632"/>
      <c r="K47" s="9"/>
      <c r="L47" s="9"/>
    </row>
  </sheetData>
  <sheetProtection/>
  <mergeCells count="43">
    <mergeCell ref="A39:J39"/>
    <mergeCell ref="A8:J8"/>
    <mergeCell ref="A9:J9"/>
    <mergeCell ref="A20:B20"/>
    <mergeCell ref="D28:D29"/>
    <mergeCell ref="E28:G28"/>
    <mergeCell ref="H28:H29"/>
    <mergeCell ref="I28:I29"/>
    <mergeCell ref="A21:B21"/>
    <mergeCell ref="A14:B14"/>
    <mergeCell ref="A23:J23"/>
    <mergeCell ref="A24:J24"/>
    <mergeCell ref="A25:J25"/>
    <mergeCell ref="A15:B15"/>
    <mergeCell ref="A16:B16"/>
    <mergeCell ref="A17:B17"/>
    <mergeCell ref="A18:B18"/>
    <mergeCell ref="A19:B19"/>
    <mergeCell ref="A22:B22"/>
    <mergeCell ref="A37:J37"/>
    <mergeCell ref="B28:C29"/>
    <mergeCell ref="B30:C30"/>
    <mergeCell ref="B31:C31"/>
    <mergeCell ref="B32:C32"/>
    <mergeCell ref="B33:C33"/>
    <mergeCell ref="A38:J38"/>
    <mergeCell ref="A1:J1"/>
    <mergeCell ref="A3:J3"/>
    <mergeCell ref="A4:J4"/>
    <mergeCell ref="A5:J5"/>
    <mergeCell ref="A6:J6"/>
    <mergeCell ref="A7:J7"/>
    <mergeCell ref="B34:C34"/>
    <mergeCell ref="A35:J35"/>
    <mergeCell ref="A36:J36"/>
    <mergeCell ref="A46:J46"/>
    <mergeCell ref="A47:J47"/>
    <mergeCell ref="A40:J40"/>
    <mergeCell ref="A41:J41"/>
    <mergeCell ref="A42:J42"/>
    <mergeCell ref="A43:J43"/>
    <mergeCell ref="A44:J44"/>
    <mergeCell ref="A45:J45"/>
  </mergeCells>
  <printOptions/>
  <pageMargins left="0.7" right="0.7" top="0.75" bottom="0.75" header="0.3" footer="0.3"/>
  <pageSetup horizontalDpi="600" verticalDpi="600" orientation="portrait" paperSize="9" scale="68" r:id="rId1"/>
  <rowBreaks count="1" manualBreakCount="1">
    <brk id="25" max="9" man="1"/>
  </rowBreaks>
</worksheet>
</file>

<file path=xl/worksheets/sheet4.xml><?xml version="1.0" encoding="utf-8"?>
<worksheet xmlns="http://schemas.openxmlformats.org/spreadsheetml/2006/main" xmlns:r="http://schemas.openxmlformats.org/officeDocument/2006/relationships">
  <sheetPr>
    <tabColor rgb="FFC00000"/>
  </sheetPr>
  <dimension ref="A1:AA9810"/>
  <sheetViews>
    <sheetView view="pageBreakPreview" zoomScale="130" zoomScaleSheetLayoutView="130" zoomScalePageLayoutView="0" workbookViewId="0" topLeftCell="J1">
      <pane ySplit="4" topLeftCell="A79" activePane="bottomLeft" state="frozen"/>
      <selection pane="topLeft" activeCell="A1" sqref="A1"/>
      <selection pane="bottomLeft" activeCell="A73" sqref="A73:Z73"/>
    </sheetView>
  </sheetViews>
  <sheetFormatPr defaultColWidth="9.140625" defaultRowHeight="15"/>
  <cols>
    <col min="1" max="1" width="3.28125" style="27" customWidth="1"/>
    <col min="2" max="2" width="9.140625" style="15" customWidth="1"/>
    <col min="3" max="8" width="4.8515625" style="28" customWidth="1"/>
    <col min="9" max="17" width="7.28125" style="28" customWidth="1"/>
    <col min="18" max="18" width="7.421875" style="28" customWidth="1"/>
    <col min="19" max="19" width="7.7109375" style="28" customWidth="1"/>
    <col min="20" max="26" width="7.28125" style="28" customWidth="1"/>
  </cols>
  <sheetData>
    <row r="1" ht="14.25">
      <c r="Z1" s="21" t="s">
        <v>128</v>
      </c>
    </row>
    <row r="2" spans="1:26" ht="24.75" customHeight="1" thickBot="1">
      <c r="A2" s="662" t="s">
        <v>625</v>
      </c>
      <c r="B2" s="662"/>
      <c r="C2" s="662"/>
      <c r="D2" s="662"/>
      <c r="E2" s="662"/>
      <c r="F2" s="662"/>
      <c r="G2" s="662"/>
      <c r="H2" s="662"/>
      <c r="I2" s="662"/>
      <c r="J2" s="662"/>
      <c r="K2" s="662"/>
      <c r="L2" s="662"/>
      <c r="M2" s="662"/>
      <c r="N2" s="662"/>
      <c r="O2" s="662"/>
      <c r="P2" s="662"/>
      <c r="Q2" s="662"/>
      <c r="R2" s="662"/>
      <c r="S2" s="662"/>
      <c r="T2" s="662"/>
      <c r="U2" s="662"/>
      <c r="V2" s="662"/>
      <c r="W2" s="662"/>
      <c r="X2" s="662"/>
      <c r="Y2" s="662"/>
      <c r="Z2" s="662"/>
    </row>
    <row r="3" spans="1:26" ht="21.75" customHeight="1" thickBot="1">
      <c r="A3" s="29" t="s">
        <v>285</v>
      </c>
      <c r="B3" s="647" t="s">
        <v>108</v>
      </c>
      <c r="C3" s="663" t="s">
        <v>109</v>
      </c>
      <c r="D3" s="664"/>
      <c r="E3" s="665"/>
      <c r="F3" s="663" t="s">
        <v>75</v>
      </c>
      <c r="G3" s="664"/>
      <c r="H3" s="665"/>
      <c r="I3" s="663" t="s">
        <v>110</v>
      </c>
      <c r="J3" s="664"/>
      <c r="K3" s="665"/>
      <c r="L3" s="663" t="s">
        <v>111</v>
      </c>
      <c r="M3" s="664"/>
      <c r="N3" s="665"/>
      <c r="O3" s="663" t="s">
        <v>112</v>
      </c>
      <c r="P3" s="664"/>
      <c r="Q3" s="665"/>
      <c r="R3" s="663" t="s">
        <v>113</v>
      </c>
      <c r="S3" s="664"/>
      <c r="T3" s="665"/>
      <c r="U3" s="663" t="s">
        <v>114</v>
      </c>
      <c r="V3" s="664"/>
      <c r="W3" s="665"/>
      <c r="X3" s="663" t="s">
        <v>115</v>
      </c>
      <c r="Y3" s="664"/>
      <c r="Z3" s="665"/>
    </row>
    <row r="4" spans="1:26" ht="15" thickBot="1">
      <c r="A4" s="30" t="s">
        <v>314</v>
      </c>
      <c r="B4" s="649"/>
      <c r="C4" s="31">
        <v>2013</v>
      </c>
      <c r="D4" s="31">
        <v>2012</v>
      </c>
      <c r="E4" s="31">
        <v>2011</v>
      </c>
      <c r="F4" s="31">
        <v>2013</v>
      </c>
      <c r="G4" s="31">
        <v>2012</v>
      </c>
      <c r="H4" s="31">
        <v>2011</v>
      </c>
      <c r="I4" s="31">
        <v>2013</v>
      </c>
      <c r="J4" s="31">
        <v>2012</v>
      </c>
      <c r="K4" s="31">
        <v>2011</v>
      </c>
      <c r="L4" s="31">
        <v>2013</v>
      </c>
      <c r="M4" s="31">
        <v>2012</v>
      </c>
      <c r="N4" s="31">
        <v>2011</v>
      </c>
      <c r="O4" s="31">
        <v>2013</v>
      </c>
      <c r="P4" s="31">
        <v>2012</v>
      </c>
      <c r="Q4" s="31">
        <v>2011</v>
      </c>
      <c r="R4" s="31">
        <v>2013</v>
      </c>
      <c r="S4" s="31">
        <v>2012</v>
      </c>
      <c r="T4" s="31">
        <v>2011</v>
      </c>
      <c r="U4" s="31">
        <v>2013</v>
      </c>
      <c r="V4" s="31">
        <v>2012</v>
      </c>
      <c r="W4" s="31">
        <v>2011</v>
      </c>
      <c r="X4" s="31">
        <v>2013</v>
      </c>
      <c r="Y4" s="31">
        <v>2012</v>
      </c>
      <c r="Z4" s="31">
        <v>2011</v>
      </c>
    </row>
    <row r="5" spans="1:26" ht="15" thickBot="1">
      <c r="A5" s="647">
        <v>1</v>
      </c>
      <c r="B5" s="656" t="s">
        <v>116</v>
      </c>
      <c r="C5" s="647">
        <v>322</v>
      </c>
      <c r="D5" s="647">
        <v>319</v>
      </c>
      <c r="E5" s="647">
        <v>324</v>
      </c>
      <c r="F5" s="31">
        <v>5</v>
      </c>
      <c r="G5" s="31">
        <v>5</v>
      </c>
      <c r="H5" s="31">
        <v>5</v>
      </c>
      <c r="I5" s="31">
        <v>162</v>
      </c>
      <c r="J5" s="31">
        <v>159</v>
      </c>
      <c r="K5" s="31">
        <v>164</v>
      </c>
      <c r="L5" s="31">
        <v>125</v>
      </c>
      <c r="M5" s="31">
        <v>124</v>
      </c>
      <c r="N5" s="31">
        <v>121</v>
      </c>
      <c r="O5" s="31">
        <v>1</v>
      </c>
      <c r="P5" s="31">
        <v>1</v>
      </c>
      <c r="Q5" s="31">
        <v>1</v>
      </c>
      <c r="R5" s="31">
        <v>33950</v>
      </c>
      <c r="S5" s="31">
        <v>30901</v>
      </c>
      <c r="T5" s="31">
        <v>27400</v>
      </c>
      <c r="U5" s="32">
        <v>0.249</v>
      </c>
      <c r="V5" s="32">
        <v>0.213</v>
      </c>
      <c r="W5" s="32">
        <v>0.22</v>
      </c>
      <c r="X5" s="31">
        <v>8642</v>
      </c>
      <c r="Y5" s="31">
        <v>8496</v>
      </c>
      <c r="Z5" s="31">
        <v>8715</v>
      </c>
    </row>
    <row r="6" spans="1:26" ht="15" thickBot="1">
      <c r="A6" s="648"/>
      <c r="B6" s="657"/>
      <c r="C6" s="649"/>
      <c r="D6" s="649"/>
      <c r="E6" s="649"/>
      <c r="F6" s="31"/>
      <c r="G6" s="31"/>
      <c r="H6" s="31"/>
      <c r="I6" s="32">
        <v>0.246</v>
      </c>
      <c r="J6" s="32">
        <v>0.209</v>
      </c>
      <c r="K6" s="33">
        <v>1.04</v>
      </c>
      <c r="L6" s="32">
        <v>0.782</v>
      </c>
      <c r="M6" s="32">
        <v>0.674</v>
      </c>
      <c r="N6" s="32">
        <v>0.346</v>
      </c>
      <c r="O6" s="32">
        <v>0.015</v>
      </c>
      <c r="P6" s="32">
        <v>0.013</v>
      </c>
      <c r="Q6" s="32">
        <v>0.023</v>
      </c>
      <c r="R6" s="32">
        <v>0.186</v>
      </c>
      <c r="S6" s="32">
        <v>0.147</v>
      </c>
      <c r="T6" s="32">
        <v>0.131</v>
      </c>
      <c r="U6" s="31"/>
      <c r="V6" s="31"/>
      <c r="W6" s="31"/>
      <c r="X6" s="31">
        <v>34717</v>
      </c>
      <c r="Y6" s="31">
        <v>39965.36</v>
      </c>
      <c r="Z6" s="31">
        <v>39600.75</v>
      </c>
    </row>
    <row r="7" spans="1:26" ht="15" thickBot="1">
      <c r="A7" s="648"/>
      <c r="B7" s="640" t="s">
        <v>599</v>
      </c>
      <c r="C7" s="658">
        <v>60</v>
      </c>
      <c r="D7" s="658">
        <v>60</v>
      </c>
      <c r="E7" s="658">
        <v>60</v>
      </c>
      <c r="F7" s="75"/>
      <c r="G7" s="75"/>
      <c r="H7" s="75"/>
      <c r="I7" s="75"/>
      <c r="J7" s="75"/>
      <c r="K7" s="75"/>
      <c r="L7" s="75"/>
      <c r="M7" s="75"/>
      <c r="N7" s="75"/>
      <c r="O7" s="75"/>
      <c r="P7" s="75"/>
      <c r="Q7" s="75"/>
      <c r="R7" s="75">
        <v>6221</v>
      </c>
      <c r="S7" s="75">
        <v>5789</v>
      </c>
      <c r="T7" s="75">
        <v>5332</v>
      </c>
      <c r="U7" s="75"/>
      <c r="V7" s="75"/>
      <c r="W7" s="75"/>
      <c r="X7" s="75"/>
      <c r="Y7" s="75"/>
      <c r="Z7" s="75"/>
    </row>
    <row r="8" spans="1:26" ht="15" thickBot="1">
      <c r="A8" s="649"/>
      <c r="B8" s="650"/>
      <c r="C8" s="659"/>
      <c r="D8" s="659"/>
      <c r="E8" s="659"/>
      <c r="F8" s="76"/>
      <c r="G8" s="76"/>
      <c r="H8" s="76"/>
      <c r="I8" s="77">
        <v>0.259</v>
      </c>
      <c r="J8" s="77">
        <v>0.2549</v>
      </c>
      <c r="K8" s="77">
        <v>0.3716</v>
      </c>
      <c r="L8" s="77">
        <v>0.309</v>
      </c>
      <c r="M8" s="77">
        <v>0.3145</v>
      </c>
      <c r="N8" s="77">
        <v>0.3195</v>
      </c>
      <c r="O8" s="77">
        <v>0.082</v>
      </c>
      <c r="P8" s="77">
        <v>0.084</v>
      </c>
      <c r="Q8" s="77">
        <v>0.084</v>
      </c>
      <c r="R8" s="77">
        <v>0.101</v>
      </c>
      <c r="S8" s="77">
        <v>0.096</v>
      </c>
      <c r="T8" s="77">
        <v>0.093</v>
      </c>
      <c r="U8" s="76"/>
      <c r="V8" s="76"/>
      <c r="W8" s="76"/>
      <c r="X8" s="76"/>
      <c r="Y8" s="76"/>
      <c r="Z8" s="76"/>
    </row>
    <row r="9" spans="1:26" ht="15" thickBot="1">
      <c r="A9" s="647">
        <v>2</v>
      </c>
      <c r="B9" s="656" t="s">
        <v>117</v>
      </c>
      <c r="C9" s="647">
        <v>1706</v>
      </c>
      <c r="D9" s="647">
        <v>1646</v>
      </c>
      <c r="E9" s="647">
        <v>1595</v>
      </c>
      <c r="F9" s="31">
        <v>17</v>
      </c>
      <c r="G9" s="31">
        <v>17</v>
      </c>
      <c r="H9" s="31">
        <v>18</v>
      </c>
      <c r="I9" s="31">
        <v>958</v>
      </c>
      <c r="J9" s="31">
        <v>914</v>
      </c>
      <c r="K9" s="31">
        <v>883</v>
      </c>
      <c r="L9" s="31">
        <v>502</v>
      </c>
      <c r="M9" s="31">
        <v>494</v>
      </c>
      <c r="N9" s="31">
        <v>472</v>
      </c>
      <c r="O9" s="31">
        <v>14</v>
      </c>
      <c r="P9" s="31">
        <v>12</v>
      </c>
      <c r="Q9" s="31">
        <v>11</v>
      </c>
      <c r="R9" s="31">
        <v>242578</v>
      </c>
      <c r="S9" s="31">
        <v>229939</v>
      </c>
      <c r="T9" s="31">
        <v>202647</v>
      </c>
      <c r="U9" s="32">
        <v>0.309</v>
      </c>
      <c r="V9" s="32">
        <v>0.264</v>
      </c>
      <c r="W9" s="32">
        <v>0.251</v>
      </c>
      <c r="X9" s="31">
        <v>50632</v>
      </c>
      <c r="Y9" s="31">
        <v>48706</v>
      </c>
      <c r="Z9" s="31">
        <v>46404</v>
      </c>
    </row>
    <row r="10" spans="1:26" ht="15" thickBot="1">
      <c r="A10" s="648"/>
      <c r="B10" s="657"/>
      <c r="C10" s="649"/>
      <c r="D10" s="649"/>
      <c r="E10" s="649"/>
      <c r="F10" s="31"/>
      <c r="G10" s="31"/>
      <c r="H10" s="31"/>
      <c r="I10" s="32">
        <v>0.307</v>
      </c>
      <c r="J10" s="32">
        <v>0.26</v>
      </c>
      <c r="K10" s="32">
        <v>0.279</v>
      </c>
      <c r="L10" s="32">
        <v>0.664</v>
      </c>
      <c r="M10" s="32">
        <v>0.581</v>
      </c>
      <c r="N10" s="32">
        <v>0.526</v>
      </c>
      <c r="O10" s="32">
        <v>0.043</v>
      </c>
      <c r="P10" s="32">
        <v>0.033</v>
      </c>
      <c r="Q10" s="32">
        <v>0.034</v>
      </c>
      <c r="R10" s="32">
        <v>0.281</v>
      </c>
      <c r="S10" s="32">
        <v>0.237</v>
      </c>
      <c r="T10" s="32">
        <v>0.209</v>
      </c>
      <c r="U10" s="31"/>
      <c r="V10" s="31"/>
      <c r="W10" s="31"/>
      <c r="X10" s="31">
        <v>164048</v>
      </c>
      <c r="Y10" s="31">
        <v>184643.9</v>
      </c>
      <c r="Z10" s="31">
        <v>184564.29</v>
      </c>
    </row>
    <row r="11" spans="1:26" ht="15" thickBot="1">
      <c r="A11" s="648"/>
      <c r="B11" s="640" t="s">
        <v>600</v>
      </c>
      <c r="C11" s="658">
        <v>416</v>
      </c>
      <c r="D11" s="658">
        <v>405</v>
      </c>
      <c r="E11" s="658">
        <v>385</v>
      </c>
      <c r="F11" s="78"/>
      <c r="G11" s="78"/>
      <c r="H11" s="78"/>
      <c r="I11" s="75"/>
      <c r="J11" s="75"/>
      <c r="K11" s="75"/>
      <c r="L11" s="75"/>
      <c r="M11" s="75"/>
      <c r="N11" s="75"/>
      <c r="O11" s="75"/>
      <c r="P11" s="75"/>
      <c r="Q11" s="75"/>
      <c r="R11" s="75">
        <v>94307</v>
      </c>
      <c r="S11" s="75">
        <v>84337</v>
      </c>
      <c r="T11" s="75">
        <v>75070</v>
      </c>
      <c r="U11" s="75"/>
      <c r="V11" s="75"/>
      <c r="W11" s="75"/>
      <c r="X11" s="75"/>
      <c r="Y11" s="75"/>
      <c r="Z11" s="75"/>
    </row>
    <row r="12" spans="1:26" ht="15" thickBot="1">
      <c r="A12" s="649"/>
      <c r="B12" s="650"/>
      <c r="C12" s="659"/>
      <c r="D12" s="659"/>
      <c r="E12" s="659"/>
      <c r="F12" s="79"/>
      <c r="G12" s="79"/>
      <c r="H12" s="79"/>
      <c r="I12" s="77">
        <v>0.295</v>
      </c>
      <c r="J12" s="77">
        <v>0.291</v>
      </c>
      <c r="K12" s="77">
        <v>0.265</v>
      </c>
      <c r="L12" s="77">
        <v>0.325</v>
      </c>
      <c r="M12" s="77">
        <v>0.323</v>
      </c>
      <c r="N12" s="77">
        <v>0.301</v>
      </c>
      <c r="O12" s="77">
        <v>0.0735</v>
      </c>
      <c r="P12" s="77">
        <v>0.0735</v>
      </c>
      <c r="Q12" s="77">
        <v>0.053</v>
      </c>
      <c r="R12" s="77">
        <v>0.215</v>
      </c>
      <c r="S12" s="77">
        <v>0.21</v>
      </c>
      <c r="T12" s="77">
        <v>0.185</v>
      </c>
      <c r="U12" s="76"/>
      <c r="V12" s="76"/>
      <c r="W12" s="76"/>
      <c r="X12" s="76"/>
      <c r="Y12" s="76"/>
      <c r="Z12" s="76"/>
    </row>
    <row r="13" spans="1:26" ht="15" thickBot="1">
      <c r="A13" s="647">
        <v>3</v>
      </c>
      <c r="B13" s="656" t="s">
        <v>118</v>
      </c>
      <c r="C13" s="647">
        <v>687</v>
      </c>
      <c r="D13" s="647">
        <v>686</v>
      </c>
      <c r="E13" s="647">
        <v>657</v>
      </c>
      <c r="F13" s="31">
        <v>10</v>
      </c>
      <c r="G13" s="31">
        <v>9</v>
      </c>
      <c r="H13" s="31">
        <v>13</v>
      </c>
      <c r="I13" s="31">
        <v>473</v>
      </c>
      <c r="J13" s="31">
        <v>473</v>
      </c>
      <c r="K13" s="31">
        <v>400</v>
      </c>
      <c r="L13" s="31">
        <v>177</v>
      </c>
      <c r="M13" s="31">
        <v>177</v>
      </c>
      <c r="N13" s="31">
        <v>199</v>
      </c>
      <c r="O13" s="31">
        <v>3</v>
      </c>
      <c r="P13" s="31">
        <v>3</v>
      </c>
      <c r="Q13" s="31">
        <v>6</v>
      </c>
      <c r="R13" s="31">
        <v>86809</v>
      </c>
      <c r="S13" s="31">
        <v>80310</v>
      </c>
      <c r="T13" s="31">
        <v>80232</v>
      </c>
      <c r="U13" s="32">
        <v>0.387</v>
      </c>
      <c r="V13" s="32">
        <v>0.333</v>
      </c>
      <c r="W13" s="32">
        <v>0.381</v>
      </c>
      <c r="X13" s="31">
        <v>19696</v>
      </c>
      <c r="Y13" s="31">
        <v>19651</v>
      </c>
      <c r="Z13" s="31">
        <v>22379</v>
      </c>
    </row>
    <row r="14" spans="1:26" ht="15" thickBot="1">
      <c r="A14" s="648"/>
      <c r="B14" s="657"/>
      <c r="C14" s="649"/>
      <c r="D14" s="649"/>
      <c r="E14" s="649"/>
      <c r="F14" s="31"/>
      <c r="G14" s="31"/>
      <c r="H14" s="31"/>
      <c r="I14" s="32">
        <v>0.489</v>
      </c>
      <c r="J14" s="32">
        <v>0.422</v>
      </c>
      <c r="K14" s="32">
        <v>0.457</v>
      </c>
      <c r="L14" s="32">
        <v>0.756</v>
      </c>
      <c r="M14" s="32">
        <v>0.652</v>
      </c>
      <c r="N14" s="32">
        <v>0.349</v>
      </c>
      <c r="O14" s="32">
        <v>0.03</v>
      </c>
      <c r="P14" s="32">
        <v>0.026</v>
      </c>
      <c r="Q14" s="32">
        <v>0.103</v>
      </c>
      <c r="R14" s="32">
        <v>0.324</v>
      </c>
      <c r="S14" s="32">
        <v>0.259</v>
      </c>
      <c r="T14" s="32">
        <v>0.259</v>
      </c>
      <c r="U14" s="31"/>
      <c r="V14" s="31"/>
      <c r="W14" s="31"/>
      <c r="X14" s="31">
        <v>50864</v>
      </c>
      <c r="Y14" s="31">
        <v>58987.4</v>
      </c>
      <c r="Z14" s="31">
        <v>58775.93</v>
      </c>
    </row>
    <row r="15" spans="1:26" ht="15" thickBot="1">
      <c r="A15" s="648"/>
      <c r="B15" s="640" t="s">
        <v>601</v>
      </c>
      <c r="C15" s="658">
        <v>79</v>
      </c>
      <c r="D15" s="658">
        <v>68</v>
      </c>
      <c r="E15" s="658">
        <v>55</v>
      </c>
      <c r="F15" s="75"/>
      <c r="G15" s="75"/>
      <c r="H15" s="75"/>
      <c r="I15" s="75"/>
      <c r="J15" s="75"/>
      <c r="K15" s="75"/>
      <c r="L15" s="75"/>
      <c r="M15" s="75"/>
      <c r="N15" s="75"/>
      <c r="O15" s="75"/>
      <c r="P15" s="75"/>
      <c r="Q15" s="75"/>
      <c r="R15" s="75">
        <v>34000</v>
      </c>
      <c r="S15" s="75">
        <v>30239</v>
      </c>
      <c r="T15" s="75">
        <v>27558</v>
      </c>
      <c r="U15" s="75"/>
      <c r="V15" s="75"/>
      <c r="W15" s="75"/>
      <c r="X15" s="75"/>
      <c r="Y15" s="75"/>
      <c r="Z15" s="75"/>
    </row>
    <row r="16" spans="1:26" ht="15" thickBot="1">
      <c r="A16" s="649"/>
      <c r="B16" s="650"/>
      <c r="C16" s="659"/>
      <c r="D16" s="659"/>
      <c r="E16" s="659"/>
      <c r="F16" s="76"/>
      <c r="G16" s="76"/>
      <c r="H16" s="76"/>
      <c r="I16" s="77">
        <v>0.5</v>
      </c>
      <c r="J16" s="77">
        <v>0.47</v>
      </c>
      <c r="K16" s="77">
        <v>0.45</v>
      </c>
      <c r="L16" s="77">
        <v>0.35</v>
      </c>
      <c r="M16" s="77">
        <v>0.34</v>
      </c>
      <c r="N16" s="77">
        <v>0.33</v>
      </c>
      <c r="O16" s="77">
        <v>0.02</v>
      </c>
      <c r="P16" s="77">
        <v>0.02</v>
      </c>
      <c r="Q16" s="77">
        <v>0.01</v>
      </c>
      <c r="R16" s="77">
        <v>0.28</v>
      </c>
      <c r="S16" s="77">
        <v>0.25</v>
      </c>
      <c r="T16" s="77">
        <v>0.23</v>
      </c>
      <c r="U16" s="76"/>
      <c r="V16" s="76"/>
      <c r="W16" s="76"/>
      <c r="X16" s="76"/>
      <c r="Y16" s="76"/>
      <c r="Z16" s="76"/>
    </row>
    <row r="17" spans="1:26" ht="15" thickBot="1">
      <c r="A17" s="647">
        <v>4</v>
      </c>
      <c r="B17" s="656" t="s">
        <v>119</v>
      </c>
      <c r="C17" s="647">
        <v>977</v>
      </c>
      <c r="D17" s="647">
        <v>965</v>
      </c>
      <c r="E17" s="647">
        <v>948</v>
      </c>
      <c r="F17" s="31">
        <v>21</v>
      </c>
      <c r="G17" s="31">
        <v>20</v>
      </c>
      <c r="H17" s="31">
        <v>20</v>
      </c>
      <c r="I17" s="31">
        <v>511</v>
      </c>
      <c r="J17" s="31">
        <v>501</v>
      </c>
      <c r="K17" s="31">
        <v>488</v>
      </c>
      <c r="L17" s="31">
        <v>262</v>
      </c>
      <c r="M17" s="31">
        <v>260</v>
      </c>
      <c r="N17" s="31">
        <v>258</v>
      </c>
      <c r="O17" s="31">
        <v>27</v>
      </c>
      <c r="P17" s="31">
        <v>27</v>
      </c>
      <c r="Q17" s="31">
        <v>27</v>
      </c>
      <c r="R17" s="31">
        <v>116822</v>
      </c>
      <c r="S17" s="31">
        <v>112609</v>
      </c>
      <c r="T17" s="31">
        <v>102270</v>
      </c>
      <c r="U17" s="32">
        <v>0.33</v>
      </c>
      <c r="V17" s="32">
        <v>0.29</v>
      </c>
      <c r="W17" s="32">
        <v>0.288</v>
      </c>
      <c r="X17" s="31">
        <v>29758</v>
      </c>
      <c r="Y17" s="31">
        <v>29398</v>
      </c>
      <c r="Z17" s="31">
        <v>29150</v>
      </c>
    </row>
    <row r="18" spans="1:26" ht="15" thickBot="1">
      <c r="A18" s="648"/>
      <c r="B18" s="657"/>
      <c r="C18" s="649"/>
      <c r="D18" s="649"/>
      <c r="E18" s="649"/>
      <c r="F18" s="31"/>
      <c r="G18" s="31"/>
      <c r="H18" s="31"/>
      <c r="I18" s="32">
        <v>0.298</v>
      </c>
      <c r="J18" s="32">
        <v>0.26</v>
      </c>
      <c r="K18" s="32">
        <v>0.952</v>
      </c>
      <c r="L18" s="32">
        <v>0.631</v>
      </c>
      <c r="M18" s="32">
        <v>0.557</v>
      </c>
      <c r="N18" s="32">
        <v>0.249</v>
      </c>
      <c r="O18" s="32">
        <v>0.152</v>
      </c>
      <c r="P18" s="32">
        <v>0.135</v>
      </c>
      <c r="Q18" s="32">
        <v>0.105</v>
      </c>
      <c r="R18" s="32">
        <v>0.246</v>
      </c>
      <c r="S18" s="32">
        <v>0.211</v>
      </c>
      <c r="T18" s="32">
        <v>0.192</v>
      </c>
      <c r="U18" s="31"/>
      <c r="V18" s="31"/>
      <c r="W18" s="31"/>
      <c r="X18" s="31">
        <v>90216</v>
      </c>
      <c r="Y18" s="31">
        <v>101274.75</v>
      </c>
      <c r="Z18" s="31">
        <v>101105.65</v>
      </c>
    </row>
    <row r="19" spans="1:26" ht="15" thickBot="1">
      <c r="A19" s="648"/>
      <c r="B19" s="640" t="s">
        <v>602</v>
      </c>
      <c r="C19" s="660">
        <v>199</v>
      </c>
      <c r="D19" s="660">
        <v>192</v>
      </c>
      <c r="E19" s="660">
        <v>190</v>
      </c>
      <c r="F19" s="75"/>
      <c r="G19" s="75"/>
      <c r="H19" s="75"/>
      <c r="I19" s="75"/>
      <c r="J19" s="75"/>
      <c r="K19" s="75"/>
      <c r="L19" s="75"/>
      <c r="M19" s="75"/>
      <c r="N19" s="75"/>
      <c r="O19" s="75"/>
      <c r="P19" s="75"/>
      <c r="Q19" s="75"/>
      <c r="R19" s="75">
        <v>35347</v>
      </c>
      <c r="S19" s="75">
        <v>35189</v>
      </c>
      <c r="T19" s="75">
        <v>36024</v>
      </c>
      <c r="U19" s="75"/>
      <c r="V19" s="75"/>
      <c r="W19" s="75"/>
      <c r="X19" s="75"/>
      <c r="Y19" s="75"/>
      <c r="Z19" s="75"/>
    </row>
    <row r="20" spans="1:26" ht="15" thickBot="1">
      <c r="A20" s="649"/>
      <c r="B20" s="650"/>
      <c r="C20" s="661"/>
      <c r="D20" s="661"/>
      <c r="E20" s="661"/>
      <c r="F20" s="76"/>
      <c r="G20" s="76"/>
      <c r="H20" s="76"/>
      <c r="I20" s="77">
        <v>0.777</v>
      </c>
      <c r="J20" s="77">
        <v>0.783</v>
      </c>
      <c r="K20" s="77">
        <v>0.776</v>
      </c>
      <c r="L20" s="77">
        <v>0.444</v>
      </c>
      <c r="M20" s="77">
        <v>0.45</v>
      </c>
      <c r="N20" s="77">
        <v>0.45</v>
      </c>
      <c r="O20" s="77">
        <v>0.072</v>
      </c>
      <c r="P20" s="77">
        <v>0.072</v>
      </c>
      <c r="Q20" s="77">
        <v>0.072</v>
      </c>
      <c r="R20" s="77">
        <v>0.208</v>
      </c>
      <c r="S20" s="77">
        <v>0.21</v>
      </c>
      <c r="T20" s="77">
        <v>0.218</v>
      </c>
      <c r="U20" s="76"/>
      <c r="V20" s="76"/>
      <c r="W20" s="76"/>
      <c r="X20" s="76"/>
      <c r="Y20" s="76"/>
      <c r="Z20" s="76"/>
    </row>
    <row r="21" spans="1:26" ht="15" thickBot="1">
      <c r="A21" s="647">
        <v>5</v>
      </c>
      <c r="B21" s="656" t="s">
        <v>120</v>
      </c>
      <c r="C21" s="647">
        <v>5753</v>
      </c>
      <c r="D21" s="647">
        <v>5737</v>
      </c>
      <c r="E21" s="647">
        <v>5628</v>
      </c>
      <c r="F21" s="31">
        <v>82</v>
      </c>
      <c r="G21" s="31">
        <v>79</v>
      </c>
      <c r="H21" s="31">
        <v>78</v>
      </c>
      <c r="I21" s="31">
        <v>3428</v>
      </c>
      <c r="J21" s="31">
        <v>3450</v>
      </c>
      <c r="K21" s="31">
        <v>3316</v>
      </c>
      <c r="L21" s="31">
        <v>1588</v>
      </c>
      <c r="M21" s="31">
        <v>1581</v>
      </c>
      <c r="N21" s="31">
        <v>1573</v>
      </c>
      <c r="O21" s="31">
        <v>73</v>
      </c>
      <c r="P21" s="31">
        <v>67</v>
      </c>
      <c r="Q21" s="31">
        <v>60</v>
      </c>
      <c r="R21" s="31">
        <v>638485</v>
      </c>
      <c r="S21" s="31">
        <v>590341</v>
      </c>
      <c r="T21" s="31">
        <v>535955</v>
      </c>
      <c r="U21" s="32">
        <v>0.362</v>
      </c>
      <c r="V21" s="32">
        <v>0.315</v>
      </c>
      <c r="W21" s="32">
        <v>0.461</v>
      </c>
      <c r="X21" s="31">
        <v>147252</v>
      </c>
      <c r="Y21" s="31">
        <v>143582</v>
      </c>
      <c r="Z21" s="31">
        <v>210991</v>
      </c>
    </row>
    <row r="22" spans="1:26" ht="15" thickBot="1">
      <c r="A22" s="648"/>
      <c r="B22" s="657"/>
      <c r="C22" s="649"/>
      <c r="D22" s="649"/>
      <c r="E22" s="649"/>
      <c r="F22" s="31"/>
      <c r="G22" s="31"/>
      <c r="H22" s="31"/>
      <c r="I22" s="32">
        <v>0.444</v>
      </c>
      <c r="J22" s="32">
        <v>0.398</v>
      </c>
      <c r="K22" s="32">
        <v>1.056</v>
      </c>
      <c r="L22" s="32">
        <v>0.848</v>
      </c>
      <c r="M22" s="32">
        <v>0.753</v>
      </c>
      <c r="N22" s="32">
        <v>0.603</v>
      </c>
      <c r="O22" s="32">
        <v>0.091</v>
      </c>
      <c r="P22" s="32">
        <v>0.074</v>
      </c>
      <c r="Q22" s="32">
        <v>0.102</v>
      </c>
      <c r="R22" s="32">
        <v>0.298</v>
      </c>
      <c r="S22" s="32">
        <v>0.246</v>
      </c>
      <c r="T22" s="32">
        <v>0.223</v>
      </c>
      <c r="U22" s="31"/>
      <c r="V22" s="31"/>
      <c r="W22" s="31"/>
      <c r="X22" s="31">
        <v>406685</v>
      </c>
      <c r="Y22" s="31">
        <v>455762.69</v>
      </c>
      <c r="Z22" s="31">
        <v>457373.7</v>
      </c>
    </row>
    <row r="23" spans="1:26" ht="15" thickBot="1">
      <c r="A23" s="648"/>
      <c r="B23" s="640" t="s">
        <v>603</v>
      </c>
      <c r="C23" s="658">
        <v>1079</v>
      </c>
      <c r="D23" s="658">
        <v>1058</v>
      </c>
      <c r="E23" s="658">
        <v>924</v>
      </c>
      <c r="F23" s="75"/>
      <c r="G23" s="75"/>
      <c r="H23" s="75"/>
      <c r="I23" s="75"/>
      <c r="J23" s="75"/>
      <c r="K23" s="75"/>
      <c r="L23" s="75"/>
      <c r="M23" s="75"/>
      <c r="N23" s="75"/>
      <c r="O23" s="75"/>
      <c r="P23" s="75"/>
      <c r="Q23" s="75"/>
      <c r="R23" s="75">
        <v>209210</v>
      </c>
      <c r="S23" s="75">
        <v>183850</v>
      </c>
      <c r="T23" s="75">
        <v>149920</v>
      </c>
      <c r="U23" s="75"/>
      <c r="V23" s="75"/>
      <c r="W23" s="75"/>
      <c r="X23" s="75"/>
      <c r="Y23" s="75"/>
      <c r="Z23" s="75"/>
    </row>
    <row r="24" spans="1:26" ht="15" thickBot="1">
      <c r="A24" s="649"/>
      <c r="B24" s="650"/>
      <c r="C24" s="659"/>
      <c r="D24" s="659"/>
      <c r="E24" s="659"/>
      <c r="F24" s="76"/>
      <c r="G24" s="76"/>
      <c r="H24" s="76"/>
      <c r="I24" s="77">
        <v>0.492</v>
      </c>
      <c r="J24" s="77">
        <v>0.484</v>
      </c>
      <c r="K24" s="77">
        <v>0.472</v>
      </c>
      <c r="L24" s="77">
        <v>0.657</v>
      </c>
      <c r="M24" s="77">
        <v>0.656</v>
      </c>
      <c r="N24" s="77">
        <v>0.571</v>
      </c>
      <c r="O24" s="77">
        <v>0.099</v>
      </c>
      <c r="P24" s="77">
        <v>0.092</v>
      </c>
      <c r="Q24" s="77">
        <v>0.092</v>
      </c>
      <c r="R24" s="77">
        <v>0.3007</v>
      </c>
      <c r="S24" s="77">
        <v>0.266</v>
      </c>
      <c r="T24" s="77">
        <v>0.22</v>
      </c>
      <c r="U24" s="76"/>
      <c r="V24" s="76"/>
      <c r="W24" s="76"/>
      <c r="X24" s="76"/>
      <c r="Y24" s="76"/>
      <c r="Z24" s="76"/>
    </row>
    <row r="25" spans="1:26" ht="15" thickBot="1">
      <c r="A25" s="647">
        <v>6</v>
      </c>
      <c r="B25" s="656" t="s">
        <v>121</v>
      </c>
      <c r="C25" s="647">
        <v>3248</v>
      </c>
      <c r="D25" s="647">
        <v>3105</v>
      </c>
      <c r="E25" s="647">
        <v>3088</v>
      </c>
      <c r="F25" s="31">
        <v>25</v>
      </c>
      <c r="G25" s="31">
        <v>25</v>
      </c>
      <c r="H25" s="31">
        <v>25</v>
      </c>
      <c r="I25" s="31">
        <v>1925</v>
      </c>
      <c r="J25" s="31">
        <v>1811</v>
      </c>
      <c r="K25" s="31">
        <v>1821</v>
      </c>
      <c r="L25" s="31">
        <v>800</v>
      </c>
      <c r="M25" s="31">
        <v>775</v>
      </c>
      <c r="N25" s="31">
        <v>786</v>
      </c>
      <c r="O25" s="31">
        <v>31</v>
      </c>
      <c r="P25" s="31">
        <v>31</v>
      </c>
      <c r="Q25" s="31">
        <v>27</v>
      </c>
      <c r="R25" s="31">
        <v>221005</v>
      </c>
      <c r="S25" s="31">
        <v>218971</v>
      </c>
      <c r="T25" s="31">
        <v>212845</v>
      </c>
      <c r="U25" s="32">
        <v>0.438</v>
      </c>
      <c r="V25" s="32">
        <v>0.376</v>
      </c>
      <c r="W25" s="32">
        <v>0.375</v>
      </c>
      <c r="X25" s="31">
        <v>81745</v>
      </c>
      <c r="Y25" s="31">
        <v>78230</v>
      </c>
      <c r="Z25" s="31">
        <v>78341</v>
      </c>
    </row>
    <row r="26" spans="1:26" ht="15" thickBot="1">
      <c r="A26" s="648"/>
      <c r="B26" s="657"/>
      <c r="C26" s="649"/>
      <c r="D26" s="649"/>
      <c r="E26" s="649"/>
      <c r="F26" s="31"/>
      <c r="G26" s="31"/>
      <c r="H26" s="31"/>
      <c r="I26" s="32">
        <v>0.543</v>
      </c>
      <c r="J26" s="32">
        <v>0.458</v>
      </c>
      <c r="K26" s="32">
        <v>1.167</v>
      </c>
      <c r="L26" s="32">
        <v>0.932</v>
      </c>
      <c r="M26" s="32">
        <v>0.809</v>
      </c>
      <c r="N26" s="32">
        <v>0.512</v>
      </c>
      <c r="O26" s="32">
        <v>0.084</v>
      </c>
      <c r="P26" s="32">
        <v>0.075</v>
      </c>
      <c r="Q26" s="32">
        <v>0.04</v>
      </c>
      <c r="R26" s="32">
        <v>0.225</v>
      </c>
      <c r="S26" s="32">
        <v>0.2</v>
      </c>
      <c r="T26" s="32">
        <v>0.194</v>
      </c>
      <c r="U26" s="31"/>
      <c r="V26" s="31"/>
      <c r="W26" s="31"/>
      <c r="X26" s="31">
        <v>186483</v>
      </c>
      <c r="Y26" s="31">
        <v>208082.11</v>
      </c>
      <c r="Z26" s="31">
        <v>208885.24</v>
      </c>
    </row>
    <row r="27" spans="1:26" ht="15" thickBot="1">
      <c r="A27" s="648"/>
      <c r="B27" s="640" t="s">
        <v>604</v>
      </c>
      <c r="C27" s="660">
        <v>827</v>
      </c>
      <c r="D27" s="660">
        <v>826</v>
      </c>
      <c r="E27" s="660">
        <v>825</v>
      </c>
      <c r="F27" s="75"/>
      <c r="G27" s="75"/>
      <c r="H27" s="75"/>
      <c r="I27" s="75"/>
      <c r="J27" s="75"/>
      <c r="K27" s="75"/>
      <c r="L27" s="75"/>
      <c r="M27" s="75"/>
      <c r="N27" s="75"/>
      <c r="O27" s="75"/>
      <c r="P27" s="75"/>
      <c r="Q27" s="75"/>
      <c r="R27" s="75">
        <v>83314</v>
      </c>
      <c r="S27" s="75">
        <v>82653</v>
      </c>
      <c r="T27" s="75">
        <v>80809</v>
      </c>
      <c r="U27" s="75"/>
      <c r="V27" s="75"/>
      <c r="W27" s="75"/>
      <c r="X27" s="75">
        <v>19911</v>
      </c>
      <c r="Y27" s="75">
        <v>19731</v>
      </c>
      <c r="Z27" s="75">
        <v>19691</v>
      </c>
    </row>
    <row r="28" spans="1:26" ht="15" thickBot="1">
      <c r="A28" s="649"/>
      <c r="B28" s="650"/>
      <c r="C28" s="661"/>
      <c r="D28" s="661"/>
      <c r="E28" s="661"/>
      <c r="F28" s="76"/>
      <c r="G28" s="76"/>
      <c r="H28" s="76"/>
      <c r="I28" s="77">
        <v>0.684</v>
      </c>
      <c r="J28" s="77">
        <v>0.692</v>
      </c>
      <c r="K28" s="77">
        <v>0.699</v>
      </c>
      <c r="L28" s="77">
        <v>0.58</v>
      </c>
      <c r="M28" s="77">
        <v>0.578</v>
      </c>
      <c r="N28" s="77">
        <v>0.584</v>
      </c>
      <c r="O28" s="77">
        <v>0.11</v>
      </c>
      <c r="P28" s="77">
        <v>0.111</v>
      </c>
      <c r="Q28" s="77">
        <v>0.112</v>
      </c>
      <c r="R28" s="77">
        <v>0.249</v>
      </c>
      <c r="S28" s="77">
        <v>0.25</v>
      </c>
      <c r="T28" s="77">
        <v>0.247</v>
      </c>
      <c r="U28" s="76"/>
      <c r="V28" s="76"/>
      <c r="W28" s="76"/>
      <c r="X28" s="76"/>
      <c r="Y28" s="76"/>
      <c r="Z28" s="76"/>
    </row>
    <row r="29" spans="1:26" ht="15" thickBot="1">
      <c r="A29" s="647">
        <v>7</v>
      </c>
      <c r="B29" s="656" t="s">
        <v>122</v>
      </c>
      <c r="C29" s="647">
        <v>5787</v>
      </c>
      <c r="D29" s="647">
        <v>5724</v>
      </c>
      <c r="E29" s="647">
        <v>5644</v>
      </c>
      <c r="F29" s="31">
        <v>26</v>
      </c>
      <c r="G29" s="31">
        <v>26</v>
      </c>
      <c r="H29" s="31">
        <v>30</v>
      </c>
      <c r="I29" s="31">
        <v>2731</v>
      </c>
      <c r="J29" s="31">
        <v>2705</v>
      </c>
      <c r="K29" s="31">
        <v>2671</v>
      </c>
      <c r="L29" s="31">
        <v>2108</v>
      </c>
      <c r="M29" s="31">
        <v>2082</v>
      </c>
      <c r="N29" s="31">
        <v>2055</v>
      </c>
      <c r="O29" s="31">
        <v>92</v>
      </c>
      <c r="P29" s="31">
        <v>92</v>
      </c>
      <c r="Q29" s="31">
        <v>90</v>
      </c>
      <c r="R29" s="31">
        <v>704410</v>
      </c>
      <c r="S29" s="31">
        <v>610495</v>
      </c>
      <c r="T29" s="31">
        <v>551926</v>
      </c>
      <c r="U29" s="32">
        <v>0.294</v>
      </c>
      <c r="V29" s="32">
        <v>0.259</v>
      </c>
      <c r="W29" s="32">
        <v>0.258</v>
      </c>
      <c r="X29" s="31">
        <v>143767</v>
      </c>
      <c r="Y29" s="31">
        <v>140081</v>
      </c>
      <c r="Z29" s="31">
        <v>139121</v>
      </c>
    </row>
    <row r="30" spans="1:26" ht="15" thickBot="1">
      <c r="A30" s="648"/>
      <c r="B30" s="657"/>
      <c r="C30" s="649"/>
      <c r="D30" s="649"/>
      <c r="E30" s="649"/>
      <c r="F30" s="31"/>
      <c r="G30" s="31"/>
      <c r="H30" s="31"/>
      <c r="I30" s="32">
        <v>0.294</v>
      </c>
      <c r="J30" s="32">
        <v>0.263</v>
      </c>
      <c r="K30" s="32">
        <v>0.617</v>
      </c>
      <c r="L30" s="32">
        <v>0.937</v>
      </c>
      <c r="M30" s="32">
        <v>0.836</v>
      </c>
      <c r="N30" s="32">
        <v>0.483</v>
      </c>
      <c r="O30" s="32">
        <v>0.095</v>
      </c>
      <c r="P30" s="32">
        <v>0.086</v>
      </c>
      <c r="Q30" s="32">
        <v>0.095</v>
      </c>
      <c r="R30" s="32">
        <v>0.274</v>
      </c>
      <c r="S30" s="32">
        <v>0.214</v>
      </c>
      <c r="T30" s="32">
        <v>0.194</v>
      </c>
      <c r="U30" s="31"/>
      <c r="V30" s="31"/>
      <c r="W30" s="31"/>
      <c r="X30" s="31">
        <v>488296</v>
      </c>
      <c r="Y30" s="31">
        <v>540830.25</v>
      </c>
      <c r="Z30" s="31">
        <v>539295.24</v>
      </c>
    </row>
    <row r="31" spans="1:26" ht="15" thickBot="1">
      <c r="A31" s="648"/>
      <c r="B31" s="640" t="s">
        <v>605</v>
      </c>
      <c r="C31" s="658">
        <v>1982</v>
      </c>
      <c r="D31" s="658">
        <v>1947</v>
      </c>
      <c r="E31" s="658">
        <v>1897</v>
      </c>
      <c r="F31" s="75"/>
      <c r="G31" s="75"/>
      <c r="H31" s="75"/>
      <c r="I31" s="75"/>
      <c r="J31" s="75"/>
      <c r="K31" s="75"/>
      <c r="L31" s="75"/>
      <c r="M31" s="75"/>
      <c r="N31" s="75"/>
      <c r="O31" s="75"/>
      <c r="P31" s="75"/>
      <c r="Q31" s="75"/>
      <c r="R31" s="75">
        <v>261426</v>
      </c>
      <c r="S31" s="75">
        <v>221760</v>
      </c>
      <c r="T31" s="75">
        <v>201380</v>
      </c>
      <c r="U31" s="75"/>
      <c r="V31" s="75"/>
      <c r="W31" s="75"/>
      <c r="X31" s="75"/>
      <c r="Y31" s="75"/>
      <c r="Z31" s="75"/>
    </row>
    <row r="32" spans="1:26" ht="15" thickBot="1">
      <c r="A32" s="649"/>
      <c r="B32" s="650"/>
      <c r="C32" s="659"/>
      <c r="D32" s="659"/>
      <c r="E32" s="659"/>
      <c r="F32" s="76"/>
      <c r="G32" s="76"/>
      <c r="H32" s="76"/>
      <c r="I32" s="77">
        <v>0.42</v>
      </c>
      <c r="J32" s="77">
        <v>0.4275</v>
      </c>
      <c r="K32" s="77">
        <v>0.4283</v>
      </c>
      <c r="L32" s="77">
        <v>0.4669</v>
      </c>
      <c r="M32" s="77">
        <v>0.4722</v>
      </c>
      <c r="N32" s="77">
        <v>0.4718</v>
      </c>
      <c r="O32" s="77">
        <v>0.1099</v>
      </c>
      <c r="P32" s="77">
        <v>0.1154</v>
      </c>
      <c r="Q32" s="77">
        <v>0.1024</v>
      </c>
      <c r="R32" s="77">
        <v>0.255</v>
      </c>
      <c r="S32" s="77">
        <v>0.221</v>
      </c>
      <c r="T32" s="77">
        <v>0.205</v>
      </c>
      <c r="U32" s="76"/>
      <c r="V32" s="76"/>
      <c r="W32" s="76"/>
      <c r="X32" s="76"/>
      <c r="Y32" s="76"/>
      <c r="Z32" s="76"/>
    </row>
    <row r="33" spans="1:26" ht="15" thickBot="1">
      <c r="A33" s="647">
        <v>8</v>
      </c>
      <c r="B33" s="656" t="s">
        <v>123</v>
      </c>
      <c r="C33" s="647">
        <v>3598</v>
      </c>
      <c r="D33" s="647">
        <v>3521</v>
      </c>
      <c r="E33" s="647">
        <v>3441</v>
      </c>
      <c r="F33" s="31">
        <v>25</v>
      </c>
      <c r="G33" s="31">
        <v>25</v>
      </c>
      <c r="H33" s="31">
        <v>25</v>
      </c>
      <c r="I33" s="31">
        <v>1845</v>
      </c>
      <c r="J33" s="31">
        <v>1778</v>
      </c>
      <c r="K33" s="31">
        <v>1743</v>
      </c>
      <c r="L33" s="31">
        <v>1301</v>
      </c>
      <c r="M33" s="31">
        <v>1290</v>
      </c>
      <c r="N33" s="31">
        <v>1251</v>
      </c>
      <c r="O33" s="31">
        <v>72</v>
      </c>
      <c r="P33" s="31">
        <v>73</v>
      </c>
      <c r="Q33" s="31">
        <v>72</v>
      </c>
      <c r="R33" s="31">
        <v>376114</v>
      </c>
      <c r="S33" s="31">
        <v>343106</v>
      </c>
      <c r="T33" s="31">
        <v>289866</v>
      </c>
      <c r="U33" s="32">
        <v>0.213</v>
      </c>
      <c r="V33" s="32">
        <v>0.188</v>
      </c>
      <c r="W33" s="32">
        <v>0.18</v>
      </c>
      <c r="X33" s="31">
        <v>87689</v>
      </c>
      <c r="Y33" s="31">
        <v>86370</v>
      </c>
      <c r="Z33" s="31">
        <v>83044</v>
      </c>
    </row>
    <row r="34" spans="1:26" ht="15" thickBot="1">
      <c r="A34" s="648"/>
      <c r="B34" s="657"/>
      <c r="C34" s="649"/>
      <c r="D34" s="649"/>
      <c r="E34" s="649"/>
      <c r="F34" s="31"/>
      <c r="G34" s="31"/>
      <c r="H34" s="31"/>
      <c r="I34" s="32">
        <v>0.235</v>
      </c>
      <c r="J34" s="32">
        <v>0.203</v>
      </c>
      <c r="K34" s="32">
        <v>0.654</v>
      </c>
      <c r="L34" s="32">
        <v>0.685</v>
      </c>
      <c r="M34" s="32">
        <v>0.609</v>
      </c>
      <c r="N34" s="32">
        <v>0.424</v>
      </c>
      <c r="O34" s="32">
        <v>0.088</v>
      </c>
      <c r="P34" s="32">
        <v>0.08</v>
      </c>
      <c r="Q34" s="32">
        <v>0.109</v>
      </c>
      <c r="R34" s="32">
        <v>0.173</v>
      </c>
      <c r="S34" s="32">
        <v>0.142</v>
      </c>
      <c r="T34" s="32">
        <v>0.12</v>
      </c>
      <c r="U34" s="31"/>
      <c r="V34" s="31"/>
      <c r="W34" s="31"/>
      <c r="X34" s="31">
        <v>412230</v>
      </c>
      <c r="Y34" s="31">
        <v>460184.94</v>
      </c>
      <c r="Z34" s="31">
        <v>460627.45</v>
      </c>
    </row>
    <row r="35" spans="1:26" ht="15" thickBot="1">
      <c r="A35" s="648"/>
      <c r="B35" s="640" t="s">
        <v>606</v>
      </c>
      <c r="C35" s="658">
        <v>433</v>
      </c>
      <c r="D35" s="658">
        <v>426</v>
      </c>
      <c r="E35" s="658">
        <v>384</v>
      </c>
      <c r="F35" s="75"/>
      <c r="G35" s="75"/>
      <c r="H35" s="75"/>
      <c r="I35" s="75"/>
      <c r="J35" s="75"/>
      <c r="K35" s="75"/>
      <c r="L35" s="75"/>
      <c r="M35" s="75"/>
      <c r="N35" s="75"/>
      <c r="O35" s="75"/>
      <c r="P35" s="75"/>
      <c r="Q35" s="75"/>
      <c r="R35" s="75">
        <v>130320</v>
      </c>
      <c r="S35" s="75">
        <v>120057</v>
      </c>
      <c r="T35" s="75">
        <v>102902</v>
      </c>
      <c r="U35" s="75"/>
      <c r="V35" s="75"/>
      <c r="W35" s="75"/>
      <c r="X35" s="75"/>
      <c r="Y35" s="75"/>
      <c r="Z35" s="75"/>
    </row>
    <row r="36" spans="1:26" ht="15" thickBot="1">
      <c r="A36" s="649"/>
      <c r="B36" s="650"/>
      <c r="C36" s="659"/>
      <c r="D36" s="659"/>
      <c r="E36" s="659"/>
      <c r="F36" s="76"/>
      <c r="G36" s="76"/>
      <c r="H36" s="76"/>
      <c r="I36" s="77">
        <v>0.283</v>
      </c>
      <c r="J36" s="77">
        <v>0.281</v>
      </c>
      <c r="K36" s="77">
        <v>0.079</v>
      </c>
      <c r="L36" s="77">
        <v>0.629</v>
      </c>
      <c r="M36" s="77">
        <v>0.628</v>
      </c>
      <c r="N36" s="77">
        <v>0.619</v>
      </c>
      <c r="O36" s="77">
        <v>0.176</v>
      </c>
      <c r="P36" s="77">
        <v>0.178</v>
      </c>
      <c r="Q36" s="77">
        <v>0.166</v>
      </c>
      <c r="R36" s="77">
        <v>0.23</v>
      </c>
      <c r="S36" s="77">
        <v>0.215</v>
      </c>
      <c r="T36" s="77">
        <v>0.18</v>
      </c>
      <c r="U36" s="76"/>
      <c r="V36" s="76"/>
      <c r="W36" s="76"/>
      <c r="X36" s="76"/>
      <c r="Y36" s="76"/>
      <c r="Z36" s="76"/>
    </row>
    <row r="37" spans="1:26" ht="15" thickBot="1">
      <c r="A37" s="647">
        <v>9</v>
      </c>
      <c r="B37" s="656" t="s">
        <v>124</v>
      </c>
      <c r="C37" s="647">
        <v>7746</v>
      </c>
      <c r="D37" s="647">
        <v>7665</v>
      </c>
      <c r="E37" s="647">
        <v>7561</v>
      </c>
      <c r="F37" s="31">
        <v>29</v>
      </c>
      <c r="G37" s="31">
        <v>29</v>
      </c>
      <c r="H37" s="31">
        <v>29</v>
      </c>
      <c r="I37" s="31">
        <v>4339</v>
      </c>
      <c r="J37" s="31">
        <v>4292</v>
      </c>
      <c r="K37" s="31">
        <v>4218</v>
      </c>
      <c r="L37" s="31">
        <v>1051</v>
      </c>
      <c r="M37" s="31">
        <v>1051</v>
      </c>
      <c r="N37" s="31">
        <v>2871</v>
      </c>
      <c r="O37" s="31">
        <v>127</v>
      </c>
      <c r="P37" s="31">
        <v>120</v>
      </c>
      <c r="Q37" s="31">
        <v>116</v>
      </c>
      <c r="R37" s="31">
        <v>815506</v>
      </c>
      <c r="S37" s="31">
        <v>765460</v>
      </c>
      <c r="T37" s="31">
        <v>716186</v>
      </c>
      <c r="U37" s="32">
        <v>0.372</v>
      </c>
      <c r="V37" s="32">
        <v>0.327</v>
      </c>
      <c r="W37" s="32">
        <v>0.317</v>
      </c>
      <c r="X37" s="31">
        <v>173654</v>
      </c>
      <c r="Y37" s="31">
        <v>170249</v>
      </c>
      <c r="Z37" s="31">
        <v>165744</v>
      </c>
    </row>
    <row r="38" spans="1:26" ht="15" thickBot="1">
      <c r="A38" s="648"/>
      <c r="B38" s="657"/>
      <c r="C38" s="649"/>
      <c r="D38" s="649"/>
      <c r="E38" s="649"/>
      <c r="F38" s="31"/>
      <c r="G38" s="31"/>
      <c r="H38" s="31"/>
      <c r="I38" s="32">
        <v>0.489</v>
      </c>
      <c r="J38" s="32">
        <v>0.433</v>
      </c>
      <c r="K38" s="32">
        <v>0.807</v>
      </c>
      <c r="L38" s="32">
        <v>0.489</v>
      </c>
      <c r="M38" s="32">
        <v>0.438</v>
      </c>
      <c r="N38" s="32">
        <v>0.483</v>
      </c>
      <c r="O38" s="32">
        <v>0.138</v>
      </c>
      <c r="P38" s="32">
        <v>0.117</v>
      </c>
      <c r="Q38" s="32">
        <v>0.111</v>
      </c>
      <c r="R38" s="32">
        <v>0.332</v>
      </c>
      <c r="S38" s="32">
        <v>0.279</v>
      </c>
      <c r="T38" s="32">
        <v>0.26</v>
      </c>
      <c r="U38" s="31"/>
      <c r="V38" s="31"/>
      <c r="W38" s="31"/>
      <c r="X38" s="31">
        <v>466699</v>
      </c>
      <c r="Y38" s="31">
        <v>521065.5</v>
      </c>
      <c r="Z38" s="31">
        <v>522657.51</v>
      </c>
    </row>
    <row r="39" spans="1:26" ht="15" thickBot="1">
      <c r="A39" s="647">
        <v>10</v>
      </c>
      <c r="B39" s="656" t="s">
        <v>125</v>
      </c>
      <c r="C39" s="647">
        <v>4187</v>
      </c>
      <c r="D39" s="647">
        <v>4141</v>
      </c>
      <c r="E39" s="647">
        <v>3940</v>
      </c>
      <c r="F39" s="31">
        <v>24</v>
      </c>
      <c r="G39" s="31">
        <v>24</v>
      </c>
      <c r="H39" s="31">
        <v>24</v>
      </c>
      <c r="I39" s="31">
        <v>2243</v>
      </c>
      <c r="J39" s="31">
        <v>2221</v>
      </c>
      <c r="K39" s="31">
        <v>2113</v>
      </c>
      <c r="L39" s="31">
        <v>1297</v>
      </c>
      <c r="M39" s="31">
        <v>1283</v>
      </c>
      <c r="N39" s="31">
        <v>1275</v>
      </c>
      <c r="O39" s="31">
        <v>83</v>
      </c>
      <c r="P39" s="31">
        <v>81</v>
      </c>
      <c r="Q39" s="31">
        <v>67</v>
      </c>
      <c r="R39" s="31">
        <v>601364</v>
      </c>
      <c r="S39" s="31">
        <v>519363</v>
      </c>
      <c r="T39" s="31">
        <v>502256</v>
      </c>
      <c r="U39" s="32">
        <v>0.219</v>
      </c>
      <c r="V39" s="32">
        <v>0.192</v>
      </c>
      <c r="W39" s="32">
        <v>0.192</v>
      </c>
      <c r="X39" s="31">
        <v>101000</v>
      </c>
      <c r="Y39" s="31">
        <v>99084</v>
      </c>
      <c r="Z39" s="31">
        <v>98197</v>
      </c>
    </row>
    <row r="40" spans="1:26" ht="15" thickBot="1">
      <c r="A40" s="648"/>
      <c r="B40" s="657"/>
      <c r="C40" s="649"/>
      <c r="D40" s="649"/>
      <c r="E40" s="649"/>
      <c r="F40" s="31"/>
      <c r="G40" s="31"/>
      <c r="H40" s="31"/>
      <c r="I40" s="32">
        <v>0.256</v>
      </c>
      <c r="J40" s="32">
        <v>0.227</v>
      </c>
      <c r="K40" s="32">
        <v>0.663</v>
      </c>
      <c r="L40" s="32">
        <v>0.61</v>
      </c>
      <c r="M40" s="32">
        <v>0.541</v>
      </c>
      <c r="N40" s="32">
        <v>0.319</v>
      </c>
      <c r="O40" s="32">
        <v>0.091</v>
      </c>
      <c r="P40" s="32">
        <v>0.08</v>
      </c>
      <c r="Q40" s="32">
        <v>0.081</v>
      </c>
      <c r="R40" s="32">
        <v>0.248</v>
      </c>
      <c r="S40" s="32">
        <v>0.192</v>
      </c>
      <c r="T40" s="32">
        <v>0.187</v>
      </c>
      <c r="U40" s="31"/>
      <c r="V40" s="31"/>
      <c r="W40" s="31"/>
      <c r="X40" s="31">
        <v>461600</v>
      </c>
      <c r="Y40" s="31">
        <v>514797.59</v>
      </c>
      <c r="Z40" s="31">
        <v>510503.97</v>
      </c>
    </row>
    <row r="41" spans="1:26" ht="15" thickBot="1">
      <c r="A41" s="648"/>
      <c r="B41" s="640" t="s">
        <v>607</v>
      </c>
      <c r="C41" s="660">
        <v>1346</v>
      </c>
      <c r="D41" s="660">
        <v>1325</v>
      </c>
      <c r="E41" s="660">
        <v>1325</v>
      </c>
      <c r="F41" s="80"/>
      <c r="G41" s="80"/>
      <c r="H41" s="80"/>
      <c r="I41" s="80"/>
      <c r="J41" s="80"/>
      <c r="K41" s="80"/>
      <c r="L41" s="80"/>
      <c r="M41" s="80"/>
      <c r="N41" s="80"/>
      <c r="O41" s="80"/>
      <c r="P41" s="80"/>
      <c r="Q41" s="80"/>
      <c r="R41" s="80">
        <v>355700</v>
      </c>
      <c r="S41" s="80">
        <v>284000</v>
      </c>
      <c r="T41" s="80">
        <v>282200</v>
      </c>
      <c r="U41" s="80"/>
      <c r="V41" s="80"/>
      <c r="W41" s="80"/>
      <c r="X41" s="80"/>
      <c r="Y41" s="80"/>
      <c r="Z41" s="80"/>
    </row>
    <row r="42" spans="1:26" ht="15" thickBot="1">
      <c r="A42" s="649"/>
      <c r="B42" s="650"/>
      <c r="C42" s="661"/>
      <c r="D42" s="661"/>
      <c r="E42" s="661"/>
      <c r="F42" s="76"/>
      <c r="G42" s="76"/>
      <c r="H42" s="76"/>
      <c r="I42" s="77">
        <v>0.205</v>
      </c>
      <c r="J42" s="77">
        <v>0.205</v>
      </c>
      <c r="K42" s="77">
        <v>0.205</v>
      </c>
      <c r="L42" s="77">
        <v>0.257</v>
      </c>
      <c r="M42" s="77">
        <v>0.257</v>
      </c>
      <c r="N42" s="77">
        <v>0.257</v>
      </c>
      <c r="O42" s="77">
        <v>0.105</v>
      </c>
      <c r="P42" s="77">
        <v>0.101</v>
      </c>
      <c r="Q42" s="77">
        <v>0.101</v>
      </c>
      <c r="R42" s="77">
        <v>0.2316</v>
      </c>
      <c r="S42" s="77">
        <v>0.1955</v>
      </c>
      <c r="T42" s="77">
        <v>0.1898</v>
      </c>
      <c r="U42" s="76"/>
      <c r="V42" s="76"/>
      <c r="W42" s="76"/>
      <c r="X42" s="76"/>
      <c r="Y42" s="76"/>
      <c r="Z42" s="76"/>
    </row>
    <row r="43" spans="1:26" ht="15" thickBot="1">
      <c r="A43" s="647">
        <v>11</v>
      </c>
      <c r="B43" s="656" t="s">
        <v>126</v>
      </c>
      <c r="C43" s="647">
        <v>4988</v>
      </c>
      <c r="D43" s="647">
        <v>4951</v>
      </c>
      <c r="E43" s="647">
        <v>4941</v>
      </c>
      <c r="F43" s="31">
        <v>40</v>
      </c>
      <c r="G43" s="31">
        <v>40</v>
      </c>
      <c r="H43" s="31">
        <v>41</v>
      </c>
      <c r="I43" s="31">
        <v>2596</v>
      </c>
      <c r="J43" s="31">
        <v>2580</v>
      </c>
      <c r="K43" s="31">
        <v>2567</v>
      </c>
      <c r="L43" s="31">
        <v>1223</v>
      </c>
      <c r="M43" s="31">
        <v>1223</v>
      </c>
      <c r="N43" s="31">
        <v>1234</v>
      </c>
      <c r="O43" s="31">
        <v>69</v>
      </c>
      <c r="P43" s="31">
        <v>69</v>
      </c>
      <c r="Q43" s="31">
        <v>69</v>
      </c>
      <c r="R43" s="31">
        <v>542525</v>
      </c>
      <c r="S43" s="31">
        <v>507339</v>
      </c>
      <c r="T43" s="31">
        <v>457116</v>
      </c>
      <c r="U43" s="32">
        <v>0.376</v>
      </c>
      <c r="V43" s="32">
        <v>0.334</v>
      </c>
      <c r="W43" s="32">
        <v>0.334</v>
      </c>
      <c r="X43" s="31">
        <v>126134</v>
      </c>
      <c r="Y43" s="31">
        <v>125351</v>
      </c>
      <c r="Z43" s="31">
        <v>125194</v>
      </c>
    </row>
    <row r="44" spans="1:26" ht="15" thickBot="1">
      <c r="A44" s="648"/>
      <c r="B44" s="657"/>
      <c r="C44" s="649"/>
      <c r="D44" s="649"/>
      <c r="E44" s="649"/>
      <c r="F44" s="31"/>
      <c r="G44" s="31"/>
      <c r="H44" s="31"/>
      <c r="I44" s="32">
        <v>0.407</v>
      </c>
      <c r="J44" s="32">
        <v>0.362</v>
      </c>
      <c r="K44" s="32">
        <v>1.037</v>
      </c>
      <c r="L44" s="32">
        <v>0.791</v>
      </c>
      <c r="M44" s="32">
        <v>0.708</v>
      </c>
      <c r="N44" s="32">
        <v>0.443</v>
      </c>
      <c r="O44" s="32">
        <v>0.104</v>
      </c>
      <c r="P44" s="32">
        <v>0.093</v>
      </c>
      <c r="Q44" s="32">
        <v>0.103</v>
      </c>
      <c r="R44" s="32">
        <v>0.307</v>
      </c>
      <c r="S44" s="32">
        <v>0.257</v>
      </c>
      <c r="T44" s="32">
        <v>0.231</v>
      </c>
      <c r="U44" s="31"/>
      <c r="V44" s="31"/>
      <c r="W44" s="31"/>
      <c r="X44" s="31">
        <v>335886</v>
      </c>
      <c r="Y44" s="31">
        <v>375057.15</v>
      </c>
      <c r="Z44" s="31">
        <v>375215.8</v>
      </c>
    </row>
    <row r="45" spans="1:26" ht="15" thickBot="1">
      <c r="A45" s="648"/>
      <c r="B45" s="640" t="s">
        <v>608</v>
      </c>
      <c r="C45" s="658">
        <v>2016</v>
      </c>
      <c r="D45" s="658">
        <v>2008</v>
      </c>
      <c r="E45" s="658">
        <v>1998</v>
      </c>
      <c r="F45" s="75"/>
      <c r="G45" s="75"/>
      <c r="H45" s="75"/>
      <c r="I45" s="75"/>
      <c r="J45" s="75"/>
      <c r="K45" s="75"/>
      <c r="L45" s="75"/>
      <c r="M45" s="75"/>
      <c r="N45" s="75"/>
      <c r="O45" s="75"/>
      <c r="P45" s="75"/>
      <c r="Q45" s="75"/>
      <c r="R45" s="75">
        <v>320034</v>
      </c>
      <c r="S45" s="75">
        <v>299642</v>
      </c>
      <c r="T45" s="75">
        <v>262637</v>
      </c>
      <c r="U45" s="75"/>
      <c r="V45" s="75"/>
      <c r="W45" s="75"/>
      <c r="X45" s="75"/>
      <c r="Y45" s="75"/>
      <c r="Z45" s="75"/>
    </row>
    <row r="46" spans="1:26" ht="15" thickBot="1">
      <c r="A46" s="648"/>
      <c r="B46" s="641"/>
      <c r="C46" s="659"/>
      <c r="D46" s="659"/>
      <c r="E46" s="659"/>
      <c r="F46" s="81"/>
      <c r="G46" s="81"/>
      <c r="H46" s="81"/>
      <c r="I46" s="82">
        <v>0.272</v>
      </c>
      <c r="J46" s="82">
        <v>0.27</v>
      </c>
      <c r="K46" s="82">
        <v>0.27</v>
      </c>
      <c r="L46" s="82">
        <v>0.362</v>
      </c>
      <c r="M46" s="82">
        <v>0.36</v>
      </c>
      <c r="N46" s="82">
        <v>0.36</v>
      </c>
      <c r="O46" s="82">
        <v>0.149</v>
      </c>
      <c r="P46" s="82">
        <v>0.15</v>
      </c>
      <c r="Q46" s="82">
        <v>0.149</v>
      </c>
      <c r="R46" s="82">
        <v>0.274</v>
      </c>
      <c r="S46" s="82">
        <v>0.258</v>
      </c>
      <c r="T46" s="82">
        <v>0.227</v>
      </c>
      <c r="U46" s="81"/>
      <c r="V46" s="81"/>
      <c r="W46" s="81"/>
      <c r="X46" s="81"/>
      <c r="Y46" s="81"/>
      <c r="Z46" s="81"/>
    </row>
    <row r="47" spans="1:26" ht="14.25">
      <c r="A47" s="642">
        <v>12</v>
      </c>
      <c r="B47" s="666" t="s">
        <v>127</v>
      </c>
      <c r="C47" s="647">
        <v>1561</v>
      </c>
      <c r="D47" s="647">
        <v>1530</v>
      </c>
      <c r="E47" s="647">
        <v>1501</v>
      </c>
      <c r="F47" s="62">
        <v>17</v>
      </c>
      <c r="G47" s="60">
        <v>18</v>
      </c>
      <c r="H47" s="62">
        <v>18</v>
      </c>
      <c r="I47" s="60">
        <v>688</v>
      </c>
      <c r="J47" s="62">
        <v>662</v>
      </c>
      <c r="K47" s="60">
        <v>655</v>
      </c>
      <c r="L47" s="62">
        <v>464</v>
      </c>
      <c r="M47" s="60">
        <v>461</v>
      </c>
      <c r="N47" s="62">
        <v>480</v>
      </c>
      <c r="O47" s="60">
        <v>23</v>
      </c>
      <c r="P47" s="62">
        <v>22</v>
      </c>
      <c r="Q47" s="60">
        <v>22</v>
      </c>
      <c r="R47" s="62">
        <v>181413</v>
      </c>
      <c r="S47" s="60">
        <v>175449</v>
      </c>
      <c r="T47" s="62">
        <v>158408</v>
      </c>
      <c r="U47" s="66">
        <v>0.254</v>
      </c>
      <c r="V47" s="67">
        <v>0.225</v>
      </c>
      <c r="W47" s="66">
        <v>0.208</v>
      </c>
      <c r="X47" s="62">
        <v>46335</v>
      </c>
      <c r="Y47" s="60">
        <v>45508</v>
      </c>
      <c r="Z47" s="68">
        <v>41864</v>
      </c>
    </row>
    <row r="48" spans="1:26" ht="15" thickBot="1">
      <c r="A48" s="643"/>
      <c r="B48" s="667"/>
      <c r="C48" s="649"/>
      <c r="D48" s="649"/>
      <c r="E48" s="649"/>
      <c r="F48" s="63"/>
      <c r="G48" s="61"/>
      <c r="H48" s="63"/>
      <c r="I48" s="64">
        <v>0.198</v>
      </c>
      <c r="J48" s="65">
        <v>0.172</v>
      </c>
      <c r="K48" s="64">
        <v>0.464</v>
      </c>
      <c r="L48" s="65">
        <v>0.552</v>
      </c>
      <c r="M48" s="64">
        <v>0.495</v>
      </c>
      <c r="N48" s="65">
        <v>0.331</v>
      </c>
      <c r="O48" s="64">
        <v>0.064</v>
      </c>
      <c r="P48" s="65">
        <v>0.055</v>
      </c>
      <c r="Q48" s="64">
        <v>0.056</v>
      </c>
      <c r="R48" s="65">
        <v>0.189</v>
      </c>
      <c r="S48" s="64">
        <v>0.165</v>
      </c>
      <c r="T48" s="65">
        <v>0.15</v>
      </c>
      <c r="U48" s="61"/>
      <c r="V48" s="63"/>
      <c r="W48" s="61"/>
      <c r="X48" s="63">
        <v>182477</v>
      </c>
      <c r="Y48" s="61">
        <v>202206.55</v>
      </c>
      <c r="Z48" s="69">
        <v>200972.12</v>
      </c>
    </row>
    <row r="49" spans="1:26" ht="14.25">
      <c r="A49" s="643"/>
      <c r="B49" s="645" t="s">
        <v>609</v>
      </c>
      <c r="C49" s="660">
        <v>575</v>
      </c>
      <c r="D49" s="660">
        <v>565</v>
      </c>
      <c r="E49" s="660">
        <v>511</v>
      </c>
      <c r="F49" s="88">
        <v>6</v>
      </c>
      <c r="G49" s="89">
        <v>6</v>
      </c>
      <c r="H49" s="88">
        <v>6</v>
      </c>
      <c r="I49" s="89">
        <v>257</v>
      </c>
      <c r="J49" s="88">
        <v>257</v>
      </c>
      <c r="K49" s="89">
        <v>161</v>
      </c>
      <c r="L49" s="88">
        <v>155</v>
      </c>
      <c r="M49" s="89">
        <v>155</v>
      </c>
      <c r="N49" s="88">
        <v>150</v>
      </c>
      <c r="O49" s="89">
        <v>10</v>
      </c>
      <c r="P49" s="88">
        <v>10</v>
      </c>
      <c r="Q49" s="89">
        <v>10</v>
      </c>
      <c r="R49" s="88">
        <v>99931</v>
      </c>
      <c r="S49" s="89">
        <v>96510</v>
      </c>
      <c r="T49" s="88"/>
      <c r="U49" s="89"/>
      <c r="V49" s="88"/>
      <c r="W49" s="89"/>
      <c r="X49" s="88"/>
      <c r="Y49" s="89"/>
      <c r="Z49" s="90"/>
    </row>
    <row r="50" spans="1:26" ht="15" thickBot="1">
      <c r="A50" s="644"/>
      <c r="B50" s="646"/>
      <c r="C50" s="661"/>
      <c r="D50" s="661"/>
      <c r="E50" s="661"/>
      <c r="F50" s="83"/>
      <c r="G50" s="84"/>
      <c r="H50" s="83"/>
      <c r="I50" s="85">
        <v>0.35</v>
      </c>
      <c r="J50" s="86">
        <v>0.35</v>
      </c>
      <c r="K50" s="85">
        <v>0.24</v>
      </c>
      <c r="L50" s="86">
        <v>0.242</v>
      </c>
      <c r="M50" s="85">
        <v>0.25</v>
      </c>
      <c r="N50" s="86">
        <v>0.25</v>
      </c>
      <c r="O50" s="85">
        <v>0.05</v>
      </c>
      <c r="P50" s="86">
        <v>0.051</v>
      </c>
      <c r="Q50" s="85">
        <v>0.052</v>
      </c>
      <c r="R50" s="86">
        <v>0.174</v>
      </c>
      <c r="S50" s="85">
        <v>0.172</v>
      </c>
      <c r="T50" s="86">
        <v>0.149</v>
      </c>
      <c r="U50" s="84"/>
      <c r="V50" s="83"/>
      <c r="W50" s="84"/>
      <c r="X50" s="83"/>
      <c r="Y50" s="84"/>
      <c r="Z50" s="87"/>
    </row>
    <row r="52" spans="1:26" ht="14.25">
      <c r="A52" s="651" t="s">
        <v>129</v>
      </c>
      <c r="B52" s="651"/>
      <c r="C52" s="651"/>
      <c r="D52" s="651"/>
      <c r="E52" s="651"/>
      <c r="F52" s="651"/>
      <c r="G52" s="651"/>
      <c r="H52" s="651"/>
      <c r="I52" s="651"/>
      <c r="J52" s="651"/>
      <c r="K52" s="651"/>
      <c r="L52" s="651"/>
      <c r="M52" s="651"/>
      <c r="N52" s="651"/>
      <c r="O52" s="651"/>
      <c r="P52" s="651"/>
      <c r="Q52" s="651"/>
      <c r="R52" s="651"/>
      <c r="S52" s="651"/>
      <c r="T52" s="651"/>
      <c r="U52" s="651"/>
      <c r="V52" s="651"/>
      <c r="W52" s="651"/>
      <c r="X52" s="651"/>
      <c r="Y52" s="651"/>
      <c r="Z52" s="651"/>
    </row>
    <row r="53" spans="1:26" ht="14.25">
      <c r="A53" s="651" t="s">
        <v>130</v>
      </c>
      <c r="B53" s="651"/>
      <c r="C53" s="651"/>
      <c r="D53" s="651"/>
      <c r="E53" s="651"/>
      <c r="F53" s="651"/>
      <c r="G53" s="651"/>
      <c r="H53" s="651"/>
      <c r="I53" s="651"/>
      <c r="J53" s="651"/>
      <c r="K53" s="651"/>
      <c r="L53" s="651"/>
      <c r="M53" s="651"/>
      <c r="N53" s="651"/>
      <c r="O53" s="651"/>
      <c r="P53" s="651"/>
      <c r="Q53" s="651"/>
      <c r="R53" s="651"/>
      <c r="S53" s="651"/>
      <c r="T53" s="651"/>
      <c r="U53" s="651"/>
      <c r="V53" s="651"/>
      <c r="W53" s="651"/>
      <c r="X53" s="651"/>
      <c r="Y53" s="651"/>
      <c r="Z53" s="651"/>
    </row>
    <row r="54" spans="1:26" ht="14.25">
      <c r="A54" s="651" t="s">
        <v>131</v>
      </c>
      <c r="B54" s="651"/>
      <c r="C54" s="651"/>
      <c r="D54" s="651"/>
      <c r="E54" s="651"/>
      <c r="F54" s="651"/>
      <c r="G54" s="651"/>
      <c r="H54" s="651"/>
      <c r="I54" s="651"/>
      <c r="J54" s="651"/>
      <c r="K54" s="651"/>
      <c r="L54" s="651"/>
      <c r="M54" s="651"/>
      <c r="N54" s="651"/>
      <c r="O54" s="651"/>
      <c r="P54" s="651"/>
      <c r="Q54" s="651"/>
      <c r="R54" s="651"/>
      <c r="S54" s="651"/>
      <c r="T54" s="651"/>
      <c r="U54" s="651"/>
      <c r="V54" s="651"/>
      <c r="W54" s="651"/>
      <c r="X54" s="651"/>
      <c r="Y54" s="651"/>
      <c r="Z54" s="651"/>
    </row>
    <row r="55" spans="1:26" ht="14.25">
      <c r="A55" s="651" t="s">
        <v>132</v>
      </c>
      <c r="B55" s="651"/>
      <c r="C55" s="651"/>
      <c r="D55" s="651"/>
      <c r="E55" s="651"/>
      <c r="F55" s="651"/>
      <c r="G55" s="651"/>
      <c r="H55" s="651"/>
      <c r="I55" s="651"/>
      <c r="J55" s="651"/>
      <c r="K55" s="651"/>
      <c r="L55" s="651"/>
      <c r="M55" s="651"/>
      <c r="N55" s="651"/>
      <c r="O55" s="651"/>
      <c r="P55" s="651"/>
      <c r="Q55" s="651"/>
      <c r="R55" s="651"/>
      <c r="S55" s="651"/>
      <c r="T55" s="651"/>
      <c r="U55" s="651"/>
      <c r="V55" s="651"/>
      <c r="W55" s="651"/>
      <c r="X55" s="651"/>
      <c r="Y55" s="651"/>
      <c r="Z55" s="651"/>
    </row>
    <row r="56" spans="1:26" ht="14.25">
      <c r="A56" s="651" t="s">
        <v>133</v>
      </c>
      <c r="B56" s="651"/>
      <c r="C56" s="651"/>
      <c r="D56" s="651"/>
      <c r="E56" s="651"/>
      <c r="F56" s="651"/>
      <c r="G56" s="651"/>
      <c r="H56" s="651"/>
      <c r="I56" s="651"/>
      <c r="J56" s="651"/>
      <c r="K56" s="651"/>
      <c r="L56" s="651"/>
      <c r="M56" s="651"/>
      <c r="N56" s="651"/>
      <c r="O56" s="651"/>
      <c r="P56" s="651"/>
      <c r="Q56" s="651"/>
      <c r="R56" s="651"/>
      <c r="S56" s="651"/>
      <c r="T56" s="651"/>
      <c r="U56" s="651"/>
      <c r="V56" s="651"/>
      <c r="W56" s="651"/>
      <c r="X56" s="651"/>
      <c r="Y56" s="651"/>
      <c r="Z56" s="651"/>
    </row>
    <row r="57" spans="1:26" ht="14.25">
      <c r="A57" s="651" t="s">
        <v>134</v>
      </c>
      <c r="B57" s="651"/>
      <c r="C57" s="651"/>
      <c r="D57" s="651"/>
      <c r="E57" s="651"/>
      <c r="F57" s="651"/>
      <c r="G57" s="651"/>
      <c r="H57" s="651"/>
      <c r="I57" s="651"/>
      <c r="J57" s="651"/>
      <c r="K57" s="651"/>
      <c r="L57" s="651"/>
      <c r="M57" s="651"/>
      <c r="N57" s="651"/>
      <c r="O57" s="651"/>
      <c r="P57" s="651"/>
      <c r="Q57" s="651"/>
      <c r="R57" s="651"/>
      <c r="S57" s="651"/>
      <c r="T57" s="651"/>
      <c r="U57" s="651"/>
      <c r="V57" s="651"/>
      <c r="W57" s="651"/>
      <c r="X57" s="651"/>
      <c r="Y57" s="651"/>
      <c r="Z57" s="651"/>
    </row>
    <row r="58" spans="1:26" ht="14.25">
      <c r="A58" s="651" t="s">
        <v>845</v>
      </c>
      <c r="B58" s="651"/>
      <c r="C58" s="651"/>
      <c r="D58" s="651"/>
      <c r="E58" s="651"/>
      <c r="F58" s="651"/>
      <c r="G58" s="651"/>
      <c r="H58" s="651"/>
      <c r="I58" s="651"/>
      <c r="J58" s="651"/>
      <c r="K58" s="651"/>
      <c r="L58" s="651"/>
      <c r="M58" s="651"/>
      <c r="N58" s="651"/>
      <c r="O58" s="651"/>
      <c r="P58" s="651"/>
      <c r="Q58" s="651"/>
      <c r="R58" s="651"/>
      <c r="S58" s="651"/>
      <c r="T58" s="651"/>
      <c r="U58" s="651"/>
      <c r="V58" s="651"/>
      <c r="W58" s="651"/>
      <c r="X58" s="651"/>
      <c r="Y58" s="651"/>
      <c r="Z58" s="651"/>
    </row>
    <row r="59" spans="1:26" ht="30" customHeight="1">
      <c r="A59" s="651" t="s">
        <v>135</v>
      </c>
      <c r="B59" s="651"/>
      <c r="C59" s="651"/>
      <c r="D59" s="651"/>
      <c r="E59" s="651"/>
      <c r="F59" s="651"/>
      <c r="G59" s="651"/>
      <c r="H59" s="651"/>
      <c r="I59" s="651"/>
      <c r="J59" s="651"/>
      <c r="K59" s="651"/>
      <c r="L59" s="651"/>
      <c r="M59" s="651"/>
      <c r="N59" s="651"/>
      <c r="O59" s="651"/>
      <c r="P59" s="651"/>
      <c r="Q59" s="651"/>
      <c r="R59" s="651"/>
      <c r="S59" s="651"/>
      <c r="T59" s="651"/>
      <c r="U59" s="651"/>
      <c r="V59" s="651"/>
      <c r="W59" s="651"/>
      <c r="X59" s="651"/>
      <c r="Y59" s="651"/>
      <c r="Z59" s="651"/>
    </row>
    <row r="60" spans="1:26" ht="14.25">
      <c r="A60" s="651" t="s">
        <v>136</v>
      </c>
      <c r="B60" s="651"/>
      <c r="C60" s="651"/>
      <c r="D60" s="651"/>
      <c r="E60" s="651"/>
      <c r="F60" s="651"/>
      <c r="G60" s="651"/>
      <c r="H60" s="651"/>
      <c r="I60" s="651"/>
      <c r="J60" s="651"/>
      <c r="K60" s="651"/>
      <c r="L60" s="651"/>
      <c r="M60" s="651"/>
      <c r="N60" s="651"/>
      <c r="O60" s="651"/>
      <c r="P60" s="651"/>
      <c r="Q60" s="651"/>
      <c r="R60" s="651"/>
      <c r="S60" s="651"/>
      <c r="T60" s="651"/>
      <c r="U60" s="651"/>
      <c r="V60" s="651"/>
      <c r="W60" s="651"/>
      <c r="X60" s="651"/>
      <c r="Y60" s="651"/>
      <c r="Z60" s="651"/>
    </row>
    <row r="61" spans="1:26" ht="14.25">
      <c r="A61" s="651" t="s">
        <v>846</v>
      </c>
      <c r="B61" s="651"/>
      <c r="C61" s="651"/>
      <c r="D61" s="651"/>
      <c r="E61" s="651"/>
      <c r="F61" s="651"/>
      <c r="G61" s="651"/>
      <c r="H61" s="651"/>
      <c r="I61" s="651"/>
      <c r="J61" s="651"/>
      <c r="K61" s="651"/>
      <c r="L61" s="651"/>
      <c r="M61" s="651"/>
      <c r="N61" s="651"/>
      <c r="O61" s="651"/>
      <c r="P61" s="651"/>
      <c r="Q61" s="651"/>
      <c r="R61" s="651"/>
      <c r="S61" s="651"/>
      <c r="T61" s="651"/>
      <c r="U61" s="651"/>
      <c r="V61" s="651"/>
      <c r="W61" s="651"/>
      <c r="X61" s="651"/>
      <c r="Y61" s="651"/>
      <c r="Z61" s="651"/>
    </row>
    <row r="62" spans="1:26" ht="320.25" customHeight="1">
      <c r="A62" s="669" t="s">
        <v>778</v>
      </c>
      <c r="B62" s="669"/>
      <c r="C62" s="669"/>
      <c r="D62" s="669"/>
      <c r="E62" s="669"/>
      <c r="F62" s="669"/>
      <c r="G62" s="669"/>
      <c r="H62" s="669"/>
      <c r="I62" s="669"/>
      <c r="J62" s="669"/>
      <c r="K62" s="669"/>
      <c r="L62" s="669"/>
      <c r="M62" s="669"/>
      <c r="N62" s="669"/>
      <c r="O62" s="669"/>
      <c r="P62" s="669"/>
      <c r="Q62" s="669"/>
      <c r="R62" s="669"/>
      <c r="S62" s="669"/>
      <c r="T62" s="669"/>
      <c r="U62" s="669"/>
      <c r="V62" s="669"/>
      <c r="W62" s="669"/>
      <c r="X62" s="669"/>
      <c r="Y62" s="669"/>
      <c r="Z62" s="669"/>
    </row>
    <row r="63" spans="1:26" ht="14.25">
      <c r="A63" s="668" t="s">
        <v>638</v>
      </c>
      <c r="B63" s="668"/>
      <c r="C63" s="668"/>
      <c r="D63" s="668"/>
      <c r="E63" s="668"/>
      <c r="F63" s="668"/>
      <c r="G63" s="668"/>
      <c r="H63" s="668"/>
      <c r="I63" s="668"/>
      <c r="J63" s="668"/>
      <c r="K63" s="668"/>
      <c r="L63" s="668"/>
      <c r="M63" s="668"/>
      <c r="N63" s="668"/>
      <c r="O63" s="668"/>
      <c r="P63" s="668"/>
      <c r="Q63" s="668"/>
      <c r="R63" s="668"/>
      <c r="S63" s="668"/>
      <c r="T63" s="668"/>
      <c r="U63" s="668"/>
      <c r="V63" s="668"/>
      <c r="W63" s="668"/>
      <c r="X63" s="668"/>
      <c r="Y63" s="668"/>
      <c r="Z63" s="668"/>
    </row>
    <row r="64" spans="1:26" ht="14.25">
      <c r="A64" s="668" t="s">
        <v>639</v>
      </c>
      <c r="B64" s="668"/>
      <c r="C64" s="668"/>
      <c r="D64" s="668"/>
      <c r="E64" s="668"/>
      <c r="F64" s="668"/>
      <c r="G64" s="668"/>
      <c r="H64" s="668"/>
      <c r="I64" s="668"/>
      <c r="J64" s="668"/>
      <c r="K64" s="668"/>
      <c r="L64" s="668"/>
      <c r="M64" s="668"/>
      <c r="N64" s="668"/>
      <c r="O64" s="668"/>
      <c r="P64" s="668"/>
      <c r="Q64" s="668"/>
      <c r="R64" s="668"/>
      <c r="S64" s="668"/>
      <c r="T64" s="668"/>
      <c r="U64" s="668"/>
      <c r="V64" s="668"/>
      <c r="W64" s="668"/>
      <c r="X64" s="668"/>
      <c r="Y64" s="668"/>
      <c r="Z64" s="668"/>
    </row>
    <row r="65" spans="1:26" ht="26.25" customHeight="1">
      <c r="A65" s="652" t="s">
        <v>137</v>
      </c>
      <c r="B65" s="652"/>
      <c r="C65" s="652"/>
      <c r="D65" s="652"/>
      <c r="E65" s="652"/>
      <c r="F65" s="652"/>
      <c r="G65" s="652"/>
      <c r="H65" s="652"/>
      <c r="I65" s="652"/>
      <c r="J65" s="652"/>
      <c r="K65" s="652"/>
      <c r="L65" s="652"/>
      <c r="M65" s="652"/>
      <c r="N65" s="652"/>
      <c r="O65" s="652"/>
      <c r="P65" s="652"/>
      <c r="Q65" s="652"/>
      <c r="R65" s="652"/>
      <c r="S65" s="652"/>
      <c r="T65" s="652"/>
      <c r="U65" s="652"/>
      <c r="V65" s="652"/>
      <c r="W65" s="652"/>
      <c r="X65" s="652"/>
      <c r="Y65" s="652"/>
      <c r="Z65" s="652"/>
    </row>
    <row r="66" spans="1:26" ht="31.5" customHeight="1">
      <c r="A66" s="653" t="s">
        <v>1099</v>
      </c>
      <c r="B66" s="653"/>
      <c r="C66" s="653"/>
      <c r="D66" s="653"/>
      <c r="E66" s="653"/>
      <c r="F66" s="653"/>
      <c r="G66" s="653"/>
      <c r="H66" s="653"/>
      <c r="I66" s="653"/>
      <c r="J66" s="653"/>
      <c r="K66" s="653"/>
      <c r="L66" s="653"/>
      <c r="M66" s="653"/>
      <c r="N66" s="653"/>
      <c r="O66" s="653"/>
      <c r="P66" s="653"/>
      <c r="Q66" s="653"/>
      <c r="R66" s="653"/>
      <c r="S66" s="653"/>
      <c r="T66" s="653"/>
      <c r="U66" s="653"/>
      <c r="V66" s="653"/>
      <c r="W66" s="653"/>
      <c r="X66" s="653"/>
      <c r="Y66" s="653"/>
      <c r="Z66" s="653"/>
    </row>
    <row r="67" spans="1:26" ht="30" customHeight="1">
      <c r="A67" s="653" t="s">
        <v>138</v>
      </c>
      <c r="B67" s="653"/>
      <c r="C67" s="653"/>
      <c r="D67" s="653"/>
      <c r="E67" s="653"/>
      <c r="F67" s="653"/>
      <c r="G67" s="653"/>
      <c r="H67" s="653"/>
      <c r="I67" s="653"/>
      <c r="J67" s="653"/>
      <c r="K67" s="653"/>
      <c r="L67" s="653"/>
      <c r="M67" s="653"/>
      <c r="N67" s="653"/>
      <c r="O67" s="653"/>
      <c r="P67" s="653"/>
      <c r="Q67" s="653"/>
      <c r="R67" s="653"/>
      <c r="S67" s="653"/>
      <c r="T67" s="653"/>
      <c r="U67" s="653"/>
      <c r="V67" s="653"/>
      <c r="W67" s="653"/>
      <c r="X67" s="653"/>
      <c r="Y67" s="653"/>
      <c r="Z67" s="653"/>
    </row>
    <row r="68" spans="1:26" ht="30" customHeight="1">
      <c r="A68" s="651" t="s">
        <v>887</v>
      </c>
      <c r="B68" s="651"/>
      <c r="C68" s="651"/>
      <c r="D68" s="651"/>
      <c r="E68" s="651"/>
      <c r="F68" s="651"/>
      <c r="G68" s="651"/>
      <c r="H68" s="651"/>
      <c r="I68" s="651"/>
      <c r="J68" s="651"/>
      <c r="K68" s="651"/>
      <c r="L68" s="651"/>
      <c r="M68" s="651"/>
      <c r="N68" s="651"/>
      <c r="O68" s="651"/>
      <c r="P68" s="651"/>
      <c r="Q68" s="651"/>
      <c r="R68" s="651"/>
      <c r="S68" s="651"/>
      <c r="T68" s="651"/>
      <c r="U68" s="651"/>
      <c r="V68" s="651"/>
      <c r="W68" s="651"/>
      <c r="X68" s="651"/>
      <c r="Y68" s="651"/>
      <c r="Z68" s="651"/>
    </row>
    <row r="69" spans="1:26" ht="14.25">
      <c r="A69" s="651" t="s">
        <v>888</v>
      </c>
      <c r="B69" s="651"/>
      <c r="C69" s="651"/>
      <c r="D69" s="651"/>
      <c r="E69" s="651"/>
      <c r="F69" s="651"/>
      <c r="G69" s="651"/>
      <c r="H69" s="651"/>
      <c r="I69" s="651"/>
      <c r="J69" s="651"/>
      <c r="K69" s="651"/>
      <c r="L69" s="651"/>
      <c r="M69" s="651"/>
      <c r="N69" s="651"/>
      <c r="O69" s="651"/>
      <c r="P69" s="651"/>
      <c r="Q69" s="651"/>
      <c r="R69" s="651"/>
      <c r="S69" s="651"/>
      <c r="T69" s="651"/>
      <c r="U69" s="651"/>
      <c r="V69" s="651"/>
      <c r="W69" s="651"/>
      <c r="X69" s="651"/>
      <c r="Y69" s="651"/>
      <c r="Z69" s="651"/>
    </row>
    <row r="70" spans="1:26" ht="27.75" customHeight="1">
      <c r="A70" s="651" t="s">
        <v>889</v>
      </c>
      <c r="B70" s="651"/>
      <c r="C70" s="651"/>
      <c r="D70" s="651"/>
      <c r="E70" s="651"/>
      <c r="F70" s="651"/>
      <c r="G70" s="651"/>
      <c r="H70" s="651"/>
      <c r="I70" s="651"/>
      <c r="J70" s="651"/>
      <c r="K70" s="651"/>
      <c r="L70" s="651"/>
      <c r="M70" s="651"/>
      <c r="N70" s="651"/>
      <c r="O70" s="651"/>
      <c r="P70" s="651"/>
      <c r="Q70" s="651"/>
      <c r="R70" s="651"/>
      <c r="S70" s="651"/>
      <c r="T70" s="651"/>
      <c r="U70" s="651"/>
      <c r="V70" s="651"/>
      <c r="W70" s="651"/>
      <c r="X70" s="651"/>
      <c r="Y70" s="651"/>
      <c r="Z70" s="651"/>
    </row>
    <row r="71" spans="1:26" ht="29.25" customHeight="1">
      <c r="A71" s="653" t="s">
        <v>1097</v>
      </c>
      <c r="B71" s="653"/>
      <c r="C71" s="653"/>
      <c r="D71" s="653"/>
      <c r="E71" s="653"/>
      <c r="F71" s="653"/>
      <c r="G71" s="653"/>
      <c r="H71" s="653"/>
      <c r="I71" s="653"/>
      <c r="J71" s="653"/>
      <c r="K71" s="653"/>
      <c r="L71" s="653"/>
      <c r="M71" s="653"/>
      <c r="N71" s="653"/>
      <c r="O71" s="653"/>
      <c r="P71" s="653"/>
      <c r="Q71" s="653"/>
      <c r="R71" s="653"/>
      <c r="S71" s="653"/>
      <c r="T71" s="653"/>
      <c r="U71" s="653"/>
      <c r="V71" s="653"/>
      <c r="W71" s="653"/>
      <c r="X71" s="653"/>
      <c r="Y71" s="653"/>
      <c r="Z71" s="653"/>
    </row>
    <row r="72" spans="1:26" ht="59.25" customHeight="1">
      <c r="A72" s="653" t="s">
        <v>139</v>
      </c>
      <c r="B72" s="653"/>
      <c r="C72" s="653"/>
      <c r="D72" s="653"/>
      <c r="E72" s="653"/>
      <c r="F72" s="653"/>
      <c r="G72" s="653"/>
      <c r="H72" s="653"/>
      <c r="I72" s="653"/>
      <c r="J72" s="653"/>
      <c r="K72" s="653"/>
      <c r="L72" s="653"/>
      <c r="M72" s="653"/>
      <c r="N72" s="653"/>
      <c r="O72" s="653"/>
      <c r="P72" s="653"/>
      <c r="Q72" s="653"/>
      <c r="R72" s="653"/>
      <c r="S72" s="653"/>
      <c r="T72" s="653"/>
      <c r="U72" s="653"/>
      <c r="V72" s="653"/>
      <c r="W72" s="653"/>
      <c r="X72" s="653"/>
      <c r="Y72" s="653"/>
      <c r="Z72" s="653"/>
    </row>
    <row r="73" spans="1:26" ht="90.75" customHeight="1">
      <c r="A73" s="654" t="s">
        <v>900</v>
      </c>
      <c r="B73" s="654"/>
      <c r="C73" s="654"/>
      <c r="D73" s="654"/>
      <c r="E73" s="654"/>
      <c r="F73" s="654"/>
      <c r="G73" s="654"/>
      <c r="H73" s="654"/>
      <c r="I73" s="654"/>
      <c r="J73" s="654"/>
      <c r="K73" s="654"/>
      <c r="L73" s="654"/>
      <c r="M73" s="654"/>
      <c r="N73" s="654"/>
      <c r="O73" s="654"/>
      <c r="P73" s="654"/>
      <c r="Q73" s="654"/>
      <c r="R73" s="654"/>
      <c r="S73" s="654"/>
      <c r="T73" s="654"/>
      <c r="U73" s="654"/>
      <c r="V73" s="654"/>
      <c r="W73" s="654"/>
      <c r="X73" s="654"/>
      <c r="Y73" s="654"/>
      <c r="Z73" s="654"/>
    </row>
    <row r="74" spans="1:27" ht="58.5" customHeight="1">
      <c r="A74" s="655" t="s">
        <v>611</v>
      </c>
      <c r="B74" s="655"/>
      <c r="C74" s="655"/>
      <c r="D74" s="655"/>
      <c r="E74" s="655"/>
      <c r="F74" s="655"/>
      <c r="G74" s="655"/>
      <c r="H74" s="655"/>
      <c r="I74" s="655"/>
      <c r="J74" s="655"/>
      <c r="K74" s="655"/>
      <c r="L74" s="655"/>
      <c r="M74" s="655"/>
      <c r="N74" s="655"/>
      <c r="O74" s="655"/>
      <c r="P74" s="655"/>
      <c r="Q74" s="655"/>
      <c r="R74" s="655"/>
      <c r="S74" s="655"/>
      <c r="T74" s="655"/>
      <c r="U74" s="655"/>
      <c r="V74" s="655"/>
      <c r="W74" s="655"/>
      <c r="X74" s="655"/>
      <c r="Y74" s="655"/>
      <c r="Z74" s="655"/>
      <c r="AA74" s="7"/>
    </row>
    <row r="75" spans="1:27" ht="45.75" customHeight="1">
      <c r="A75" s="655" t="s">
        <v>612</v>
      </c>
      <c r="B75" s="655"/>
      <c r="C75" s="655"/>
      <c r="D75" s="655"/>
      <c r="E75" s="655"/>
      <c r="F75" s="655"/>
      <c r="G75" s="655"/>
      <c r="H75" s="655"/>
      <c r="I75" s="655"/>
      <c r="J75" s="655"/>
      <c r="K75" s="655"/>
      <c r="L75" s="655"/>
      <c r="M75" s="655"/>
      <c r="N75" s="655"/>
      <c r="O75" s="655"/>
      <c r="P75" s="655"/>
      <c r="Q75" s="655"/>
      <c r="R75" s="655"/>
      <c r="S75" s="655"/>
      <c r="T75" s="655"/>
      <c r="U75" s="655"/>
      <c r="V75" s="655"/>
      <c r="W75" s="655"/>
      <c r="X75" s="655"/>
      <c r="Y75" s="655"/>
      <c r="Z75" s="655"/>
      <c r="AA75" s="7"/>
    </row>
    <row r="76" spans="1:26" ht="14.25">
      <c r="A76" s="48"/>
      <c r="B76" s="49"/>
      <c r="C76" s="50"/>
      <c r="D76" s="50"/>
      <c r="E76" s="50"/>
      <c r="F76" s="50"/>
      <c r="G76" s="50"/>
      <c r="H76" s="50"/>
      <c r="I76" s="50"/>
      <c r="J76" s="50"/>
      <c r="K76" s="50"/>
      <c r="L76" s="50"/>
      <c r="M76" s="50"/>
      <c r="N76" s="50"/>
      <c r="O76" s="50"/>
      <c r="P76" s="50"/>
      <c r="Q76" s="50"/>
      <c r="R76" s="50"/>
      <c r="S76" s="50"/>
      <c r="T76" s="50"/>
      <c r="U76" s="50"/>
      <c r="V76" s="50"/>
      <c r="W76" s="50"/>
      <c r="X76" s="50"/>
      <c r="Y76" s="50"/>
      <c r="Z76" s="50"/>
    </row>
    <row r="77" spans="1:26" ht="14.25">
      <c r="A77" s="652" t="s">
        <v>140</v>
      </c>
      <c r="B77" s="652"/>
      <c r="C77" s="652"/>
      <c r="D77" s="652"/>
      <c r="E77" s="652"/>
      <c r="F77" s="652"/>
      <c r="G77" s="652"/>
      <c r="H77" s="652"/>
      <c r="I77" s="652"/>
      <c r="J77" s="652"/>
      <c r="K77" s="652"/>
      <c r="L77" s="652"/>
      <c r="M77" s="652"/>
      <c r="N77" s="652"/>
      <c r="O77" s="652"/>
      <c r="P77" s="652"/>
      <c r="Q77" s="652"/>
      <c r="R77" s="652"/>
      <c r="S77" s="652"/>
      <c r="T77" s="652"/>
      <c r="U77" s="652"/>
      <c r="V77" s="652"/>
      <c r="W77" s="652"/>
      <c r="X77" s="652"/>
      <c r="Y77" s="652"/>
      <c r="Z77" s="652"/>
    </row>
    <row r="78" spans="1:26" ht="14.25">
      <c r="A78" s="48"/>
      <c r="B78" s="49"/>
      <c r="C78" s="50"/>
      <c r="D78" s="50"/>
      <c r="E78" s="50"/>
      <c r="F78" s="50"/>
      <c r="G78" s="50"/>
      <c r="H78" s="50"/>
      <c r="I78" s="50"/>
      <c r="J78" s="50"/>
      <c r="K78" s="50"/>
      <c r="L78" s="50"/>
      <c r="M78" s="50"/>
      <c r="N78" s="50"/>
      <c r="O78" s="50"/>
      <c r="P78" s="50"/>
      <c r="Q78" s="50"/>
      <c r="R78" s="50"/>
      <c r="S78" s="50"/>
      <c r="T78" s="50"/>
      <c r="U78" s="50"/>
      <c r="V78" s="50"/>
      <c r="W78" s="50"/>
      <c r="X78" s="50"/>
      <c r="Y78" s="50"/>
      <c r="Z78" s="50"/>
    </row>
    <row r="79" spans="1:26" ht="14.25">
      <c r="A79" s="631" t="s">
        <v>1051</v>
      </c>
      <c r="B79" s="631"/>
      <c r="C79" s="631"/>
      <c r="D79" s="631"/>
      <c r="E79" s="631"/>
      <c r="F79" s="631"/>
      <c r="G79" s="631"/>
      <c r="H79" s="631"/>
      <c r="I79" s="631"/>
      <c r="J79" s="631"/>
      <c r="K79" s="631"/>
      <c r="L79" s="631"/>
      <c r="M79" s="631"/>
      <c r="N79" s="631"/>
      <c r="O79" s="631"/>
      <c r="P79" s="631"/>
      <c r="Q79" s="631"/>
      <c r="R79" s="631"/>
      <c r="S79" s="631"/>
      <c r="T79" s="631"/>
      <c r="U79" s="631"/>
      <c r="V79" s="631"/>
      <c r="W79" s="631"/>
      <c r="X79" s="631"/>
      <c r="Y79" s="631"/>
      <c r="Z79" s="631"/>
    </row>
    <row r="80" spans="1:26" ht="14.25">
      <c r="A80" s="622" t="s">
        <v>141</v>
      </c>
      <c r="B80" s="622"/>
      <c r="C80" s="622"/>
      <c r="D80" s="622"/>
      <c r="E80" s="622"/>
      <c r="F80" s="622"/>
      <c r="G80" s="622"/>
      <c r="H80" s="622"/>
      <c r="I80" s="622"/>
      <c r="J80" s="622"/>
      <c r="K80" s="622"/>
      <c r="L80" s="622"/>
      <c r="M80" s="622"/>
      <c r="N80" s="622"/>
      <c r="O80" s="622"/>
      <c r="P80" s="622"/>
      <c r="Q80" s="622"/>
      <c r="R80" s="622"/>
      <c r="S80" s="622"/>
      <c r="T80" s="622"/>
      <c r="U80" s="622"/>
      <c r="V80" s="622"/>
      <c r="W80" s="622"/>
      <c r="X80" s="622"/>
      <c r="Y80" s="622"/>
      <c r="Z80" s="622"/>
    </row>
    <row r="81" spans="1:26" ht="14.25">
      <c r="A81" s="622" t="s">
        <v>142</v>
      </c>
      <c r="B81" s="622"/>
      <c r="C81" s="622"/>
      <c r="D81" s="622"/>
      <c r="E81" s="622"/>
      <c r="F81" s="622"/>
      <c r="G81" s="622"/>
      <c r="H81" s="622"/>
      <c r="I81" s="622"/>
      <c r="J81" s="622"/>
      <c r="K81" s="622"/>
      <c r="L81" s="622"/>
      <c r="M81" s="622"/>
      <c r="N81" s="622"/>
      <c r="O81" s="622"/>
      <c r="P81" s="622"/>
      <c r="Q81" s="622"/>
      <c r="R81" s="622"/>
      <c r="S81" s="622"/>
      <c r="T81" s="622"/>
      <c r="U81" s="622"/>
      <c r="V81" s="622"/>
      <c r="W81" s="622"/>
      <c r="X81" s="622"/>
      <c r="Y81" s="622"/>
      <c r="Z81" s="622"/>
    </row>
    <row r="82" spans="1:26" ht="14.25">
      <c r="A82" s="622" t="s">
        <v>143</v>
      </c>
      <c r="B82" s="622"/>
      <c r="C82" s="622"/>
      <c r="D82" s="622"/>
      <c r="E82" s="622"/>
      <c r="F82" s="622"/>
      <c r="G82" s="622"/>
      <c r="H82" s="622"/>
      <c r="I82" s="622"/>
      <c r="J82" s="622"/>
      <c r="K82" s="622"/>
      <c r="L82" s="622"/>
      <c r="M82" s="622"/>
      <c r="N82" s="622"/>
      <c r="O82" s="622"/>
      <c r="P82" s="622"/>
      <c r="Q82" s="622"/>
      <c r="R82" s="622"/>
      <c r="S82" s="622"/>
      <c r="T82" s="622"/>
      <c r="U82" s="622"/>
      <c r="V82" s="622"/>
      <c r="W82" s="622"/>
      <c r="X82" s="622"/>
      <c r="Y82" s="622"/>
      <c r="Z82" s="622"/>
    </row>
    <row r="83" spans="1:26" ht="14.25">
      <c r="A83" s="622" t="s">
        <v>144</v>
      </c>
      <c r="B83" s="622"/>
      <c r="C83" s="622"/>
      <c r="D83" s="622"/>
      <c r="E83" s="622"/>
      <c r="F83" s="622"/>
      <c r="G83" s="622"/>
      <c r="H83" s="622"/>
      <c r="I83" s="622"/>
      <c r="J83" s="622"/>
      <c r="K83" s="622"/>
      <c r="L83" s="622"/>
      <c r="M83" s="622"/>
      <c r="N83" s="622"/>
      <c r="O83" s="622"/>
      <c r="P83" s="622"/>
      <c r="Q83" s="622"/>
      <c r="R83" s="622"/>
      <c r="S83" s="622"/>
      <c r="T83" s="622"/>
      <c r="U83" s="622"/>
      <c r="V83" s="622"/>
      <c r="W83" s="622"/>
      <c r="X83" s="622"/>
      <c r="Y83" s="622"/>
      <c r="Z83" s="622"/>
    </row>
    <row r="1301" ht="15"/>
    <row r="3587" ht="15"/>
    <row r="9687" ht="15"/>
    <row r="9810" ht="15"/>
  </sheetData>
  <sheetProtection/>
  <mergeCells count="144">
    <mergeCell ref="D33:D34"/>
    <mergeCell ref="A63:Z63"/>
    <mergeCell ref="A64:Z64"/>
    <mergeCell ref="A62:Z62"/>
    <mergeCell ref="C37:C38"/>
    <mergeCell ref="D37:D38"/>
    <mergeCell ref="E37:E38"/>
    <mergeCell ref="C35:C36"/>
    <mergeCell ref="D35:D36"/>
    <mergeCell ref="E35:E36"/>
    <mergeCell ref="C39:C40"/>
    <mergeCell ref="D39:D40"/>
    <mergeCell ref="E39:E40"/>
    <mergeCell ref="C41:C42"/>
    <mergeCell ref="D41:D42"/>
    <mergeCell ref="E41:E42"/>
    <mergeCell ref="E33:E34"/>
    <mergeCell ref="C23:C24"/>
    <mergeCell ref="D23:D24"/>
    <mergeCell ref="E23:E24"/>
    <mergeCell ref="D27:D28"/>
    <mergeCell ref="E27:E28"/>
    <mergeCell ref="C25:C26"/>
    <mergeCell ref="D25:D26"/>
    <mergeCell ref="E25:E26"/>
    <mergeCell ref="C33:C34"/>
    <mergeCell ref="C9:C10"/>
    <mergeCell ref="E21:E22"/>
    <mergeCell ref="D9:D10"/>
    <mergeCell ref="E9:E10"/>
    <mergeCell ref="C27:C28"/>
    <mergeCell ref="C21:C22"/>
    <mergeCell ref="C17:C18"/>
    <mergeCell ref="D17:D18"/>
    <mergeCell ref="E17:E18"/>
    <mergeCell ref="C19:C20"/>
    <mergeCell ref="C31:C32"/>
    <mergeCell ref="D31:D32"/>
    <mergeCell ref="E31:E32"/>
    <mergeCell ref="C29:C30"/>
    <mergeCell ref="D29:D30"/>
    <mergeCell ref="C15:C16"/>
    <mergeCell ref="E29:E30"/>
    <mergeCell ref="D19:D20"/>
    <mergeCell ref="E19:E20"/>
    <mergeCell ref="X3:Z3"/>
    <mergeCell ref="B9:B10"/>
    <mergeCell ref="B3:B4"/>
    <mergeCell ref="C3:E3"/>
    <mergeCell ref="I3:K3"/>
    <mergeCell ref="L3:N3"/>
    <mergeCell ref="F3:H3"/>
    <mergeCell ref="B5:B6"/>
    <mergeCell ref="B7:B8"/>
    <mergeCell ref="C5:C6"/>
    <mergeCell ref="A5:A8"/>
    <mergeCell ref="C11:C12"/>
    <mergeCell ref="D11:D12"/>
    <mergeCell ref="U3:W3"/>
    <mergeCell ref="E11:E12"/>
    <mergeCell ref="D5:D6"/>
    <mergeCell ref="E5:E6"/>
    <mergeCell ref="C7:C8"/>
    <mergeCell ref="D7:D8"/>
    <mergeCell ref="E7:E8"/>
    <mergeCell ref="R3:T3"/>
    <mergeCell ref="B29:B30"/>
    <mergeCell ref="B13:B14"/>
    <mergeCell ref="B17:B18"/>
    <mergeCell ref="D15:D16"/>
    <mergeCell ref="E15:E16"/>
    <mergeCell ref="C13:C14"/>
    <mergeCell ref="D13:D14"/>
    <mergeCell ref="E13:E14"/>
    <mergeCell ref="D21:D22"/>
    <mergeCell ref="A2:Z2"/>
    <mergeCell ref="A52:Z52"/>
    <mergeCell ref="O3:Q3"/>
    <mergeCell ref="B25:B26"/>
    <mergeCell ref="B37:B38"/>
    <mergeCell ref="B39:B40"/>
    <mergeCell ref="B47:B48"/>
    <mergeCell ref="B21:B22"/>
    <mergeCell ref="B33:B34"/>
    <mergeCell ref="A21:A24"/>
    <mergeCell ref="A58:Z58"/>
    <mergeCell ref="A54:Z54"/>
    <mergeCell ref="A53:Z53"/>
    <mergeCell ref="E45:E46"/>
    <mergeCell ref="C49:C50"/>
    <mergeCell ref="D49:D50"/>
    <mergeCell ref="E49:E50"/>
    <mergeCell ref="C47:C48"/>
    <mergeCell ref="D47:D48"/>
    <mergeCell ref="E47:E48"/>
    <mergeCell ref="A55:Z55"/>
    <mergeCell ref="B43:B44"/>
    <mergeCell ref="A56:Z56"/>
    <mergeCell ref="A57:Z57"/>
    <mergeCell ref="C43:C44"/>
    <mergeCell ref="C45:C46"/>
    <mergeCell ref="D43:D44"/>
    <mergeCell ref="E43:E44"/>
    <mergeCell ref="D45:D46"/>
    <mergeCell ref="A43:A46"/>
    <mergeCell ref="A83:Z83"/>
    <mergeCell ref="A70:Z70"/>
    <mergeCell ref="A71:Z71"/>
    <mergeCell ref="A72:Z72"/>
    <mergeCell ref="A73:Z73"/>
    <mergeCell ref="A75:Z75"/>
    <mergeCell ref="A74:Z74"/>
    <mergeCell ref="A79:Z79"/>
    <mergeCell ref="A80:Z80"/>
    <mergeCell ref="A77:Z77"/>
    <mergeCell ref="A81:Z81"/>
    <mergeCell ref="A82:Z82"/>
    <mergeCell ref="A59:Z59"/>
    <mergeCell ref="A69:Z69"/>
    <mergeCell ref="A60:Z60"/>
    <mergeCell ref="A61:Z61"/>
    <mergeCell ref="A65:Z65"/>
    <mergeCell ref="A66:Z66"/>
    <mergeCell ref="A67:Z67"/>
    <mergeCell ref="A68:Z68"/>
    <mergeCell ref="A17:A20"/>
    <mergeCell ref="B19:B20"/>
    <mergeCell ref="B23:B24"/>
    <mergeCell ref="A25:A28"/>
    <mergeCell ref="B27:B28"/>
    <mergeCell ref="A9:A12"/>
    <mergeCell ref="B11:B12"/>
    <mergeCell ref="A13:A16"/>
    <mergeCell ref="B15:B16"/>
    <mergeCell ref="B45:B46"/>
    <mergeCell ref="A47:A50"/>
    <mergeCell ref="B49:B50"/>
    <mergeCell ref="A29:A32"/>
    <mergeCell ref="B31:B32"/>
    <mergeCell ref="A33:A36"/>
    <mergeCell ref="B35:B36"/>
    <mergeCell ref="A37:A38"/>
    <mergeCell ref="A39:A42"/>
    <mergeCell ref="B41:B42"/>
  </mergeCells>
  <hyperlinks>
    <hyperlink ref="A80" location="P1301" display="P1301"/>
    <hyperlink ref="A81" location="P3587" display="P3587"/>
    <hyperlink ref="A82" location="P9687" display="P9687"/>
    <hyperlink ref="A83" location="P9810" display="P9810"/>
  </hyperlinks>
  <printOptions/>
  <pageMargins left="0.7" right="0.7" top="0.75" bottom="0.75" header="0.3" footer="0.3"/>
  <pageSetup horizontalDpi="600" verticalDpi="600" orientation="landscape" paperSize="9" scale="72" r:id="rId1"/>
  <rowBreaks count="3" manualBreakCount="3">
    <brk id="38" max="255" man="1"/>
    <brk id="61" max="25" man="1"/>
    <brk id="73" max="255" man="1"/>
  </rowBreaks>
</worksheet>
</file>

<file path=xl/worksheets/sheet5.xml><?xml version="1.0" encoding="utf-8"?>
<worksheet xmlns="http://schemas.openxmlformats.org/spreadsheetml/2006/main" xmlns:r="http://schemas.openxmlformats.org/officeDocument/2006/relationships">
  <sheetPr>
    <tabColor rgb="FFFFC000"/>
  </sheetPr>
  <dimension ref="A1:Y71"/>
  <sheetViews>
    <sheetView view="pageBreakPreview" zoomScaleNormal="98" zoomScaleSheetLayoutView="100" zoomScalePageLayoutView="0" workbookViewId="0" topLeftCell="B20">
      <selection activeCell="M41" sqref="M41"/>
    </sheetView>
  </sheetViews>
  <sheetFormatPr defaultColWidth="9.140625" defaultRowHeight="15"/>
  <cols>
    <col min="1" max="1" width="35.421875" style="15" customWidth="1"/>
    <col min="2" max="14" width="9.00390625" style="15" customWidth="1"/>
    <col min="15" max="24" width="9.00390625" style="0" customWidth="1"/>
  </cols>
  <sheetData>
    <row r="1" spans="1:24" ht="14.25">
      <c r="A1" s="581" t="s">
        <v>346</v>
      </c>
      <c r="B1" s="581"/>
      <c r="C1" s="581"/>
      <c r="D1" s="581"/>
      <c r="E1" s="581"/>
      <c r="F1" s="581"/>
      <c r="G1" s="581"/>
      <c r="H1" s="581"/>
      <c r="I1" s="581"/>
      <c r="J1" s="581"/>
      <c r="K1" s="581"/>
      <c r="L1" s="581"/>
      <c r="M1" s="581"/>
      <c r="N1" s="581"/>
      <c r="O1" s="581"/>
      <c r="P1" s="581"/>
      <c r="Q1" s="581"/>
      <c r="R1" s="581"/>
      <c r="S1" s="581"/>
      <c r="T1" s="581"/>
      <c r="U1" s="581"/>
      <c r="V1" s="581"/>
      <c r="W1" s="581"/>
      <c r="X1" s="581"/>
    </row>
    <row r="2" spans="1:24" ht="21.75" customHeight="1">
      <c r="A2" s="679" t="s">
        <v>262</v>
      </c>
      <c r="B2" s="679"/>
      <c r="C2" s="679"/>
      <c r="D2" s="679"/>
      <c r="E2" s="679"/>
      <c r="F2" s="679"/>
      <c r="G2" s="679"/>
      <c r="H2" s="679"/>
      <c r="I2" s="679"/>
      <c r="J2" s="679"/>
      <c r="K2" s="679"/>
      <c r="L2" s="679"/>
      <c r="M2" s="679"/>
      <c r="N2" s="679"/>
      <c r="O2" s="679"/>
      <c r="P2" s="679"/>
      <c r="Q2" s="679"/>
      <c r="R2" s="679"/>
      <c r="S2" s="679"/>
      <c r="T2" s="679"/>
      <c r="U2" s="679"/>
      <c r="V2" s="679"/>
      <c r="W2" s="679"/>
      <c r="X2" s="679"/>
    </row>
    <row r="3" spans="1:24" ht="14.25">
      <c r="A3" s="51" t="s">
        <v>263</v>
      </c>
      <c r="B3" s="680" t="s">
        <v>847</v>
      </c>
      <c r="C3" s="680"/>
      <c r="D3" s="680"/>
      <c r="E3" s="680"/>
      <c r="F3" s="680"/>
      <c r="G3" s="680"/>
      <c r="H3" s="680"/>
      <c r="I3" s="680"/>
      <c r="J3" s="680"/>
      <c r="K3" s="680"/>
      <c r="L3" s="680"/>
      <c r="M3" s="680"/>
      <c r="N3" s="680"/>
      <c r="O3" s="680"/>
      <c r="P3" s="680"/>
      <c r="Q3" s="680"/>
      <c r="R3" s="680"/>
      <c r="S3" s="680"/>
      <c r="T3" s="680"/>
      <c r="U3" s="680"/>
      <c r="V3" s="680"/>
      <c r="W3" s="680"/>
      <c r="X3" s="680"/>
    </row>
    <row r="4" spans="1:24" ht="27.75">
      <c r="A4" s="51" t="s">
        <v>265</v>
      </c>
      <c r="B4" s="673" t="s">
        <v>697</v>
      </c>
      <c r="C4" s="673"/>
      <c r="D4" s="673"/>
      <c r="E4" s="673"/>
      <c r="F4" s="673"/>
      <c r="G4" s="673"/>
      <c r="H4" s="673"/>
      <c r="I4" s="673"/>
      <c r="J4" s="673"/>
      <c r="K4" s="673"/>
      <c r="L4" s="673"/>
      <c r="M4" s="673"/>
      <c r="N4" s="673"/>
      <c r="O4" s="673"/>
      <c r="P4" s="673"/>
      <c r="Q4" s="673"/>
      <c r="R4" s="673"/>
      <c r="S4" s="673"/>
      <c r="T4" s="673"/>
      <c r="U4" s="673"/>
      <c r="V4" s="673"/>
      <c r="W4" s="673"/>
      <c r="X4" s="673"/>
    </row>
    <row r="5" spans="1:24" ht="14.25">
      <c r="A5" s="676" t="s">
        <v>267</v>
      </c>
      <c r="B5" s="584" t="s">
        <v>831</v>
      </c>
      <c r="C5" s="584"/>
      <c r="D5" s="584"/>
      <c r="E5" s="584"/>
      <c r="F5" s="584"/>
      <c r="G5" s="584"/>
      <c r="H5" s="584"/>
      <c r="I5" s="584"/>
      <c r="J5" s="584"/>
      <c r="K5" s="584"/>
      <c r="L5" s="584"/>
      <c r="M5" s="584"/>
      <c r="N5" s="584"/>
      <c r="O5" s="584"/>
      <c r="P5" s="584"/>
      <c r="Q5" s="584"/>
      <c r="R5" s="584"/>
      <c r="S5" s="584"/>
      <c r="T5" s="584"/>
      <c r="U5" s="584"/>
      <c r="V5" s="584"/>
      <c r="W5" s="584"/>
      <c r="X5" s="584"/>
    </row>
    <row r="6" spans="1:24" ht="14.25">
      <c r="A6" s="677"/>
      <c r="B6" s="584" t="s">
        <v>832</v>
      </c>
      <c r="C6" s="584"/>
      <c r="D6" s="584"/>
      <c r="E6" s="584"/>
      <c r="F6" s="584"/>
      <c r="G6" s="584"/>
      <c r="H6" s="584"/>
      <c r="I6" s="584"/>
      <c r="J6" s="584"/>
      <c r="K6" s="584"/>
      <c r="L6" s="584"/>
      <c r="M6" s="584"/>
      <c r="N6" s="584"/>
      <c r="O6" s="584"/>
      <c r="P6" s="584"/>
      <c r="Q6" s="584"/>
      <c r="R6" s="584"/>
      <c r="S6" s="584"/>
      <c r="T6" s="584"/>
      <c r="U6" s="584"/>
      <c r="V6" s="584"/>
      <c r="W6" s="584"/>
      <c r="X6" s="584"/>
    </row>
    <row r="7" spans="1:24" ht="14.25">
      <c r="A7" s="677"/>
      <c r="B7" s="584" t="s">
        <v>830</v>
      </c>
      <c r="C7" s="584"/>
      <c r="D7" s="584"/>
      <c r="E7" s="584"/>
      <c r="F7" s="584"/>
      <c r="G7" s="584"/>
      <c r="H7" s="584"/>
      <c r="I7" s="584"/>
      <c r="J7" s="584"/>
      <c r="K7" s="584"/>
      <c r="L7" s="584"/>
      <c r="M7" s="584"/>
      <c r="N7" s="584"/>
      <c r="O7" s="584"/>
      <c r="P7" s="584"/>
      <c r="Q7" s="584"/>
      <c r="R7" s="584"/>
      <c r="S7" s="584"/>
      <c r="T7" s="584"/>
      <c r="U7" s="584"/>
      <c r="V7" s="584"/>
      <c r="W7" s="584"/>
      <c r="X7" s="584"/>
    </row>
    <row r="8" spans="1:24" ht="14.25">
      <c r="A8" s="678"/>
      <c r="B8" s="584" t="s">
        <v>829</v>
      </c>
      <c r="C8" s="584"/>
      <c r="D8" s="584"/>
      <c r="E8" s="584"/>
      <c r="F8" s="584"/>
      <c r="G8" s="584"/>
      <c r="H8" s="584"/>
      <c r="I8" s="584"/>
      <c r="J8" s="584"/>
      <c r="K8" s="584"/>
      <c r="L8" s="584"/>
      <c r="M8" s="584"/>
      <c r="N8" s="584"/>
      <c r="O8" s="584"/>
      <c r="P8" s="584"/>
      <c r="Q8" s="584"/>
      <c r="R8" s="584"/>
      <c r="S8" s="584"/>
      <c r="T8" s="584"/>
      <c r="U8" s="584"/>
      <c r="V8" s="584"/>
      <c r="W8" s="584"/>
      <c r="X8" s="584"/>
    </row>
    <row r="9" spans="1:24" ht="14.25">
      <c r="A9" s="42" t="s">
        <v>268</v>
      </c>
      <c r="B9" s="682" t="s">
        <v>1096</v>
      </c>
      <c r="C9" s="682"/>
      <c r="D9" s="682"/>
      <c r="E9" s="682"/>
      <c r="F9" s="682"/>
      <c r="G9" s="682"/>
      <c r="H9" s="682"/>
      <c r="I9" s="682"/>
      <c r="J9" s="682"/>
      <c r="K9" s="682"/>
      <c r="L9" s="682"/>
      <c r="M9" s="682"/>
      <c r="N9" s="682"/>
      <c r="O9" s="682"/>
      <c r="P9" s="682"/>
      <c r="Q9" s="682"/>
      <c r="R9" s="682"/>
      <c r="S9" s="682"/>
      <c r="T9" s="682"/>
      <c r="U9" s="682"/>
      <c r="V9" s="682"/>
      <c r="W9" s="682"/>
      <c r="X9" s="682"/>
    </row>
    <row r="10" spans="1:24" ht="14.25">
      <c r="A10" s="676" t="s">
        <v>269</v>
      </c>
      <c r="B10" s="673" t="s">
        <v>615</v>
      </c>
      <c r="C10" s="673"/>
      <c r="D10" s="673"/>
      <c r="E10" s="673"/>
      <c r="F10" s="673"/>
      <c r="G10" s="673"/>
      <c r="H10" s="673"/>
      <c r="I10" s="673"/>
      <c r="J10" s="673"/>
      <c r="K10" s="673"/>
      <c r="L10" s="673"/>
      <c r="M10" s="673"/>
      <c r="N10" s="673"/>
      <c r="O10" s="673"/>
      <c r="P10" s="673"/>
      <c r="Q10" s="673"/>
      <c r="R10" s="673"/>
      <c r="S10" s="673"/>
      <c r="T10" s="673"/>
      <c r="U10" s="673"/>
      <c r="V10" s="673"/>
      <c r="W10" s="673"/>
      <c r="X10" s="673"/>
    </row>
    <row r="11" spans="1:24" ht="14.25">
      <c r="A11" s="677"/>
      <c r="B11" s="673" t="s">
        <v>270</v>
      </c>
      <c r="C11" s="673"/>
      <c r="D11" s="673"/>
      <c r="E11" s="673"/>
      <c r="F11" s="673"/>
      <c r="G11" s="673"/>
      <c r="H11" s="673"/>
      <c r="I11" s="673"/>
      <c r="J11" s="673"/>
      <c r="K11" s="673"/>
      <c r="L11" s="673"/>
      <c r="M11" s="673"/>
      <c r="N11" s="673"/>
      <c r="O11" s="673"/>
      <c r="P11" s="673"/>
      <c r="Q11" s="673"/>
      <c r="R11" s="673"/>
      <c r="S11" s="673"/>
      <c r="T11" s="673"/>
      <c r="U11" s="673"/>
      <c r="V11" s="673"/>
      <c r="W11" s="673"/>
      <c r="X11" s="673"/>
    </row>
    <row r="12" spans="1:24" ht="21.75" customHeight="1">
      <c r="A12" s="678"/>
      <c r="B12" s="685" t="s">
        <v>271</v>
      </c>
      <c r="C12" s="685"/>
      <c r="D12" s="685"/>
      <c r="E12" s="685"/>
      <c r="F12" s="685"/>
      <c r="G12" s="685"/>
      <c r="H12" s="685"/>
      <c r="I12" s="685"/>
      <c r="J12" s="685"/>
      <c r="K12" s="685"/>
      <c r="L12" s="685"/>
      <c r="M12" s="685"/>
      <c r="N12" s="685"/>
      <c r="O12" s="685"/>
      <c r="P12" s="685"/>
      <c r="Q12" s="685"/>
      <c r="R12" s="685"/>
      <c r="S12" s="685"/>
      <c r="T12" s="685"/>
      <c r="U12" s="685"/>
      <c r="V12" s="685"/>
      <c r="W12" s="685"/>
      <c r="X12" s="685"/>
    </row>
    <row r="13" spans="1:24" ht="15.75" customHeight="1">
      <c r="A13" s="683" t="s">
        <v>566</v>
      </c>
      <c r="B13" s="683" t="s">
        <v>272</v>
      </c>
      <c r="C13" s="670" t="s">
        <v>210</v>
      </c>
      <c r="D13" s="670"/>
      <c r="E13" s="670" t="s">
        <v>211</v>
      </c>
      <c r="F13" s="670"/>
      <c r="G13" s="670" t="s">
        <v>212</v>
      </c>
      <c r="H13" s="670"/>
      <c r="I13" s="670" t="s">
        <v>223</v>
      </c>
      <c r="J13" s="670"/>
      <c r="K13" s="670" t="s">
        <v>232</v>
      </c>
      <c r="L13" s="670"/>
      <c r="M13" s="670" t="s">
        <v>233</v>
      </c>
      <c r="N13" s="670"/>
      <c r="O13" s="670" t="s">
        <v>593</v>
      </c>
      <c r="P13" s="670"/>
      <c r="Q13" s="670" t="s">
        <v>594</v>
      </c>
      <c r="R13" s="670"/>
      <c r="S13" s="670" t="s">
        <v>595</v>
      </c>
      <c r="T13" s="670"/>
      <c r="U13" s="670" t="s">
        <v>596</v>
      </c>
      <c r="V13" s="670"/>
      <c r="W13" s="670" t="s">
        <v>610</v>
      </c>
      <c r="X13" s="670"/>
    </row>
    <row r="14" spans="1:24" ht="83.25" customHeight="1">
      <c r="A14" s="683"/>
      <c r="B14" s="683"/>
      <c r="C14" s="74" t="s">
        <v>241</v>
      </c>
      <c r="D14" s="74" t="s">
        <v>242</v>
      </c>
      <c r="E14" s="74" t="s">
        <v>241</v>
      </c>
      <c r="F14" s="74" t="s">
        <v>242</v>
      </c>
      <c r="G14" s="74" t="s">
        <v>241</v>
      </c>
      <c r="H14" s="74" t="s">
        <v>242</v>
      </c>
      <c r="I14" s="74" t="s">
        <v>241</v>
      </c>
      <c r="J14" s="74" t="s">
        <v>242</v>
      </c>
      <c r="K14" s="74" t="s">
        <v>241</v>
      </c>
      <c r="L14" s="74" t="s">
        <v>242</v>
      </c>
      <c r="M14" s="74" t="s">
        <v>241</v>
      </c>
      <c r="N14" s="74" t="s">
        <v>242</v>
      </c>
      <c r="O14" s="74" t="s">
        <v>241</v>
      </c>
      <c r="P14" s="74" t="s">
        <v>242</v>
      </c>
      <c r="Q14" s="74" t="s">
        <v>241</v>
      </c>
      <c r="R14" s="74" t="s">
        <v>242</v>
      </c>
      <c r="S14" s="74" t="s">
        <v>241</v>
      </c>
      <c r="T14" s="74" t="s">
        <v>242</v>
      </c>
      <c r="U14" s="74" t="s">
        <v>241</v>
      </c>
      <c r="V14" s="74" t="s">
        <v>242</v>
      </c>
      <c r="W14" s="74" t="s">
        <v>241</v>
      </c>
      <c r="X14" s="74" t="s">
        <v>242</v>
      </c>
    </row>
    <row r="15" spans="1:25" ht="14.25">
      <c r="A15" s="556" t="s">
        <v>374</v>
      </c>
      <c r="B15" s="556"/>
      <c r="C15" s="556"/>
      <c r="D15" s="556"/>
      <c r="E15" s="556"/>
      <c r="F15" s="556"/>
      <c r="G15" s="556"/>
      <c r="H15" s="556"/>
      <c r="I15" s="556"/>
      <c r="J15" s="556"/>
      <c r="K15" s="556"/>
      <c r="L15" s="556"/>
      <c r="M15" s="556"/>
      <c r="N15" s="556"/>
      <c r="O15" s="557"/>
      <c r="P15" s="557"/>
      <c r="Q15" s="557"/>
      <c r="R15" s="557"/>
      <c r="S15" s="557"/>
      <c r="T15" s="557"/>
      <c r="U15" s="557"/>
      <c r="V15" s="557"/>
      <c r="W15" s="557"/>
      <c r="X15" s="557"/>
      <c r="Y15" s="413"/>
    </row>
    <row r="16" spans="1:25" ht="14.25">
      <c r="A16" s="408" t="s">
        <v>418</v>
      </c>
      <c r="B16" s="408"/>
      <c r="C16" s="408"/>
      <c r="D16" s="408"/>
      <c r="E16" s="408"/>
      <c r="F16" s="408"/>
      <c r="G16" s="408"/>
      <c r="H16" s="408"/>
      <c r="I16" s="408"/>
      <c r="J16" s="408"/>
      <c r="K16" s="408"/>
      <c r="L16" s="408"/>
      <c r="M16" s="408"/>
      <c r="N16" s="408"/>
      <c r="O16" s="558"/>
      <c r="P16" s="558"/>
      <c r="Q16" s="558"/>
      <c r="R16" s="558"/>
      <c r="S16" s="558"/>
      <c r="T16" s="558"/>
      <c r="U16" s="558"/>
      <c r="V16" s="558"/>
      <c r="W16" s="558"/>
      <c r="X16" s="558"/>
      <c r="Y16" s="413"/>
    </row>
    <row r="17" spans="1:25" ht="20.25">
      <c r="A17" s="408" t="s">
        <v>273</v>
      </c>
      <c r="B17" s="328">
        <f>РФКиС_п!F7</f>
        <v>102245</v>
      </c>
      <c r="C17" s="328">
        <f>РФКиС_п!G7</f>
        <v>103000</v>
      </c>
      <c r="D17" s="328">
        <f>РФКиС_п!H7</f>
        <v>102476.8</v>
      </c>
      <c r="E17" s="328">
        <f>РФКиС_п!I7</f>
        <v>120000</v>
      </c>
      <c r="F17" s="328">
        <f>РФКиС_п!J7</f>
        <v>117000</v>
      </c>
      <c r="G17" s="328">
        <f>РФКиС_п!K7</f>
        <v>179670</v>
      </c>
      <c r="H17" s="328">
        <f>РФКиС_п!L7</f>
        <v>150000</v>
      </c>
      <c r="I17" s="328">
        <f>РФКиС_п!M7</f>
        <v>209674</v>
      </c>
      <c r="J17" s="328">
        <f>РФКиС_п!N7</f>
        <v>155000</v>
      </c>
      <c r="K17" s="333">
        <f>РФКиС_п!O7</f>
        <v>239600</v>
      </c>
      <c r="L17" s="328">
        <f>РФКиС_п!P7</f>
        <v>225000</v>
      </c>
      <c r="M17" s="333">
        <f>РФКиС_п!Q7</f>
        <v>258571.47</v>
      </c>
      <c r="N17" s="328">
        <f>РФКиС_п!R7</f>
        <v>230000</v>
      </c>
      <c r="O17" s="333">
        <f>РФКиС_п!S7</f>
        <v>277704.3</v>
      </c>
      <c r="P17" s="328">
        <f>РФКиС_п!T7</f>
        <v>235000</v>
      </c>
      <c r="Q17" s="333">
        <f>РФКиС_п!U7</f>
        <v>297009.58</v>
      </c>
      <c r="R17" s="328">
        <f>РФКиС_п!V7</f>
        <v>240000</v>
      </c>
      <c r="S17" s="333">
        <f>РФКиС_п!W7</f>
        <v>316504.76</v>
      </c>
      <c r="T17" s="328">
        <f>РФКиС_п!X7</f>
        <v>0</v>
      </c>
      <c r="U17" s="333">
        <f>РФКиС_п!Y7</f>
        <v>336213.35000000003</v>
      </c>
      <c r="V17" s="328">
        <f>РФКиС_п!Z7</f>
        <v>0</v>
      </c>
      <c r="W17" s="333">
        <f>РФКиС_п!AA7</f>
        <v>337742.9</v>
      </c>
      <c r="X17" s="328">
        <f>РФКиС_п!AB7</f>
        <v>0</v>
      </c>
      <c r="Y17" s="413"/>
    </row>
    <row r="18" spans="1:25" ht="14.25">
      <c r="A18" s="556" t="s">
        <v>274</v>
      </c>
      <c r="B18" s="556"/>
      <c r="C18" s="556"/>
      <c r="D18" s="556"/>
      <c r="E18" s="556"/>
      <c r="F18" s="556"/>
      <c r="G18" s="556"/>
      <c r="H18" s="556"/>
      <c r="I18" s="556"/>
      <c r="J18" s="556"/>
      <c r="K18" s="556"/>
      <c r="L18" s="556"/>
      <c r="M18" s="556"/>
      <c r="N18" s="556"/>
      <c r="O18" s="557"/>
      <c r="P18" s="557"/>
      <c r="Q18" s="557"/>
      <c r="R18" s="557"/>
      <c r="S18" s="557"/>
      <c r="T18" s="557"/>
      <c r="U18" s="557"/>
      <c r="V18" s="557"/>
      <c r="W18" s="557"/>
      <c r="X18" s="557"/>
      <c r="Y18" s="413"/>
    </row>
    <row r="19" spans="1:25" ht="11.25" customHeight="1">
      <c r="A19" s="409" t="s">
        <v>276</v>
      </c>
      <c r="B19" s="556"/>
      <c r="C19" s="556"/>
      <c r="D19" s="556"/>
      <c r="E19" s="556"/>
      <c r="F19" s="556"/>
      <c r="G19" s="556"/>
      <c r="H19" s="556"/>
      <c r="I19" s="556"/>
      <c r="J19" s="556"/>
      <c r="K19" s="556"/>
      <c r="L19" s="556"/>
      <c r="M19" s="556"/>
      <c r="N19" s="556"/>
      <c r="O19" s="557"/>
      <c r="P19" s="557"/>
      <c r="Q19" s="557"/>
      <c r="R19" s="557"/>
      <c r="S19" s="557"/>
      <c r="T19" s="557"/>
      <c r="U19" s="557"/>
      <c r="V19" s="557"/>
      <c r="W19" s="557"/>
      <c r="X19" s="557"/>
      <c r="Y19" s="413"/>
    </row>
    <row r="20" spans="1:25" ht="14.25">
      <c r="A20" s="559" t="s">
        <v>891</v>
      </c>
      <c r="B20" s="556"/>
      <c r="C20" s="556"/>
      <c r="D20" s="556"/>
      <c r="E20" s="556"/>
      <c r="F20" s="556"/>
      <c r="G20" s="556"/>
      <c r="H20" s="556"/>
      <c r="I20" s="556"/>
      <c r="J20" s="556"/>
      <c r="K20" s="556"/>
      <c r="L20" s="556"/>
      <c r="M20" s="556"/>
      <c r="N20" s="556"/>
      <c r="O20" s="557"/>
      <c r="P20" s="557"/>
      <c r="Q20" s="557"/>
      <c r="R20" s="557"/>
      <c r="S20" s="557"/>
      <c r="T20" s="557"/>
      <c r="U20" s="557"/>
      <c r="V20" s="557"/>
      <c r="W20" s="557"/>
      <c r="X20" s="557"/>
      <c r="Y20" s="413"/>
    </row>
    <row r="21" spans="1:25" ht="14.25">
      <c r="A21" s="408" t="s">
        <v>530</v>
      </c>
      <c r="B21" s="408"/>
      <c r="C21" s="408"/>
      <c r="D21" s="408"/>
      <c r="E21" s="408"/>
      <c r="F21" s="408"/>
      <c r="G21" s="408"/>
      <c r="H21" s="408"/>
      <c r="I21" s="408"/>
      <c r="J21" s="408"/>
      <c r="K21" s="408"/>
      <c r="L21" s="408"/>
      <c r="M21" s="408"/>
      <c r="N21" s="408"/>
      <c r="O21" s="558"/>
      <c r="P21" s="558"/>
      <c r="Q21" s="558"/>
      <c r="R21" s="558"/>
      <c r="S21" s="558"/>
      <c r="T21" s="558"/>
      <c r="U21" s="558"/>
      <c r="V21" s="558"/>
      <c r="W21" s="558"/>
      <c r="X21" s="558"/>
      <c r="Y21" s="413"/>
    </row>
    <row r="22" spans="1:25" ht="20.25">
      <c r="A22" s="408" t="s">
        <v>275</v>
      </c>
      <c r="B22" s="328">
        <f>РФКиС_п!F8</f>
        <v>90000</v>
      </c>
      <c r="C22" s="328">
        <f>РФКиС_п!G8</f>
        <v>95000</v>
      </c>
      <c r="D22" s="328">
        <f>РФКиС_п!H8</f>
        <v>90000</v>
      </c>
      <c r="E22" s="328">
        <f>РФКиС_п!I8</f>
        <v>100000</v>
      </c>
      <c r="F22" s="328">
        <f>РФКиС_п!J8</f>
        <v>96000</v>
      </c>
      <c r="G22" s="328">
        <f>РФКиС_п!K8</f>
        <v>105000</v>
      </c>
      <c r="H22" s="328">
        <f>РФКиС_п!L8</f>
        <v>101220</v>
      </c>
      <c r="I22" s="328">
        <f>РФКиС_п!M8</f>
        <v>105000</v>
      </c>
      <c r="J22" s="328">
        <f>РФКиС_п!N8</f>
        <v>103000</v>
      </c>
      <c r="K22" s="328">
        <f>РФКиС_п!O8</f>
        <v>106000</v>
      </c>
      <c r="L22" s="328">
        <f>РФКиС_п!P8</f>
        <v>105000</v>
      </c>
      <c r="M22" s="328">
        <f>РФКиС_п!Q8</f>
        <v>107000</v>
      </c>
      <c r="N22" s="328">
        <f>РФКиС_п!R8</f>
        <v>106000</v>
      </c>
      <c r="O22" s="328">
        <f>РФКиС_п!S8</f>
        <v>107500</v>
      </c>
      <c r="P22" s="328">
        <f>РФКиС_п!T8</f>
        <v>106500</v>
      </c>
      <c r="Q22" s="328">
        <f>РФКиС_п!U8</f>
        <v>108000</v>
      </c>
      <c r="R22" s="328">
        <f>РФКиС_п!V8</f>
        <v>107000</v>
      </c>
      <c r="S22" s="328">
        <f>РФКиС_п!W8</f>
        <v>108500</v>
      </c>
      <c r="T22" s="328">
        <f>РФКиС_п!X8</f>
        <v>0</v>
      </c>
      <c r="U22" s="328">
        <f>РФКиС_п!Y8</f>
        <v>109000</v>
      </c>
      <c r="V22" s="328">
        <f>РФКиС_п!Z8</f>
        <v>0</v>
      </c>
      <c r="W22" s="328">
        <f>РФКиС_п!AA8</f>
        <v>109500</v>
      </c>
      <c r="X22" s="328">
        <f>РФКиС_п!AB8</f>
        <v>0</v>
      </c>
      <c r="Y22" s="413"/>
    </row>
    <row r="23" spans="1:25" ht="14.25">
      <c r="A23" s="409" t="s">
        <v>277</v>
      </c>
      <c r="B23" s="556"/>
      <c r="C23" s="556"/>
      <c r="D23" s="556"/>
      <c r="E23" s="556"/>
      <c r="F23" s="556"/>
      <c r="G23" s="556"/>
      <c r="H23" s="556"/>
      <c r="I23" s="556"/>
      <c r="J23" s="556"/>
      <c r="K23" s="556"/>
      <c r="L23" s="556"/>
      <c r="M23" s="556"/>
      <c r="N23" s="556"/>
      <c r="O23" s="557"/>
      <c r="P23" s="557"/>
      <c r="Q23" s="557"/>
      <c r="R23" s="557"/>
      <c r="S23" s="557"/>
      <c r="T23" s="557"/>
      <c r="U23" s="557"/>
      <c r="V23" s="557"/>
      <c r="W23" s="557"/>
      <c r="X23" s="557"/>
      <c r="Y23" s="413"/>
    </row>
    <row r="24" spans="1:25" ht="14.25">
      <c r="A24" s="556" t="s">
        <v>892</v>
      </c>
      <c r="B24" s="556"/>
      <c r="C24" s="556"/>
      <c r="D24" s="556"/>
      <c r="E24" s="556"/>
      <c r="F24" s="556"/>
      <c r="G24" s="556"/>
      <c r="H24" s="556"/>
      <c r="I24" s="556"/>
      <c r="J24" s="556"/>
      <c r="K24" s="556"/>
      <c r="L24" s="556"/>
      <c r="M24" s="556"/>
      <c r="N24" s="556"/>
      <c r="O24" s="557"/>
      <c r="P24" s="557"/>
      <c r="Q24" s="557"/>
      <c r="R24" s="557"/>
      <c r="S24" s="557"/>
      <c r="T24" s="557"/>
      <c r="U24" s="557"/>
      <c r="V24" s="557"/>
      <c r="W24" s="557"/>
      <c r="X24" s="557"/>
      <c r="Y24" s="413"/>
    </row>
    <row r="25" spans="1:25" ht="14.25">
      <c r="A25" s="408" t="s">
        <v>532</v>
      </c>
      <c r="B25" s="408"/>
      <c r="C25" s="408"/>
      <c r="D25" s="408"/>
      <c r="E25" s="408"/>
      <c r="F25" s="408"/>
      <c r="G25" s="408"/>
      <c r="H25" s="408"/>
      <c r="I25" s="408"/>
      <c r="J25" s="408"/>
      <c r="K25" s="408"/>
      <c r="L25" s="408"/>
      <c r="M25" s="408"/>
      <c r="N25" s="408"/>
      <c r="O25" s="558"/>
      <c r="P25" s="558"/>
      <c r="Q25" s="558"/>
      <c r="R25" s="558"/>
      <c r="S25" s="558"/>
      <c r="T25" s="558"/>
      <c r="U25" s="558"/>
      <c r="V25" s="558"/>
      <c r="W25" s="558"/>
      <c r="X25" s="558"/>
      <c r="Y25" s="413"/>
    </row>
    <row r="26" spans="1:25" ht="30">
      <c r="A26" s="408" t="s">
        <v>278</v>
      </c>
      <c r="B26" s="328">
        <f>РФКиС_п!F16</f>
        <v>10367</v>
      </c>
      <c r="C26" s="328">
        <f>РФКиС_п!G16</f>
        <v>10652</v>
      </c>
      <c r="D26" s="328">
        <f>РФКиС_п!H16</f>
        <v>10300</v>
      </c>
      <c r="E26" s="328">
        <f>РФКиС_п!I16</f>
        <v>10981</v>
      </c>
      <c r="F26" s="328">
        <f>РФКиС_п!J16</f>
        <v>10435</v>
      </c>
      <c r="G26" s="328">
        <f>РФКиС_п!K16</f>
        <v>10981</v>
      </c>
      <c r="H26" s="328">
        <f>РФКиС_п!L16</f>
        <v>10300</v>
      </c>
      <c r="I26" s="328">
        <f>РФКиС_п!M16</f>
        <v>10981</v>
      </c>
      <c r="J26" s="328">
        <f>РФКиС_п!N16</f>
        <v>10300</v>
      </c>
      <c r="K26" s="328">
        <f>РФКиС_п!O16</f>
        <v>10981</v>
      </c>
      <c r="L26" s="328">
        <f>РФКиС_п!P16</f>
        <v>10700</v>
      </c>
      <c r="M26" s="328">
        <f>РФКиС_п!Q16</f>
        <v>10981</v>
      </c>
      <c r="N26" s="328">
        <f>РФКиС_п!R16</f>
        <v>10700</v>
      </c>
      <c r="O26" s="328">
        <f>РФКиС_п!S16</f>
        <v>10981</v>
      </c>
      <c r="P26" s="328">
        <f>РФКиС_п!T16</f>
        <v>10700</v>
      </c>
      <c r="Q26" s="328">
        <f>РФКиС_п!U16</f>
        <v>10981</v>
      </c>
      <c r="R26" s="328">
        <f>РФКиС_п!V16</f>
        <v>10700</v>
      </c>
      <c r="S26" s="328">
        <f>РФКиС_п!W16</f>
        <v>10981</v>
      </c>
      <c r="T26" s="328">
        <f>РФКиС_п!X16</f>
        <v>0</v>
      </c>
      <c r="U26" s="328">
        <f>РФКиС_п!Y16</f>
        <v>10981</v>
      </c>
      <c r="V26" s="328">
        <f>РФКиС_п!Z16</f>
        <v>0</v>
      </c>
      <c r="W26" s="328">
        <f>РФКиС_п!AA16</f>
        <v>10981</v>
      </c>
      <c r="X26" s="328">
        <f>РФКиС_п!AB16</f>
        <v>0</v>
      </c>
      <c r="Y26" s="413"/>
    </row>
    <row r="27" spans="1:25" ht="14.25">
      <c r="A27" s="409" t="s">
        <v>934</v>
      </c>
      <c r="B27" s="410"/>
      <c r="C27" s="410"/>
      <c r="D27" s="410"/>
      <c r="E27" s="410"/>
      <c r="F27" s="410"/>
      <c r="G27" s="410"/>
      <c r="H27" s="410"/>
      <c r="I27" s="410"/>
      <c r="J27" s="410"/>
      <c r="K27" s="410"/>
      <c r="L27" s="410"/>
      <c r="M27" s="410"/>
      <c r="N27" s="410"/>
      <c r="O27" s="410"/>
      <c r="P27" s="410"/>
      <c r="Q27" s="410"/>
      <c r="R27" s="410"/>
      <c r="S27" s="410"/>
      <c r="T27" s="410"/>
      <c r="U27" s="410"/>
      <c r="V27" s="410"/>
      <c r="W27" s="410"/>
      <c r="X27" s="410"/>
      <c r="Y27" s="413"/>
    </row>
    <row r="28" spans="1:25" ht="14.25">
      <c r="A28" s="560" t="s">
        <v>935</v>
      </c>
      <c r="B28" s="561"/>
      <c r="C28" s="561"/>
      <c r="D28" s="561"/>
      <c r="E28" s="561"/>
      <c r="F28" s="561"/>
      <c r="G28" s="561"/>
      <c r="H28" s="561"/>
      <c r="I28" s="561"/>
      <c r="J28" s="410"/>
      <c r="K28" s="410"/>
      <c r="L28" s="410"/>
      <c r="M28" s="410"/>
      <c r="N28" s="410"/>
      <c r="O28" s="410"/>
      <c r="P28" s="410"/>
      <c r="Q28" s="410"/>
      <c r="R28" s="410"/>
      <c r="S28" s="410"/>
      <c r="T28" s="410"/>
      <c r="U28" s="410"/>
      <c r="V28" s="410"/>
      <c r="W28" s="410"/>
      <c r="X28" s="410"/>
      <c r="Y28" s="413"/>
    </row>
    <row r="29" spans="1:25" ht="14.25">
      <c r="A29" s="408" t="s">
        <v>936</v>
      </c>
      <c r="B29" s="328"/>
      <c r="C29" s="328"/>
      <c r="D29" s="328"/>
      <c r="E29" s="328"/>
      <c r="F29" s="328"/>
      <c r="G29" s="328"/>
      <c r="H29" s="328"/>
      <c r="I29" s="328"/>
      <c r="J29" s="328"/>
      <c r="K29" s="328"/>
      <c r="L29" s="328"/>
      <c r="M29" s="328"/>
      <c r="N29" s="328"/>
      <c r="O29" s="328"/>
      <c r="P29" s="328"/>
      <c r="Q29" s="328"/>
      <c r="R29" s="328"/>
      <c r="S29" s="328"/>
      <c r="T29" s="328"/>
      <c r="U29" s="328"/>
      <c r="V29" s="328"/>
      <c r="W29" s="328"/>
      <c r="X29" s="328"/>
      <c r="Y29" s="413"/>
    </row>
    <row r="30" spans="1:25" ht="25.5" customHeight="1">
      <c r="A30" s="408" t="s">
        <v>923</v>
      </c>
      <c r="B30" s="616" t="s">
        <v>924</v>
      </c>
      <c r="C30" s="616"/>
      <c r="D30" s="616"/>
      <c r="E30" s="616"/>
      <c r="F30" s="616"/>
      <c r="G30" s="616"/>
      <c r="H30" s="616"/>
      <c r="I30" s="616"/>
      <c r="J30" s="616"/>
      <c r="K30" s="328">
        <v>1</v>
      </c>
      <c r="L30" s="328">
        <v>1</v>
      </c>
      <c r="M30" s="328">
        <v>0</v>
      </c>
      <c r="N30" s="328">
        <v>0</v>
      </c>
      <c r="O30" s="355">
        <v>0</v>
      </c>
      <c r="P30" s="355">
        <v>0</v>
      </c>
      <c r="Q30" s="355">
        <v>0</v>
      </c>
      <c r="R30" s="355">
        <v>0</v>
      </c>
      <c r="S30" s="355">
        <v>0</v>
      </c>
      <c r="T30" s="355">
        <v>0</v>
      </c>
      <c r="U30" s="355">
        <v>0</v>
      </c>
      <c r="V30" s="355">
        <v>0</v>
      </c>
      <c r="W30" s="355">
        <v>0</v>
      </c>
      <c r="X30" s="355">
        <v>0</v>
      </c>
      <c r="Y30" s="413"/>
    </row>
    <row r="31" spans="1:25" ht="5.25" customHeight="1">
      <c r="A31" s="556"/>
      <c r="B31" s="556"/>
      <c r="C31" s="556"/>
      <c r="D31" s="556"/>
      <c r="E31" s="556"/>
      <c r="F31" s="556"/>
      <c r="G31" s="556"/>
      <c r="H31" s="556"/>
      <c r="I31" s="556"/>
      <c r="J31" s="556"/>
      <c r="K31" s="556"/>
      <c r="L31" s="556"/>
      <c r="M31" s="556"/>
      <c r="N31" s="556"/>
      <c r="O31" s="557"/>
      <c r="P31" s="557"/>
      <c r="Q31" s="557"/>
      <c r="R31" s="557"/>
      <c r="S31" s="557"/>
      <c r="T31" s="557"/>
      <c r="U31" s="557"/>
      <c r="V31" s="557"/>
      <c r="W31" s="557"/>
      <c r="X31" s="557"/>
      <c r="Y31" s="413"/>
    </row>
    <row r="32" spans="1:25" s="3" customFormat="1" ht="33.75" customHeight="1">
      <c r="A32" s="616" t="s">
        <v>279</v>
      </c>
      <c r="B32" s="674" t="s">
        <v>254</v>
      </c>
      <c r="C32" s="674" t="s">
        <v>256</v>
      </c>
      <c r="D32" s="674"/>
      <c r="E32" s="671" t="s">
        <v>257</v>
      </c>
      <c r="F32" s="671"/>
      <c r="G32" s="674" t="s">
        <v>258</v>
      </c>
      <c r="H32" s="674"/>
      <c r="I32" s="674" t="s">
        <v>259</v>
      </c>
      <c r="J32" s="674"/>
      <c r="K32" s="674" t="s">
        <v>260</v>
      </c>
      <c r="L32" s="674"/>
      <c r="M32" s="562"/>
      <c r="N32" s="562"/>
      <c r="O32" s="563"/>
      <c r="P32" s="563"/>
      <c r="Q32" s="563"/>
      <c r="R32" s="563"/>
      <c r="S32" s="563"/>
      <c r="T32" s="563"/>
      <c r="U32" s="563"/>
      <c r="V32" s="563"/>
      <c r="W32" s="563"/>
      <c r="X32" s="563"/>
      <c r="Y32" s="564"/>
    </row>
    <row r="33" spans="1:25" ht="14.25">
      <c r="A33" s="616"/>
      <c r="B33" s="674"/>
      <c r="C33" s="522" t="s">
        <v>207</v>
      </c>
      <c r="D33" s="522" t="s">
        <v>208</v>
      </c>
      <c r="E33" s="522" t="s">
        <v>207</v>
      </c>
      <c r="F33" s="522" t="s">
        <v>208</v>
      </c>
      <c r="G33" s="522" t="s">
        <v>207</v>
      </c>
      <c r="H33" s="522" t="s">
        <v>208</v>
      </c>
      <c r="I33" s="522" t="s">
        <v>207</v>
      </c>
      <c r="J33" s="522" t="s">
        <v>208</v>
      </c>
      <c r="K33" s="522" t="s">
        <v>207</v>
      </c>
      <c r="L33" s="522" t="s">
        <v>255</v>
      </c>
      <c r="M33" s="556"/>
      <c r="N33" s="556"/>
      <c r="O33" s="557"/>
      <c r="P33" s="557"/>
      <c r="Q33" s="557"/>
      <c r="R33" s="557"/>
      <c r="S33" s="557"/>
      <c r="T33" s="557"/>
      <c r="U33" s="557"/>
      <c r="V33" s="557"/>
      <c r="W33" s="557"/>
      <c r="X33" s="557"/>
      <c r="Y33" s="413"/>
    </row>
    <row r="34" spans="1:25" ht="14.25">
      <c r="A34" s="616"/>
      <c r="B34" s="328">
        <v>2015</v>
      </c>
      <c r="C34" s="330">
        <f>E34+G34+I34+K34</f>
        <v>580403.6000000001</v>
      </c>
      <c r="D34" s="330">
        <f>F34+H34+J34+L34</f>
        <v>378972.4</v>
      </c>
      <c r="E34" s="330">
        <f>РФКиС_пер!G387</f>
        <v>437513.80000000005</v>
      </c>
      <c r="F34" s="330">
        <f>РФКиС_пер!H387</f>
        <v>327349.9</v>
      </c>
      <c r="G34" s="330">
        <f>РФКиС_пер!I387</f>
        <v>3511.5</v>
      </c>
      <c r="H34" s="330">
        <f>РФКиС_пер!J387</f>
        <v>3511.5</v>
      </c>
      <c r="I34" s="330">
        <f>РФКиС_пер!K387</f>
        <v>139378.3</v>
      </c>
      <c r="J34" s="330">
        <f>РФКиС_пер!L387</f>
        <v>48111</v>
      </c>
      <c r="K34" s="330">
        <f>РФКиС_пер!M387</f>
        <v>0</v>
      </c>
      <c r="L34" s="330">
        <f>РФКиС_пер!N387</f>
        <v>0</v>
      </c>
      <c r="M34" s="556"/>
      <c r="N34" s="556"/>
      <c r="O34" s="557"/>
      <c r="P34" s="557"/>
      <c r="Q34" s="557"/>
      <c r="R34" s="557"/>
      <c r="S34" s="557"/>
      <c r="T34" s="557"/>
      <c r="U34" s="557"/>
      <c r="V34" s="557"/>
      <c r="W34" s="557"/>
      <c r="X34" s="557"/>
      <c r="Y34" s="413"/>
    </row>
    <row r="35" spans="1:25" ht="14.25">
      <c r="A35" s="616"/>
      <c r="B35" s="328">
        <v>2016</v>
      </c>
      <c r="C35" s="330">
        <f aca="true" t="shared" si="0" ref="C35:D39">E35+G35+I35+K35</f>
        <v>742704.7000000001</v>
      </c>
      <c r="D35" s="330">
        <f t="shared" si="0"/>
        <v>460884.5999999999</v>
      </c>
      <c r="E35" s="330">
        <f>РФКиС_пер!G388</f>
        <v>570280.5</v>
      </c>
      <c r="F35" s="330">
        <f>РФКиС_пер!H388</f>
        <v>341623.19999999995</v>
      </c>
      <c r="G35" s="330">
        <f>РФКиС_пер!I388</f>
        <v>1655.3</v>
      </c>
      <c r="H35" s="330">
        <f>РФКиС_пер!J388</f>
        <v>1655.3</v>
      </c>
      <c r="I35" s="330">
        <f>РФКиС_пер!K388</f>
        <v>102346.90000000001</v>
      </c>
      <c r="J35" s="330">
        <f>РФКиС_пер!L388</f>
        <v>49184.1</v>
      </c>
      <c r="K35" s="330">
        <f>РФКиС_пер!M388</f>
        <v>68422</v>
      </c>
      <c r="L35" s="330">
        <f>РФКиС_пер!N388</f>
        <v>68422</v>
      </c>
      <c r="M35" s="556"/>
      <c r="N35" s="556"/>
      <c r="O35" s="557"/>
      <c r="P35" s="557"/>
      <c r="Q35" s="557"/>
      <c r="R35" s="557"/>
      <c r="S35" s="557"/>
      <c r="T35" s="557"/>
      <c r="U35" s="557"/>
      <c r="V35" s="557"/>
      <c r="W35" s="557"/>
      <c r="X35" s="557"/>
      <c r="Y35" s="413"/>
    </row>
    <row r="36" spans="1:25" ht="14.25">
      <c r="A36" s="616"/>
      <c r="B36" s="328">
        <v>2017</v>
      </c>
      <c r="C36" s="330">
        <f t="shared" si="0"/>
        <v>788926.2000000001</v>
      </c>
      <c r="D36" s="330">
        <f t="shared" si="0"/>
        <v>525999.1</v>
      </c>
      <c r="E36" s="330">
        <f>РФКиС_пер!G389</f>
        <v>574477.4</v>
      </c>
      <c r="F36" s="330">
        <f>РФКиС_пер!H389</f>
        <v>379220.49999999994</v>
      </c>
      <c r="G36" s="330">
        <f>РФКиС_пер!I389</f>
        <v>0</v>
      </c>
      <c r="H36" s="330">
        <f>РФКиС_пер!J389</f>
        <v>0</v>
      </c>
      <c r="I36" s="330">
        <f>РФКиС_пер!K389</f>
        <v>140100</v>
      </c>
      <c r="J36" s="330">
        <f>РФКиС_пер!L389</f>
        <v>72429.8</v>
      </c>
      <c r="K36" s="330">
        <f>РФКиС_пер!M389</f>
        <v>74348.8</v>
      </c>
      <c r="L36" s="330">
        <f>РФКиС_пер!N389</f>
        <v>74348.8</v>
      </c>
      <c r="M36" s="556"/>
      <c r="N36" s="556"/>
      <c r="O36" s="557"/>
      <c r="P36" s="557"/>
      <c r="Q36" s="557"/>
      <c r="R36" s="557"/>
      <c r="S36" s="557"/>
      <c r="T36" s="557"/>
      <c r="U36" s="557"/>
      <c r="V36" s="557"/>
      <c r="W36" s="557"/>
      <c r="X36" s="557"/>
      <c r="Y36" s="413"/>
    </row>
    <row r="37" spans="1:25" ht="14.25">
      <c r="A37" s="616"/>
      <c r="B37" s="328">
        <v>2018</v>
      </c>
      <c r="C37" s="330">
        <f t="shared" si="0"/>
        <v>981209.6000000001</v>
      </c>
      <c r="D37" s="330">
        <f t="shared" si="0"/>
        <v>673022.01</v>
      </c>
      <c r="E37" s="330">
        <f>РФКиС_пер!G390</f>
        <v>698918.4</v>
      </c>
      <c r="F37" s="330">
        <f>РФКиС_пер!H390</f>
        <v>503715</v>
      </c>
      <c r="G37" s="330">
        <f>РФКиС_пер!I390</f>
        <v>0</v>
      </c>
      <c r="H37" s="330">
        <f>РФКиС_пер!J390</f>
        <v>0</v>
      </c>
      <c r="I37" s="330">
        <f>РФКиС_пер!K390</f>
        <v>144755.00000000003</v>
      </c>
      <c r="J37" s="330">
        <f>РФКиС_пер!L390</f>
        <v>102386.8</v>
      </c>
      <c r="K37" s="330">
        <f>РФКиС_пер!M390</f>
        <v>137536.2</v>
      </c>
      <c r="L37" s="330">
        <f>РФКиС_пер!N390</f>
        <v>66920.20999999999</v>
      </c>
      <c r="M37" s="556"/>
      <c r="N37" s="556"/>
      <c r="O37" s="557"/>
      <c r="P37" s="557"/>
      <c r="Q37" s="557"/>
      <c r="R37" s="557"/>
      <c r="S37" s="557"/>
      <c r="T37" s="557"/>
      <c r="U37" s="557"/>
      <c r="V37" s="557"/>
      <c r="W37" s="557"/>
      <c r="X37" s="557"/>
      <c r="Y37" s="413"/>
    </row>
    <row r="38" spans="1:25" ht="14.25">
      <c r="A38" s="616"/>
      <c r="B38" s="328">
        <v>2019</v>
      </c>
      <c r="C38" s="330">
        <f t="shared" si="0"/>
        <v>962126.8</v>
      </c>
      <c r="D38" s="330">
        <f t="shared" si="0"/>
        <v>685379.04</v>
      </c>
      <c r="E38" s="330">
        <f>РФКиС_пер!G391</f>
        <v>688365</v>
      </c>
      <c r="F38" s="330">
        <f>РФКиС_пер!H391</f>
        <v>515564.89999999997</v>
      </c>
      <c r="G38" s="330">
        <f>РФКиС_пер!I391</f>
        <v>2822.6</v>
      </c>
      <c r="H38" s="330">
        <f>РФКиС_пер!J391</f>
        <v>2822.6</v>
      </c>
      <c r="I38" s="330">
        <f>РФКиС_пер!K391</f>
        <v>142090.5</v>
      </c>
      <c r="J38" s="330">
        <f>РФКиС_пер!L391</f>
        <v>99469.00000000001</v>
      </c>
      <c r="K38" s="330">
        <f>РФКиС_пер!M391</f>
        <v>128848.70000000001</v>
      </c>
      <c r="L38" s="330">
        <f>РФКиС_пер!N391</f>
        <v>67522.54000000001</v>
      </c>
      <c r="M38" s="556"/>
      <c r="N38" s="556"/>
      <c r="O38" s="557"/>
      <c r="P38" s="557"/>
      <c r="Q38" s="557"/>
      <c r="R38" s="557"/>
      <c r="S38" s="557"/>
      <c r="T38" s="557"/>
      <c r="U38" s="557"/>
      <c r="V38" s="557"/>
      <c r="W38" s="557"/>
      <c r="X38" s="557"/>
      <c r="Y38" s="413"/>
    </row>
    <row r="39" spans="1:25" ht="14.25">
      <c r="A39" s="616"/>
      <c r="B39" s="328">
        <v>2020</v>
      </c>
      <c r="C39" s="330">
        <f t="shared" si="0"/>
        <v>785326.4</v>
      </c>
      <c r="D39" s="330">
        <f t="shared" si="0"/>
        <v>601750.7400000001</v>
      </c>
      <c r="E39" s="330">
        <f>РФКиС_пер!G392</f>
        <v>577512</v>
      </c>
      <c r="F39" s="330">
        <f>РФКиС_пер!H392</f>
        <v>519783.80000000005</v>
      </c>
      <c r="G39" s="330">
        <f>РФКиС_пер!I392</f>
        <v>0</v>
      </c>
      <c r="H39" s="330">
        <f>РФКиС_пер!J392</f>
        <v>0</v>
      </c>
      <c r="I39" s="330">
        <f>РФКиС_пер!K392</f>
        <v>140240.4</v>
      </c>
      <c r="J39" s="330">
        <f>РФКиС_пер!L392</f>
        <v>14444.4</v>
      </c>
      <c r="K39" s="330">
        <f>РФКиС_пер!M392</f>
        <v>67574</v>
      </c>
      <c r="L39" s="330">
        <f>РФКиС_пер!N392</f>
        <v>67522.54000000001</v>
      </c>
      <c r="M39" s="556"/>
      <c r="N39" s="556"/>
      <c r="O39" s="557"/>
      <c r="P39" s="557"/>
      <c r="Q39" s="557"/>
      <c r="R39" s="557"/>
      <c r="S39" s="557"/>
      <c r="T39" s="557"/>
      <c r="U39" s="557"/>
      <c r="V39" s="557"/>
      <c r="W39" s="557"/>
      <c r="X39" s="557"/>
      <c r="Y39" s="413"/>
    </row>
    <row r="40" spans="1:25" ht="14.25">
      <c r="A40" s="616"/>
      <c r="B40" s="328">
        <v>2021</v>
      </c>
      <c r="C40" s="330">
        <f aca="true" t="shared" si="1" ref="C40:D44">E40+G40+I40+K40</f>
        <v>781841.3</v>
      </c>
      <c r="D40" s="330">
        <f t="shared" si="1"/>
        <v>538678.2000000001</v>
      </c>
      <c r="E40" s="330">
        <f>РФКиС_пер!G393</f>
        <v>578162</v>
      </c>
      <c r="F40" s="330">
        <f>РФКиС_пер!H393</f>
        <v>519833.80000000005</v>
      </c>
      <c r="G40" s="330">
        <f>РФКиС_пер!I393</f>
        <v>0</v>
      </c>
      <c r="H40" s="330">
        <f>РФКиС_пер!J393</f>
        <v>0</v>
      </c>
      <c r="I40" s="330">
        <f>РФКиС_пер!K393</f>
        <v>140240.4</v>
      </c>
      <c r="J40" s="330">
        <f>РФКиС_пер!L393</f>
        <v>14444.4</v>
      </c>
      <c r="K40" s="330">
        <f>РФКиС_пер!M393</f>
        <v>63438.9</v>
      </c>
      <c r="L40" s="330">
        <f>РФКиС_пер!N393</f>
        <v>4400</v>
      </c>
      <c r="M40" s="556"/>
      <c r="N40" s="556"/>
      <c r="O40" s="557"/>
      <c r="P40" s="557"/>
      <c r="Q40" s="557"/>
      <c r="R40" s="557"/>
      <c r="S40" s="557"/>
      <c r="T40" s="557"/>
      <c r="U40" s="557"/>
      <c r="V40" s="557"/>
      <c r="W40" s="557"/>
      <c r="X40" s="557"/>
      <c r="Y40" s="413"/>
    </row>
    <row r="41" spans="1:25" ht="14.25">
      <c r="A41" s="616"/>
      <c r="B41" s="328">
        <v>2022</v>
      </c>
      <c r="C41" s="330">
        <f t="shared" si="1"/>
        <v>778575.3</v>
      </c>
      <c r="D41" s="330">
        <f t="shared" si="1"/>
        <v>471692.4</v>
      </c>
      <c r="E41" s="330">
        <f>РФКиС_пер!G394</f>
        <v>577512</v>
      </c>
      <c r="F41" s="330">
        <f>РФКиС_пер!H394</f>
        <v>471692.4</v>
      </c>
      <c r="G41" s="330">
        <f>РФКиС_пер!I394</f>
        <v>0</v>
      </c>
      <c r="H41" s="330">
        <f>РФКиС_пер!J394</f>
        <v>0</v>
      </c>
      <c r="I41" s="330">
        <f>РФКиС_пер!K394</f>
        <v>137624.4</v>
      </c>
      <c r="J41" s="330">
        <f>РФКиС_пер!L394</f>
        <v>0</v>
      </c>
      <c r="K41" s="330">
        <f>РФКиС_пер!M394</f>
        <v>63438.9</v>
      </c>
      <c r="L41" s="330">
        <f>РФКиС_пер!N394</f>
        <v>0</v>
      </c>
      <c r="M41" s="556"/>
      <c r="N41" s="556"/>
      <c r="O41" s="557"/>
      <c r="P41" s="557"/>
      <c r="Q41" s="557"/>
      <c r="R41" s="557"/>
      <c r="S41" s="557"/>
      <c r="T41" s="557"/>
      <c r="U41" s="557"/>
      <c r="V41" s="557"/>
      <c r="W41" s="557"/>
      <c r="X41" s="557"/>
      <c r="Y41" s="413"/>
    </row>
    <row r="42" spans="1:25" ht="14.25">
      <c r="A42" s="616"/>
      <c r="B42" s="328">
        <v>2023</v>
      </c>
      <c r="C42" s="330">
        <f t="shared" si="1"/>
        <v>778575.3</v>
      </c>
      <c r="D42" s="330">
        <f t="shared" si="1"/>
        <v>0</v>
      </c>
      <c r="E42" s="330">
        <f>РФКиС_пер!G395</f>
        <v>577512</v>
      </c>
      <c r="F42" s="330">
        <f>РФКиС_пер!H395</f>
        <v>0</v>
      </c>
      <c r="G42" s="330">
        <f>РФКиС_пер!I395</f>
        <v>0</v>
      </c>
      <c r="H42" s="330">
        <f>РФКиС_пер!J395</f>
        <v>0</v>
      </c>
      <c r="I42" s="330">
        <f>РФКиС_пер!K395</f>
        <v>137624.4</v>
      </c>
      <c r="J42" s="330">
        <f>РФКиС_пер!L395</f>
        <v>0</v>
      </c>
      <c r="K42" s="330">
        <f>РФКиС_пер!M395</f>
        <v>63438.9</v>
      </c>
      <c r="L42" s="330">
        <f>РФКиС_пер!N395</f>
        <v>0</v>
      </c>
      <c r="M42" s="556"/>
      <c r="N42" s="556"/>
      <c r="O42" s="557"/>
      <c r="P42" s="557"/>
      <c r="Q42" s="557"/>
      <c r="R42" s="557"/>
      <c r="S42" s="557"/>
      <c r="T42" s="557"/>
      <c r="U42" s="557"/>
      <c r="V42" s="557"/>
      <c r="W42" s="557"/>
      <c r="X42" s="557"/>
      <c r="Y42" s="413"/>
    </row>
    <row r="43" spans="1:25" ht="14.25">
      <c r="A43" s="616"/>
      <c r="B43" s="328">
        <v>2024</v>
      </c>
      <c r="C43" s="330">
        <f t="shared" si="1"/>
        <v>778575.3</v>
      </c>
      <c r="D43" s="330">
        <f t="shared" si="1"/>
        <v>0</v>
      </c>
      <c r="E43" s="330">
        <f>РФКиС_пер!G396</f>
        <v>577512</v>
      </c>
      <c r="F43" s="330">
        <f>РФКиС_пер!H396</f>
        <v>0</v>
      </c>
      <c r="G43" s="330">
        <f>РФКиС_пер!I396</f>
        <v>0</v>
      </c>
      <c r="H43" s="330">
        <f>РФКиС_пер!J396</f>
        <v>0</v>
      </c>
      <c r="I43" s="330">
        <f>РФКиС_пер!K396</f>
        <v>137624.4</v>
      </c>
      <c r="J43" s="330">
        <f>РФКиС_пер!L396</f>
        <v>0</v>
      </c>
      <c r="K43" s="330">
        <f>РФКиС_пер!M396</f>
        <v>63438.9</v>
      </c>
      <c r="L43" s="330">
        <f>РФКиС_пер!N396</f>
        <v>0</v>
      </c>
      <c r="M43" s="556"/>
      <c r="N43" s="556"/>
      <c r="O43" s="557"/>
      <c r="P43" s="557"/>
      <c r="Q43" s="557"/>
      <c r="R43" s="557"/>
      <c r="S43" s="557"/>
      <c r="T43" s="557"/>
      <c r="U43" s="557"/>
      <c r="V43" s="557"/>
      <c r="W43" s="557"/>
      <c r="X43" s="557"/>
      <c r="Y43" s="413"/>
    </row>
    <row r="44" spans="1:25" ht="14.25">
      <c r="A44" s="616"/>
      <c r="B44" s="328">
        <v>2025</v>
      </c>
      <c r="C44" s="330">
        <f t="shared" si="1"/>
        <v>778575.3</v>
      </c>
      <c r="D44" s="330">
        <f t="shared" si="1"/>
        <v>0</v>
      </c>
      <c r="E44" s="330">
        <f>РФКиС_пер!G397</f>
        <v>577512</v>
      </c>
      <c r="F44" s="330">
        <f>РФКиС_пер!H397</f>
        <v>0</v>
      </c>
      <c r="G44" s="330">
        <f>РФКиС_пер!I397</f>
        <v>0</v>
      </c>
      <c r="H44" s="330">
        <f>РФКиС_пер!J397</f>
        <v>0</v>
      </c>
      <c r="I44" s="330">
        <f>РФКиС_пер!K397</f>
        <v>137624.4</v>
      </c>
      <c r="J44" s="330">
        <f>РФКиС_пер!L397</f>
        <v>0</v>
      </c>
      <c r="K44" s="330">
        <f>РФКиС_пер!M397</f>
        <v>63438.9</v>
      </c>
      <c r="L44" s="330">
        <f>РФКиС_пер!N397</f>
        <v>0</v>
      </c>
      <c r="M44" s="556"/>
      <c r="N44" s="556"/>
      <c r="O44" s="557"/>
      <c r="P44" s="557"/>
      <c r="Q44" s="557"/>
      <c r="R44" s="557"/>
      <c r="S44" s="557"/>
      <c r="T44" s="557"/>
      <c r="U44" s="557"/>
      <c r="V44" s="557"/>
      <c r="W44" s="557"/>
      <c r="X44" s="557"/>
      <c r="Y44" s="413"/>
    </row>
    <row r="45" spans="1:25" s="4" customFormat="1" ht="14.25">
      <c r="A45" s="616"/>
      <c r="B45" s="429" t="s">
        <v>261</v>
      </c>
      <c r="C45" s="565">
        <f>SUM(C34:C44)</f>
        <v>8736839.8</v>
      </c>
      <c r="D45" s="565">
        <f aca="true" t="shared" si="2" ref="D45:L45">SUM(D34:D44)</f>
        <v>4336378.490000001</v>
      </c>
      <c r="E45" s="565">
        <f t="shared" si="2"/>
        <v>6435277.1</v>
      </c>
      <c r="F45" s="565">
        <f t="shared" si="2"/>
        <v>3578783.4999999995</v>
      </c>
      <c r="G45" s="565">
        <f t="shared" si="2"/>
        <v>7989.4</v>
      </c>
      <c r="H45" s="565">
        <f t="shared" si="2"/>
        <v>7989.4</v>
      </c>
      <c r="I45" s="565">
        <f t="shared" si="2"/>
        <v>1499649.0999999999</v>
      </c>
      <c r="J45" s="565">
        <f t="shared" si="2"/>
        <v>400469.50000000006</v>
      </c>
      <c r="K45" s="565">
        <f t="shared" si="2"/>
        <v>793924.2000000001</v>
      </c>
      <c r="L45" s="565">
        <f t="shared" si="2"/>
        <v>349136.08999999997</v>
      </c>
      <c r="M45" s="566"/>
      <c r="N45" s="566"/>
      <c r="O45" s="567"/>
      <c r="P45" s="567"/>
      <c r="Q45" s="567"/>
      <c r="R45" s="567"/>
      <c r="S45" s="567"/>
      <c r="T45" s="567"/>
      <c r="U45" s="567"/>
      <c r="V45" s="567"/>
      <c r="W45" s="567"/>
      <c r="X45" s="567"/>
      <c r="Y45" s="418"/>
    </row>
    <row r="46" spans="1:25" ht="6.75" customHeight="1">
      <c r="A46" s="556"/>
      <c r="B46" s="556"/>
      <c r="C46" s="556"/>
      <c r="D46" s="556"/>
      <c r="E46" s="556"/>
      <c r="F46" s="556"/>
      <c r="G46" s="556"/>
      <c r="H46" s="556"/>
      <c r="I46" s="556"/>
      <c r="J46" s="556"/>
      <c r="K46" s="556"/>
      <c r="L46" s="556"/>
      <c r="M46" s="556"/>
      <c r="N46" s="556"/>
      <c r="O46" s="557"/>
      <c r="P46" s="557"/>
      <c r="Q46" s="557"/>
      <c r="R46" s="557"/>
      <c r="S46" s="557"/>
      <c r="T46" s="557"/>
      <c r="U46" s="557"/>
      <c r="V46" s="557"/>
      <c r="W46" s="557"/>
      <c r="X46" s="557"/>
      <c r="Y46" s="413"/>
    </row>
    <row r="47" spans="1:25" ht="14.25">
      <c r="A47" s="408" t="s">
        <v>280</v>
      </c>
      <c r="B47" s="613" t="s">
        <v>597</v>
      </c>
      <c r="C47" s="613"/>
      <c r="D47" s="613"/>
      <c r="E47" s="613"/>
      <c r="F47" s="613"/>
      <c r="G47" s="613"/>
      <c r="H47" s="613"/>
      <c r="I47" s="613"/>
      <c r="J47" s="613"/>
      <c r="K47" s="613"/>
      <c r="L47" s="613"/>
      <c r="M47" s="556"/>
      <c r="N47" s="556"/>
      <c r="O47" s="557"/>
      <c r="P47" s="557"/>
      <c r="Q47" s="557"/>
      <c r="R47" s="557"/>
      <c r="S47" s="557"/>
      <c r="T47" s="557"/>
      <c r="U47" s="557"/>
      <c r="V47" s="557"/>
      <c r="W47" s="557"/>
      <c r="X47" s="557"/>
      <c r="Y47" s="413"/>
    </row>
    <row r="48" spans="1:25" s="3" customFormat="1" ht="35.25" customHeight="1">
      <c r="A48" s="568" t="s">
        <v>864</v>
      </c>
      <c r="B48" s="613" t="s">
        <v>1034</v>
      </c>
      <c r="C48" s="613"/>
      <c r="D48" s="613"/>
      <c r="E48" s="613"/>
      <c r="F48" s="613"/>
      <c r="G48" s="613"/>
      <c r="H48" s="613"/>
      <c r="I48" s="613"/>
      <c r="J48" s="613"/>
      <c r="K48" s="613"/>
      <c r="L48" s="613"/>
      <c r="M48" s="562"/>
      <c r="N48" s="562"/>
      <c r="O48" s="563"/>
      <c r="P48" s="563"/>
      <c r="Q48" s="563"/>
      <c r="R48" s="563"/>
      <c r="S48" s="563"/>
      <c r="T48" s="563"/>
      <c r="U48" s="563"/>
      <c r="V48" s="563"/>
      <c r="W48" s="563"/>
      <c r="X48" s="563"/>
      <c r="Y48" s="564"/>
    </row>
    <row r="49" spans="1:25" s="3" customFormat="1" ht="12" customHeight="1">
      <c r="A49" s="614" t="s">
        <v>281</v>
      </c>
      <c r="B49" s="675"/>
      <c r="C49" s="675"/>
      <c r="D49" s="675"/>
      <c r="E49" s="675"/>
      <c r="F49" s="675"/>
      <c r="G49" s="675"/>
      <c r="H49" s="675"/>
      <c r="I49" s="675"/>
      <c r="J49" s="675"/>
      <c r="K49" s="675"/>
      <c r="L49" s="615"/>
      <c r="M49" s="562"/>
      <c r="N49" s="562"/>
      <c r="O49" s="563"/>
      <c r="P49" s="563"/>
      <c r="Q49" s="563"/>
      <c r="R49" s="563"/>
      <c r="S49" s="563"/>
      <c r="T49" s="563"/>
      <c r="U49" s="563"/>
      <c r="V49" s="563"/>
      <c r="W49" s="563"/>
      <c r="X49" s="563"/>
      <c r="Y49" s="564"/>
    </row>
    <row r="50" spans="1:25" ht="14.25">
      <c r="A50" s="408" t="s">
        <v>282</v>
      </c>
      <c r="B50" s="613" t="s">
        <v>697</v>
      </c>
      <c r="C50" s="613"/>
      <c r="D50" s="613"/>
      <c r="E50" s="613"/>
      <c r="F50" s="613"/>
      <c r="G50" s="613"/>
      <c r="H50" s="613"/>
      <c r="I50" s="613"/>
      <c r="J50" s="613"/>
      <c r="K50" s="613"/>
      <c r="L50" s="613"/>
      <c r="M50" s="556"/>
      <c r="N50" s="556"/>
      <c r="O50" s="557"/>
      <c r="P50" s="557"/>
      <c r="Q50" s="557"/>
      <c r="R50" s="557"/>
      <c r="S50" s="557"/>
      <c r="T50" s="557"/>
      <c r="U50" s="557"/>
      <c r="V50" s="557"/>
      <c r="W50" s="557"/>
      <c r="X50" s="557"/>
      <c r="Y50" s="413"/>
    </row>
    <row r="51" spans="1:25" ht="60.75" customHeight="1">
      <c r="A51" s="408" t="s">
        <v>283</v>
      </c>
      <c r="B51" s="613" t="s">
        <v>588</v>
      </c>
      <c r="C51" s="613"/>
      <c r="D51" s="613"/>
      <c r="E51" s="613"/>
      <c r="F51" s="613"/>
      <c r="G51" s="613"/>
      <c r="H51" s="613"/>
      <c r="I51" s="613"/>
      <c r="J51" s="613"/>
      <c r="K51" s="613"/>
      <c r="L51" s="613"/>
      <c r="M51" s="556"/>
      <c r="N51" s="556"/>
      <c r="O51" s="557"/>
      <c r="P51" s="557"/>
      <c r="Q51" s="557"/>
      <c r="R51" s="557"/>
      <c r="S51" s="557"/>
      <c r="T51" s="557"/>
      <c r="U51" s="557"/>
      <c r="V51" s="557"/>
      <c r="W51" s="557"/>
      <c r="X51" s="557"/>
      <c r="Y51" s="413"/>
    </row>
    <row r="52" spans="1:25" ht="12" customHeight="1">
      <c r="A52" s="402"/>
      <c r="B52" s="402"/>
      <c r="C52" s="402"/>
      <c r="D52" s="402"/>
      <c r="E52" s="402"/>
      <c r="F52" s="402"/>
      <c r="G52" s="402"/>
      <c r="H52" s="402"/>
      <c r="I52" s="402"/>
      <c r="J52" s="402"/>
      <c r="K52" s="402"/>
      <c r="L52" s="402"/>
      <c r="M52" s="402"/>
      <c r="N52" s="402"/>
      <c r="O52" s="413"/>
      <c r="P52" s="413"/>
      <c r="Q52" s="413"/>
      <c r="R52" s="413"/>
      <c r="S52" s="413"/>
      <c r="T52" s="413"/>
      <c r="U52" s="413"/>
      <c r="V52" s="413"/>
      <c r="W52" s="413"/>
      <c r="X52" s="413"/>
      <c r="Y52" s="413"/>
    </row>
    <row r="53" spans="1:25" ht="5.25" customHeight="1">
      <c r="A53" s="405"/>
      <c r="B53" s="569"/>
      <c r="C53" s="569"/>
      <c r="D53" s="569"/>
      <c r="E53" s="569"/>
      <c r="F53" s="569"/>
      <c r="G53" s="569"/>
      <c r="H53" s="569"/>
      <c r="I53" s="569"/>
      <c r="J53" s="569"/>
      <c r="K53" s="569"/>
      <c r="L53" s="569"/>
      <c r="M53" s="569"/>
      <c r="N53" s="569"/>
      <c r="O53" s="570"/>
      <c r="P53" s="570"/>
      <c r="Q53" s="570"/>
      <c r="R53" s="570"/>
      <c r="S53" s="570"/>
      <c r="T53" s="570"/>
      <c r="U53" s="570"/>
      <c r="V53" s="570"/>
      <c r="W53" s="570"/>
      <c r="X53" s="570"/>
      <c r="Y53" s="413"/>
    </row>
    <row r="54" spans="1:25" ht="14.25">
      <c r="A54" s="672" t="s">
        <v>644</v>
      </c>
      <c r="B54" s="672"/>
      <c r="C54" s="672"/>
      <c r="D54" s="672"/>
      <c r="E54" s="672"/>
      <c r="F54" s="672"/>
      <c r="G54" s="672"/>
      <c r="H54" s="672"/>
      <c r="I54" s="672"/>
      <c r="J54" s="672"/>
      <c r="K54" s="672"/>
      <c r="L54" s="672"/>
      <c r="M54" s="672"/>
      <c r="N54" s="672"/>
      <c r="O54" s="570"/>
      <c r="P54" s="570"/>
      <c r="Q54" s="570"/>
      <c r="R54" s="570"/>
      <c r="S54" s="570"/>
      <c r="T54" s="570"/>
      <c r="U54" s="570"/>
      <c r="V54" s="570"/>
      <c r="W54" s="570"/>
      <c r="X54" s="570"/>
      <c r="Y54" s="413"/>
    </row>
    <row r="55" spans="1:25" ht="3" customHeight="1">
      <c r="A55" s="405"/>
      <c r="B55" s="569"/>
      <c r="C55" s="569"/>
      <c r="D55" s="569"/>
      <c r="E55" s="569"/>
      <c r="F55" s="569"/>
      <c r="G55" s="569"/>
      <c r="H55" s="569"/>
      <c r="I55" s="569"/>
      <c r="J55" s="569"/>
      <c r="K55" s="569"/>
      <c r="L55" s="569"/>
      <c r="M55" s="569"/>
      <c r="N55" s="569"/>
      <c r="O55" s="570"/>
      <c r="P55" s="570"/>
      <c r="Q55" s="570"/>
      <c r="R55" s="570"/>
      <c r="S55" s="570"/>
      <c r="T55" s="570"/>
      <c r="U55" s="570"/>
      <c r="V55" s="570"/>
      <c r="W55" s="570"/>
      <c r="X55" s="570"/>
      <c r="Y55" s="413"/>
    </row>
    <row r="56" spans="1:25" ht="45.75" customHeight="1">
      <c r="A56" s="634" t="s">
        <v>645</v>
      </c>
      <c r="B56" s="634"/>
      <c r="C56" s="634"/>
      <c r="D56" s="634"/>
      <c r="E56" s="634"/>
      <c r="F56" s="634"/>
      <c r="G56" s="634"/>
      <c r="H56" s="634"/>
      <c r="I56" s="634"/>
      <c r="J56" s="634"/>
      <c r="K56" s="634"/>
      <c r="L56" s="634"/>
      <c r="M56" s="634"/>
      <c r="N56" s="634"/>
      <c r="O56" s="634"/>
      <c r="P56" s="634"/>
      <c r="Q56" s="634"/>
      <c r="R56" s="634"/>
      <c r="S56" s="634"/>
      <c r="T56" s="634"/>
      <c r="U56" s="634"/>
      <c r="V56" s="634"/>
      <c r="W56" s="634"/>
      <c r="X56" s="634"/>
      <c r="Y56" s="413"/>
    </row>
    <row r="57" spans="1:25" ht="32.25" customHeight="1">
      <c r="A57" s="634" t="s">
        <v>646</v>
      </c>
      <c r="B57" s="634"/>
      <c r="C57" s="634"/>
      <c r="D57" s="634"/>
      <c r="E57" s="634"/>
      <c r="F57" s="634"/>
      <c r="G57" s="634"/>
      <c r="H57" s="634"/>
      <c r="I57" s="634"/>
      <c r="J57" s="634"/>
      <c r="K57" s="634"/>
      <c r="L57" s="634"/>
      <c r="M57" s="634"/>
      <c r="N57" s="634"/>
      <c r="O57" s="634"/>
      <c r="P57" s="634"/>
      <c r="Q57" s="634"/>
      <c r="R57" s="634"/>
      <c r="S57" s="634"/>
      <c r="T57" s="634"/>
      <c r="U57" s="634"/>
      <c r="V57" s="634"/>
      <c r="W57" s="634"/>
      <c r="X57" s="634"/>
      <c r="Y57" s="413"/>
    </row>
    <row r="58" spans="1:25" ht="18.75" customHeight="1">
      <c r="A58" s="634" t="s">
        <v>647</v>
      </c>
      <c r="B58" s="634"/>
      <c r="C58" s="634"/>
      <c r="D58" s="634"/>
      <c r="E58" s="634"/>
      <c r="F58" s="634"/>
      <c r="G58" s="634"/>
      <c r="H58" s="634"/>
      <c r="I58" s="634"/>
      <c r="J58" s="634"/>
      <c r="K58" s="634"/>
      <c r="L58" s="634"/>
      <c r="M58" s="634"/>
      <c r="N58" s="634"/>
      <c r="O58" s="634"/>
      <c r="P58" s="634"/>
      <c r="Q58" s="634"/>
      <c r="R58" s="634"/>
      <c r="S58" s="634"/>
      <c r="T58" s="634"/>
      <c r="U58" s="634"/>
      <c r="V58" s="634"/>
      <c r="W58" s="634"/>
      <c r="X58" s="634"/>
      <c r="Y58" s="413"/>
    </row>
    <row r="59" spans="1:25" ht="15.75" customHeight="1">
      <c r="A59" s="634" t="s">
        <v>648</v>
      </c>
      <c r="B59" s="634"/>
      <c r="C59" s="634"/>
      <c r="D59" s="634"/>
      <c r="E59" s="634"/>
      <c r="F59" s="634"/>
      <c r="G59" s="634"/>
      <c r="H59" s="634"/>
      <c r="I59" s="634"/>
      <c r="J59" s="634"/>
      <c r="K59" s="634"/>
      <c r="L59" s="634"/>
      <c r="M59" s="569"/>
      <c r="N59" s="569"/>
      <c r="O59" s="570"/>
      <c r="P59" s="570"/>
      <c r="Q59" s="570"/>
      <c r="R59" s="570"/>
      <c r="S59" s="570"/>
      <c r="T59" s="570"/>
      <c r="U59" s="570"/>
      <c r="V59" s="570"/>
      <c r="W59" s="570"/>
      <c r="X59" s="570"/>
      <c r="Y59" s="413"/>
    </row>
    <row r="60" spans="1:25" ht="14.25">
      <c r="A60" s="634" t="s">
        <v>649</v>
      </c>
      <c r="B60" s="634"/>
      <c r="C60" s="634"/>
      <c r="D60" s="634"/>
      <c r="E60" s="634"/>
      <c r="F60" s="634"/>
      <c r="G60" s="634"/>
      <c r="H60" s="634"/>
      <c r="I60" s="634"/>
      <c r="J60" s="634"/>
      <c r="K60" s="634"/>
      <c r="L60" s="634"/>
      <c r="M60" s="569"/>
      <c r="N60" s="569"/>
      <c r="O60" s="570"/>
      <c r="P60" s="570"/>
      <c r="Q60" s="570"/>
      <c r="R60" s="570"/>
      <c r="S60" s="570"/>
      <c r="T60" s="570"/>
      <c r="U60" s="570"/>
      <c r="V60" s="570"/>
      <c r="W60" s="570"/>
      <c r="X60" s="570"/>
      <c r="Y60" s="413"/>
    </row>
    <row r="61" spans="1:25" ht="30" customHeight="1">
      <c r="A61" s="634" t="s">
        <v>650</v>
      </c>
      <c r="B61" s="634"/>
      <c r="C61" s="634"/>
      <c r="D61" s="634"/>
      <c r="E61" s="634"/>
      <c r="F61" s="634"/>
      <c r="G61" s="634"/>
      <c r="H61" s="634"/>
      <c r="I61" s="634"/>
      <c r="J61" s="634"/>
      <c r="K61" s="634"/>
      <c r="L61" s="634"/>
      <c r="M61" s="634"/>
      <c r="N61" s="634"/>
      <c r="O61" s="634"/>
      <c r="P61" s="634"/>
      <c r="Q61" s="634"/>
      <c r="R61" s="634"/>
      <c r="S61" s="634"/>
      <c r="T61" s="634"/>
      <c r="U61" s="634"/>
      <c r="V61" s="634"/>
      <c r="W61" s="634"/>
      <c r="X61" s="634"/>
      <c r="Y61" s="413"/>
    </row>
    <row r="62" spans="1:25" ht="14.25">
      <c r="A62" s="634" t="s">
        <v>651</v>
      </c>
      <c r="B62" s="634"/>
      <c r="C62" s="634"/>
      <c r="D62" s="634"/>
      <c r="E62" s="634"/>
      <c r="F62" s="634"/>
      <c r="G62" s="634"/>
      <c r="H62" s="634"/>
      <c r="I62" s="634"/>
      <c r="J62" s="634"/>
      <c r="K62" s="634"/>
      <c r="L62" s="634"/>
      <c r="M62" s="569"/>
      <c r="N62" s="569"/>
      <c r="O62" s="570"/>
      <c r="P62" s="570"/>
      <c r="Q62" s="570"/>
      <c r="R62" s="570"/>
      <c r="S62" s="570"/>
      <c r="T62" s="570"/>
      <c r="U62" s="570"/>
      <c r="V62" s="570"/>
      <c r="W62" s="570"/>
      <c r="X62" s="570"/>
      <c r="Y62" s="413"/>
    </row>
    <row r="63" spans="1:25" ht="15.75" customHeight="1">
      <c r="A63" s="634" t="s">
        <v>652</v>
      </c>
      <c r="B63" s="634"/>
      <c r="C63" s="634"/>
      <c r="D63" s="634"/>
      <c r="E63" s="634"/>
      <c r="F63" s="634"/>
      <c r="G63" s="634"/>
      <c r="H63" s="634"/>
      <c r="I63" s="634"/>
      <c r="J63" s="634"/>
      <c r="K63" s="634"/>
      <c r="L63" s="634"/>
      <c r="M63" s="569"/>
      <c r="N63" s="569"/>
      <c r="O63" s="570"/>
      <c r="P63" s="570"/>
      <c r="Q63" s="570"/>
      <c r="R63" s="570"/>
      <c r="S63" s="570"/>
      <c r="T63" s="570"/>
      <c r="U63" s="570"/>
      <c r="V63" s="570"/>
      <c r="W63" s="570"/>
      <c r="X63" s="570"/>
      <c r="Y63" s="413"/>
    </row>
    <row r="64" spans="1:25" ht="15" customHeight="1">
      <c r="A64" s="681" t="s">
        <v>653</v>
      </c>
      <c r="B64" s="681"/>
      <c r="C64" s="681"/>
      <c r="D64" s="681"/>
      <c r="E64" s="681"/>
      <c r="F64" s="681"/>
      <c r="G64" s="681"/>
      <c r="H64" s="681"/>
      <c r="I64" s="681"/>
      <c r="J64" s="681"/>
      <c r="K64" s="681"/>
      <c r="L64" s="681"/>
      <c r="M64" s="681"/>
      <c r="N64" s="681"/>
      <c r="O64" s="681"/>
      <c r="P64" s="681"/>
      <c r="Q64" s="681"/>
      <c r="R64" s="681"/>
      <c r="S64" s="681"/>
      <c r="T64" s="681"/>
      <c r="U64" s="681"/>
      <c r="V64" s="681"/>
      <c r="W64" s="681"/>
      <c r="X64" s="681"/>
      <c r="Y64" s="413"/>
    </row>
    <row r="65" spans="1:25" ht="31.5" customHeight="1">
      <c r="A65" s="634" t="s">
        <v>654</v>
      </c>
      <c r="B65" s="634"/>
      <c r="C65" s="634"/>
      <c r="D65" s="634"/>
      <c r="E65" s="634"/>
      <c r="F65" s="634"/>
      <c r="G65" s="634"/>
      <c r="H65" s="634"/>
      <c r="I65" s="634"/>
      <c r="J65" s="634"/>
      <c r="K65" s="634"/>
      <c r="L65" s="634"/>
      <c r="M65" s="634"/>
      <c r="N65" s="634"/>
      <c r="O65" s="634"/>
      <c r="P65" s="634"/>
      <c r="Q65" s="634"/>
      <c r="R65" s="634"/>
      <c r="S65" s="634"/>
      <c r="T65" s="634"/>
      <c r="U65" s="634"/>
      <c r="V65" s="634"/>
      <c r="W65" s="634"/>
      <c r="X65" s="634"/>
      <c r="Y65" s="413"/>
    </row>
    <row r="66" spans="1:25" ht="14.25">
      <c r="A66" s="684" t="s">
        <v>655</v>
      </c>
      <c r="B66" s="684"/>
      <c r="C66" s="684"/>
      <c r="D66" s="684"/>
      <c r="E66" s="684"/>
      <c r="F66" s="684"/>
      <c r="G66" s="684"/>
      <c r="H66" s="684"/>
      <c r="I66" s="684"/>
      <c r="J66" s="684"/>
      <c r="K66" s="684"/>
      <c r="L66" s="684"/>
      <c r="M66" s="569"/>
      <c r="N66" s="569"/>
      <c r="O66" s="570"/>
      <c r="P66" s="570"/>
      <c r="Q66" s="570"/>
      <c r="R66" s="570"/>
      <c r="S66" s="570"/>
      <c r="T66" s="570"/>
      <c r="U66" s="570"/>
      <c r="V66" s="570"/>
      <c r="W66" s="570"/>
      <c r="X66" s="570"/>
      <c r="Y66" s="413"/>
    </row>
    <row r="67" spans="1:25" ht="14.25">
      <c r="A67" s="569"/>
      <c r="B67" s="569"/>
      <c r="C67" s="569"/>
      <c r="D67" s="569"/>
      <c r="E67" s="569"/>
      <c r="F67" s="569"/>
      <c r="G67" s="569"/>
      <c r="H67" s="569"/>
      <c r="I67" s="569"/>
      <c r="J67" s="569"/>
      <c r="K67" s="569"/>
      <c r="L67" s="569"/>
      <c r="M67" s="569"/>
      <c r="N67" s="569"/>
      <c r="O67" s="570"/>
      <c r="P67" s="570"/>
      <c r="Q67" s="570"/>
      <c r="R67" s="570"/>
      <c r="S67" s="570"/>
      <c r="T67" s="570"/>
      <c r="U67" s="570"/>
      <c r="V67" s="570"/>
      <c r="W67" s="570"/>
      <c r="X67" s="570"/>
      <c r="Y67" s="413"/>
    </row>
    <row r="68" spans="1:25" ht="14.25">
      <c r="A68" s="402"/>
      <c r="B68" s="402"/>
      <c r="C68" s="402"/>
      <c r="D68" s="402"/>
      <c r="E68" s="402"/>
      <c r="F68" s="402"/>
      <c r="G68" s="402"/>
      <c r="H68" s="402"/>
      <c r="I68" s="402"/>
      <c r="J68" s="402"/>
      <c r="K68" s="402"/>
      <c r="L68" s="402"/>
      <c r="M68" s="402"/>
      <c r="N68" s="402"/>
      <c r="O68" s="413"/>
      <c r="P68" s="413"/>
      <c r="Q68" s="413"/>
      <c r="R68" s="413"/>
      <c r="S68" s="413"/>
      <c r="T68" s="413"/>
      <c r="U68" s="413"/>
      <c r="V68" s="413"/>
      <c r="W68" s="413"/>
      <c r="X68" s="413"/>
      <c r="Y68" s="413"/>
    </row>
    <row r="69" spans="1:25" ht="14.25">
      <c r="A69" s="402"/>
      <c r="B69" s="402"/>
      <c r="C69" s="402"/>
      <c r="D69" s="402"/>
      <c r="E69" s="402"/>
      <c r="F69" s="402"/>
      <c r="G69" s="402"/>
      <c r="H69" s="402"/>
      <c r="I69" s="402"/>
      <c r="J69" s="402"/>
      <c r="K69" s="402"/>
      <c r="L69" s="402"/>
      <c r="M69" s="402"/>
      <c r="N69" s="402"/>
      <c r="O69" s="413"/>
      <c r="P69" s="413"/>
      <c r="Q69" s="413"/>
      <c r="R69" s="413"/>
      <c r="S69" s="413"/>
      <c r="T69" s="413"/>
      <c r="U69" s="413"/>
      <c r="V69" s="413"/>
      <c r="W69" s="413"/>
      <c r="X69" s="413"/>
      <c r="Y69" s="413"/>
    </row>
    <row r="70" spans="1:25" ht="14.25">
      <c r="A70" s="402"/>
      <c r="B70" s="402"/>
      <c r="C70" s="402"/>
      <c r="D70" s="402"/>
      <c r="E70" s="402"/>
      <c r="F70" s="402"/>
      <c r="G70" s="402"/>
      <c r="H70" s="402"/>
      <c r="I70" s="402"/>
      <c r="J70" s="402"/>
      <c r="K70" s="402"/>
      <c r="L70" s="402"/>
      <c r="M70" s="402"/>
      <c r="N70" s="402"/>
      <c r="O70" s="413"/>
      <c r="P70" s="413"/>
      <c r="Q70" s="413"/>
      <c r="R70" s="413"/>
      <c r="S70" s="413"/>
      <c r="T70" s="413"/>
      <c r="U70" s="413"/>
      <c r="V70" s="413"/>
      <c r="W70" s="413"/>
      <c r="X70" s="413"/>
      <c r="Y70" s="413"/>
    </row>
    <row r="71" spans="1:25" ht="14.25">
      <c r="A71" s="402"/>
      <c r="B71" s="402"/>
      <c r="C71" s="402"/>
      <c r="D71" s="402"/>
      <c r="E71" s="402"/>
      <c r="F71" s="402"/>
      <c r="G71" s="402"/>
      <c r="H71" s="402"/>
      <c r="I71" s="402"/>
      <c r="J71" s="402"/>
      <c r="K71" s="402"/>
      <c r="L71" s="402"/>
      <c r="M71" s="402"/>
      <c r="N71" s="402"/>
      <c r="O71" s="413"/>
      <c r="P71" s="413"/>
      <c r="Q71" s="413"/>
      <c r="R71" s="413"/>
      <c r="S71" s="413"/>
      <c r="T71" s="413"/>
      <c r="U71" s="413"/>
      <c r="V71" s="413"/>
      <c r="W71" s="413"/>
      <c r="X71" s="413"/>
      <c r="Y71" s="413"/>
    </row>
  </sheetData>
  <sheetProtection/>
  <mergeCells count="52">
    <mergeCell ref="B12:X12"/>
    <mergeCell ref="K32:L32"/>
    <mergeCell ref="K13:L13"/>
    <mergeCell ref="A13:A14"/>
    <mergeCell ref="A66:L66"/>
    <mergeCell ref="A59:L59"/>
    <mergeCell ref="A60:L60"/>
    <mergeCell ref="B51:L51"/>
    <mergeCell ref="A63:L63"/>
    <mergeCell ref="A65:X65"/>
    <mergeCell ref="A62:L62"/>
    <mergeCell ref="A57:X57"/>
    <mergeCell ref="A61:X61"/>
    <mergeCell ref="A58:X58"/>
    <mergeCell ref="A10:A12"/>
    <mergeCell ref="A64:X64"/>
    <mergeCell ref="B8:X8"/>
    <mergeCell ref="B9:X9"/>
    <mergeCell ref="O13:P13"/>
    <mergeCell ref="G13:H13"/>
    <mergeCell ref="I32:J32"/>
    <mergeCell ref="B13:B14"/>
    <mergeCell ref="W13:X13"/>
    <mergeCell ref="B11:X11"/>
    <mergeCell ref="A1:X1"/>
    <mergeCell ref="A5:A8"/>
    <mergeCell ref="B6:X6"/>
    <mergeCell ref="B7:X7"/>
    <mergeCell ref="A2:X2"/>
    <mergeCell ref="B5:X5"/>
    <mergeCell ref="B3:X3"/>
    <mergeCell ref="B4:X4"/>
    <mergeCell ref="B10:X10"/>
    <mergeCell ref="B32:B33"/>
    <mergeCell ref="B50:L50"/>
    <mergeCell ref="C32:D32"/>
    <mergeCell ref="E13:F13"/>
    <mergeCell ref="C13:D13"/>
    <mergeCell ref="B48:L48"/>
    <mergeCell ref="A49:L49"/>
    <mergeCell ref="U13:V13"/>
    <mergeCell ref="G32:H32"/>
    <mergeCell ref="Q13:R13"/>
    <mergeCell ref="S13:T13"/>
    <mergeCell ref="A32:A45"/>
    <mergeCell ref="A56:X56"/>
    <mergeCell ref="B30:J30"/>
    <mergeCell ref="B47:L47"/>
    <mergeCell ref="E32:F32"/>
    <mergeCell ref="A54:N54"/>
    <mergeCell ref="I13:J13"/>
    <mergeCell ref="M13:N13"/>
  </mergeCells>
  <printOptions/>
  <pageMargins left="0.7" right="0.7" top="0.39" bottom="0.42" header="0.3" footer="0.3"/>
  <pageSetup horizontalDpi="600" verticalDpi="600" orientation="landscape" paperSize="9" scale="53" r:id="rId1"/>
  <rowBreaks count="1" manualBreakCount="1">
    <brk id="52" max="255" man="1"/>
  </rowBreaks>
</worksheet>
</file>

<file path=xl/worksheets/sheet6.xml><?xml version="1.0" encoding="utf-8"?>
<worksheet xmlns="http://schemas.openxmlformats.org/spreadsheetml/2006/main" xmlns:r="http://schemas.openxmlformats.org/officeDocument/2006/relationships">
  <sheetPr>
    <tabColor rgb="FFFFC000"/>
  </sheetPr>
  <dimension ref="A1:E70"/>
  <sheetViews>
    <sheetView view="pageBreakPreview" zoomScaleSheetLayoutView="100" zoomScalePageLayoutView="0" workbookViewId="0" topLeftCell="A10">
      <selection activeCell="A31" sqref="A31:E31"/>
    </sheetView>
  </sheetViews>
  <sheetFormatPr defaultColWidth="9.140625" defaultRowHeight="15"/>
  <cols>
    <col min="1" max="1" width="4.00390625" style="27" customWidth="1"/>
    <col min="2" max="2" width="93.421875" style="15" customWidth="1"/>
    <col min="3" max="5" width="9.140625" style="15" customWidth="1"/>
  </cols>
  <sheetData>
    <row r="1" ht="14.25">
      <c r="E1" s="21" t="s">
        <v>313</v>
      </c>
    </row>
    <row r="2" spans="1:5" s="4" customFormat="1" ht="38.25" customHeight="1">
      <c r="A2" s="679" t="s">
        <v>656</v>
      </c>
      <c r="B2" s="679"/>
      <c r="C2" s="679"/>
      <c r="D2" s="679"/>
      <c r="E2" s="679"/>
    </row>
    <row r="3" spans="1:5" ht="14.25">
      <c r="A3" s="686" t="s">
        <v>285</v>
      </c>
      <c r="B3" s="686" t="s">
        <v>86</v>
      </c>
      <c r="C3" s="686" t="s">
        <v>657</v>
      </c>
      <c r="D3" s="686"/>
      <c r="E3" s="686"/>
    </row>
    <row r="4" spans="1:5" ht="14.25">
      <c r="A4" s="686"/>
      <c r="B4" s="686"/>
      <c r="C4" s="35">
        <v>2012</v>
      </c>
      <c r="D4" s="35">
        <v>2013</v>
      </c>
      <c r="E4" s="35">
        <v>2014</v>
      </c>
    </row>
    <row r="5" spans="1:5" ht="14.25">
      <c r="A5" s="686">
        <v>1</v>
      </c>
      <c r="B5" s="36" t="s">
        <v>658</v>
      </c>
      <c r="C5" s="35">
        <v>96510</v>
      </c>
      <c r="D5" s="35">
        <v>99931</v>
      </c>
      <c r="E5" s="35">
        <v>102245</v>
      </c>
    </row>
    <row r="6" spans="1:5" ht="14.25">
      <c r="A6" s="686"/>
      <c r="B6" s="36" t="s">
        <v>659</v>
      </c>
      <c r="C6" s="35">
        <v>17.2</v>
      </c>
      <c r="D6" s="35">
        <v>17.4</v>
      </c>
      <c r="E6" s="35">
        <v>18</v>
      </c>
    </row>
    <row r="7" spans="1:5" ht="14.25">
      <c r="A7" s="686">
        <v>2</v>
      </c>
      <c r="B7" s="36" t="s">
        <v>660</v>
      </c>
      <c r="C7" s="35">
        <v>250</v>
      </c>
      <c r="D7" s="35">
        <v>228</v>
      </c>
      <c r="E7" s="35">
        <v>252</v>
      </c>
    </row>
    <row r="8" spans="1:5" ht="14.25">
      <c r="A8" s="686"/>
      <c r="B8" s="36" t="s">
        <v>661</v>
      </c>
      <c r="C8" s="35">
        <v>50</v>
      </c>
      <c r="D8" s="35">
        <v>52</v>
      </c>
      <c r="E8" s="35">
        <v>52</v>
      </c>
    </row>
    <row r="9" spans="1:5" ht="14.25">
      <c r="A9" s="686"/>
      <c r="B9" s="36" t="s">
        <v>662</v>
      </c>
      <c r="C9" s="35">
        <v>16</v>
      </c>
      <c r="D9" s="35">
        <v>38</v>
      </c>
      <c r="E9" s="35">
        <v>30</v>
      </c>
    </row>
    <row r="10" spans="1:5" ht="14.25">
      <c r="A10" s="686"/>
      <c r="B10" s="36" t="s">
        <v>663</v>
      </c>
      <c r="C10" s="35">
        <v>31</v>
      </c>
      <c r="D10" s="35">
        <v>41</v>
      </c>
      <c r="E10" s="35">
        <v>52</v>
      </c>
    </row>
    <row r="11" spans="1:5" ht="14.25">
      <c r="A11" s="686"/>
      <c r="B11" s="36" t="s">
        <v>664</v>
      </c>
      <c r="C11" s="35">
        <v>48</v>
      </c>
      <c r="D11" s="35">
        <v>50</v>
      </c>
      <c r="E11" s="35">
        <v>67</v>
      </c>
    </row>
    <row r="12" spans="1:5" ht="14.25">
      <c r="A12" s="686"/>
      <c r="B12" s="36" t="s">
        <v>665</v>
      </c>
      <c r="C12" s="35">
        <v>10</v>
      </c>
      <c r="D12" s="35">
        <v>10</v>
      </c>
      <c r="E12" s="35">
        <v>4</v>
      </c>
    </row>
    <row r="13" spans="1:5" ht="14.25">
      <c r="A13" s="686"/>
      <c r="B13" s="36" t="s">
        <v>666</v>
      </c>
      <c r="C13" s="35">
        <v>2</v>
      </c>
      <c r="D13" s="35">
        <v>2</v>
      </c>
      <c r="E13" s="35">
        <v>1</v>
      </c>
    </row>
    <row r="14" spans="1:5" ht="14.25">
      <c r="A14" s="686">
        <v>3</v>
      </c>
      <c r="B14" s="36" t="s">
        <v>667</v>
      </c>
      <c r="C14" s="35">
        <v>21</v>
      </c>
      <c r="D14" s="35">
        <v>17</v>
      </c>
      <c r="E14" s="35">
        <v>17</v>
      </c>
    </row>
    <row r="15" spans="1:5" ht="14.25">
      <c r="A15" s="686"/>
      <c r="B15" s="36" t="s">
        <v>668</v>
      </c>
      <c r="C15" s="37" t="s">
        <v>406</v>
      </c>
      <c r="D15" s="37" t="s">
        <v>407</v>
      </c>
      <c r="E15" s="37" t="s">
        <v>407</v>
      </c>
    </row>
    <row r="16" spans="1:5" ht="14.25">
      <c r="A16" s="686"/>
      <c r="B16" s="36" t="s">
        <v>669</v>
      </c>
      <c r="C16" s="37" t="s">
        <v>408</v>
      </c>
      <c r="D16" s="37" t="s">
        <v>409</v>
      </c>
      <c r="E16" s="37" t="s">
        <v>409</v>
      </c>
    </row>
    <row r="17" spans="1:5" ht="14.25">
      <c r="A17" s="686"/>
      <c r="B17" s="36" t="s">
        <v>670</v>
      </c>
      <c r="C17" s="35">
        <v>1</v>
      </c>
      <c r="D17" s="35">
        <v>1</v>
      </c>
      <c r="E17" s="35">
        <v>1</v>
      </c>
    </row>
    <row r="18" spans="1:5" ht="14.25">
      <c r="A18" s="686"/>
      <c r="B18" s="36" t="s">
        <v>671</v>
      </c>
      <c r="C18" s="35">
        <v>3</v>
      </c>
      <c r="D18" s="35">
        <v>3</v>
      </c>
      <c r="E18" s="35">
        <v>3</v>
      </c>
    </row>
    <row r="19" spans="1:5" ht="14.25">
      <c r="A19" s="686">
        <v>4</v>
      </c>
      <c r="B19" s="36" t="s">
        <v>672</v>
      </c>
      <c r="C19" s="35">
        <v>14316</v>
      </c>
      <c r="D19" s="35">
        <v>13358</v>
      </c>
      <c r="E19" s="35">
        <v>13577</v>
      </c>
    </row>
    <row r="20" spans="1:5" ht="14.25">
      <c r="A20" s="686"/>
      <c r="B20" s="36" t="s">
        <v>229</v>
      </c>
      <c r="C20" s="35">
        <v>10169</v>
      </c>
      <c r="D20" s="35">
        <v>10179</v>
      </c>
      <c r="E20" s="35">
        <v>10367</v>
      </c>
    </row>
    <row r="21" spans="1:5" ht="14.25">
      <c r="A21" s="686"/>
      <c r="B21" s="36" t="s">
        <v>673</v>
      </c>
      <c r="C21" s="35">
        <v>4147</v>
      </c>
      <c r="D21" s="35">
        <v>3179</v>
      </c>
      <c r="E21" s="35">
        <v>3210</v>
      </c>
    </row>
    <row r="22" spans="1:5" ht="14.25">
      <c r="A22" s="686">
        <v>5</v>
      </c>
      <c r="B22" s="36" t="s">
        <v>674</v>
      </c>
      <c r="C22" s="35">
        <v>1414</v>
      </c>
      <c r="D22" s="35">
        <v>2137</v>
      </c>
      <c r="E22" s="35">
        <v>2154</v>
      </c>
    </row>
    <row r="23" spans="1:5" ht="14.25">
      <c r="A23" s="686"/>
      <c r="B23" s="36" t="s">
        <v>675</v>
      </c>
      <c r="C23" s="35">
        <v>1198</v>
      </c>
      <c r="D23" s="35">
        <v>1865</v>
      </c>
      <c r="E23" s="35">
        <v>1860</v>
      </c>
    </row>
    <row r="24" spans="1:5" ht="14.25">
      <c r="A24" s="686"/>
      <c r="B24" s="36" t="s">
        <v>676</v>
      </c>
      <c r="C24" s="35">
        <v>120</v>
      </c>
      <c r="D24" s="35">
        <v>185</v>
      </c>
      <c r="E24" s="35">
        <v>199</v>
      </c>
    </row>
    <row r="25" spans="1:5" ht="14.25">
      <c r="A25" s="686"/>
      <c r="B25" s="36" t="s">
        <v>677</v>
      </c>
      <c r="C25" s="35">
        <v>84</v>
      </c>
      <c r="D25" s="35">
        <v>70</v>
      </c>
      <c r="E25" s="35">
        <v>85</v>
      </c>
    </row>
    <row r="26" spans="1:5" ht="14.25">
      <c r="A26" s="686"/>
      <c r="B26" s="36" t="s">
        <v>678</v>
      </c>
      <c r="C26" s="35">
        <v>11</v>
      </c>
      <c r="D26" s="35">
        <v>15</v>
      </c>
      <c r="E26" s="35">
        <v>9</v>
      </c>
    </row>
    <row r="27" spans="1:5" ht="14.25">
      <c r="A27" s="686"/>
      <c r="B27" s="36" t="s">
        <v>679</v>
      </c>
      <c r="C27" s="35">
        <v>1</v>
      </c>
      <c r="D27" s="35">
        <v>2</v>
      </c>
      <c r="E27" s="35">
        <v>1</v>
      </c>
    </row>
    <row r="28" spans="1:5" ht="15" customHeight="1">
      <c r="A28" s="35">
        <v>6</v>
      </c>
      <c r="B28" s="36" t="s">
        <v>680</v>
      </c>
      <c r="C28" s="35">
        <v>36</v>
      </c>
      <c r="D28" s="35">
        <v>36</v>
      </c>
      <c r="E28" s="35">
        <v>41</v>
      </c>
    </row>
    <row r="29" spans="1:5" ht="14.25">
      <c r="A29" s="35">
        <v>7</v>
      </c>
      <c r="B29" s="36" t="s">
        <v>681</v>
      </c>
      <c r="C29" s="35">
        <v>3095</v>
      </c>
      <c r="D29" s="35">
        <v>2731</v>
      </c>
      <c r="E29" s="35">
        <v>3033</v>
      </c>
    </row>
    <row r="30" spans="1:5" ht="14.25">
      <c r="A30" s="58"/>
      <c r="B30" s="93"/>
      <c r="C30" s="58"/>
      <c r="D30" s="58"/>
      <c r="E30" s="58"/>
    </row>
    <row r="31" spans="1:5" ht="45" customHeight="1">
      <c r="A31" s="653" t="s">
        <v>617</v>
      </c>
      <c r="B31" s="653"/>
      <c r="C31" s="653"/>
      <c r="D31" s="653"/>
      <c r="E31" s="653"/>
    </row>
    <row r="32" spans="1:5" ht="45" customHeight="1">
      <c r="A32" s="653" t="s">
        <v>626</v>
      </c>
      <c r="B32" s="653"/>
      <c r="C32" s="653"/>
      <c r="D32" s="653"/>
      <c r="E32" s="653"/>
    </row>
    <row r="33" spans="1:5" ht="107.25" customHeight="1">
      <c r="A33" s="631" t="s">
        <v>682</v>
      </c>
      <c r="B33" s="631"/>
      <c r="C33" s="631"/>
      <c r="D33" s="631"/>
      <c r="E33" s="631"/>
    </row>
    <row r="34" spans="1:5" ht="121.5" customHeight="1">
      <c r="A34" s="632" t="s">
        <v>683</v>
      </c>
      <c r="B34" s="632"/>
      <c r="C34" s="632"/>
      <c r="D34" s="632"/>
      <c r="E34" s="632"/>
    </row>
    <row r="35" spans="1:5" ht="137.25" customHeight="1">
      <c r="A35" s="631" t="s">
        <v>146</v>
      </c>
      <c r="B35" s="631"/>
      <c r="C35" s="631"/>
      <c r="D35" s="631"/>
      <c r="E35" s="631"/>
    </row>
    <row r="36" spans="1:5" ht="14.25">
      <c r="A36" s="631" t="s">
        <v>147</v>
      </c>
      <c r="B36" s="631"/>
      <c r="C36" s="631"/>
      <c r="D36" s="631"/>
      <c r="E36" s="631"/>
    </row>
    <row r="37" spans="1:5" ht="45" customHeight="1">
      <c r="A37" s="631" t="s">
        <v>148</v>
      </c>
      <c r="B37" s="631"/>
      <c r="C37" s="631"/>
      <c r="D37" s="631"/>
      <c r="E37" s="631"/>
    </row>
    <row r="38" spans="1:5" ht="18" customHeight="1">
      <c r="A38" s="631" t="s">
        <v>616</v>
      </c>
      <c r="B38" s="631"/>
      <c r="C38" s="631"/>
      <c r="D38" s="631"/>
      <c r="E38" s="631"/>
    </row>
    <row r="39" spans="1:5" ht="30" customHeight="1">
      <c r="A39" s="631" t="s">
        <v>149</v>
      </c>
      <c r="B39" s="631"/>
      <c r="C39" s="631"/>
      <c r="D39" s="631"/>
      <c r="E39" s="631"/>
    </row>
    <row r="40" spans="1:5" ht="46.5" customHeight="1">
      <c r="A40" s="631" t="s">
        <v>861</v>
      </c>
      <c r="B40" s="631"/>
      <c r="C40" s="631"/>
      <c r="D40" s="631"/>
      <c r="E40" s="631"/>
    </row>
    <row r="41" spans="1:5" ht="45.75" customHeight="1">
      <c r="A41" s="631" t="s">
        <v>150</v>
      </c>
      <c r="B41" s="631"/>
      <c r="C41" s="631"/>
      <c r="D41" s="631"/>
      <c r="E41" s="631"/>
    </row>
    <row r="42" spans="1:5" ht="76.5" customHeight="1">
      <c r="A42" s="631" t="s">
        <v>151</v>
      </c>
      <c r="B42" s="631"/>
      <c r="C42" s="631"/>
      <c r="D42" s="631"/>
      <c r="E42" s="631"/>
    </row>
    <row r="43" spans="1:5" ht="28.5" customHeight="1">
      <c r="A43" s="631" t="s">
        <v>152</v>
      </c>
      <c r="B43" s="631"/>
      <c r="C43" s="631"/>
      <c r="D43" s="631"/>
      <c r="E43" s="631"/>
    </row>
    <row r="44" spans="1:5" ht="31.5" customHeight="1">
      <c r="A44" s="631" t="s">
        <v>153</v>
      </c>
      <c r="B44" s="631"/>
      <c r="C44" s="631"/>
      <c r="D44" s="631"/>
      <c r="E44" s="631"/>
    </row>
    <row r="45" spans="1:5" ht="30" customHeight="1">
      <c r="A45" s="631" t="s">
        <v>843</v>
      </c>
      <c r="B45" s="631"/>
      <c r="C45" s="631"/>
      <c r="D45" s="631"/>
      <c r="E45" s="631"/>
    </row>
    <row r="46" spans="1:5" ht="48" customHeight="1">
      <c r="A46" s="631" t="s">
        <v>154</v>
      </c>
      <c r="B46" s="631"/>
      <c r="C46" s="631"/>
      <c r="D46" s="631"/>
      <c r="E46" s="631"/>
    </row>
    <row r="47" spans="1:5" ht="47.25" customHeight="1">
      <c r="A47" s="631" t="s">
        <v>155</v>
      </c>
      <c r="B47" s="631"/>
      <c r="C47" s="631"/>
      <c r="D47" s="631"/>
      <c r="E47" s="631"/>
    </row>
    <row r="48" spans="1:5" ht="50.25" customHeight="1">
      <c r="A48" s="631" t="s">
        <v>156</v>
      </c>
      <c r="B48" s="631"/>
      <c r="C48" s="631"/>
      <c r="D48" s="631"/>
      <c r="E48" s="631"/>
    </row>
    <row r="49" spans="1:5" ht="30.75" customHeight="1">
      <c r="A49" s="631" t="s">
        <v>157</v>
      </c>
      <c r="B49" s="631"/>
      <c r="C49" s="631"/>
      <c r="D49" s="631"/>
      <c r="E49" s="631"/>
    </row>
    <row r="50" spans="1:5" ht="15" customHeight="1">
      <c r="A50" s="631" t="s">
        <v>158</v>
      </c>
      <c r="B50" s="631"/>
      <c r="C50" s="631"/>
      <c r="D50" s="631"/>
      <c r="E50" s="631"/>
    </row>
    <row r="51" spans="1:5" ht="167.25" customHeight="1">
      <c r="A51" s="631" t="s">
        <v>170</v>
      </c>
      <c r="B51" s="631"/>
      <c r="C51" s="631"/>
      <c r="D51" s="631"/>
      <c r="E51" s="631"/>
    </row>
    <row r="52" spans="1:5" ht="14.25">
      <c r="A52" s="631" t="s">
        <v>159</v>
      </c>
      <c r="B52" s="631"/>
      <c r="C52" s="631"/>
      <c r="D52" s="631"/>
      <c r="E52" s="631"/>
    </row>
    <row r="53" spans="1:5" ht="64.5" customHeight="1">
      <c r="A53" s="631" t="s">
        <v>160</v>
      </c>
      <c r="B53" s="631"/>
      <c r="C53" s="631"/>
      <c r="D53" s="631"/>
      <c r="E53" s="631"/>
    </row>
    <row r="54" spans="1:5" ht="14.25">
      <c r="A54" s="631" t="s">
        <v>161</v>
      </c>
      <c r="B54" s="631"/>
      <c r="C54" s="631"/>
      <c r="D54" s="631"/>
      <c r="E54" s="631"/>
    </row>
    <row r="55" spans="1:5" ht="30.75" customHeight="1">
      <c r="A55" s="631" t="s">
        <v>162</v>
      </c>
      <c r="B55" s="631"/>
      <c r="C55" s="631"/>
      <c r="D55" s="631"/>
      <c r="E55" s="631"/>
    </row>
    <row r="56" spans="1:5" ht="30.75" customHeight="1">
      <c r="A56" s="631" t="s">
        <v>163</v>
      </c>
      <c r="B56" s="631"/>
      <c r="C56" s="631"/>
      <c r="D56" s="631"/>
      <c r="E56" s="631"/>
    </row>
    <row r="57" spans="1:5" ht="168" customHeight="1">
      <c r="A57" s="631" t="s">
        <v>865</v>
      </c>
      <c r="B57" s="631"/>
      <c r="C57" s="631"/>
      <c r="D57" s="631"/>
      <c r="E57" s="631"/>
    </row>
    <row r="58" spans="1:5" ht="14.25">
      <c r="A58" s="631" t="s">
        <v>164</v>
      </c>
      <c r="B58" s="631"/>
      <c r="C58" s="631"/>
      <c r="D58" s="631"/>
      <c r="E58" s="631"/>
    </row>
    <row r="59" spans="1:5" ht="29.25" customHeight="1">
      <c r="A59" s="631" t="s">
        <v>165</v>
      </c>
      <c r="B59" s="631"/>
      <c r="C59" s="631"/>
      <c r="D59" s="631"/>
      <c r="E59" s="631"/>
    </row>
    <row r="60" spans="1:5" ht="14.25">
      <c r="A60" s="631" t="s">
        <v>166</v>
      </c>
      <c r="B60" s="631"/>
      <c r="C60" s="631"/>
      <c r="D60" s="631"/>
      <c r="E60" s="631"/>
    </row>
    <row r="61" spans="1:5" ht="29.25" customHeight="1">
      <c r="A61" s="631" t="s">
        <v>167</v>
      </c>
      <c r="B61" s="631"/>
      <c r="C61" s="631"/>
      <c r="D61" s="631"/>
      <c r="E61" s="631"/>
    </row>
    <row r="62" spans="1:5" ht="46.5" customHeight="1">
      <c r="A62" s="631" t="s">
        <v>168</v>
      </c>
      <c r="B62" s="631"/>
      <c r="C62" s="631"/>
      <c r="D62" s="631"/>
      <c r="E62" s="631"/>
    </row>
    <row r="63" spans="1:5" ht="58.5" customHeight="1">
      <c r="A63" s="632" t="s">
        <v>169</v>
      </c>
      <c r="B63" s="632"/>
      <c r="C63" s="632"/>
      <c r="D63" s="632"/>
      <c r="E63" s="632"/>
    </row>
    <row r="64" spans="1:5" ht="316.5" customHeight="1">
      <c r="A64" s="631" t="s">
        <v>848</v>
      </c>
      <c r="B64" s="631"/>
      <c r="C64" s="631"/>
      <c r="D64" s="631"/>
      <c r="E64" s="631"/>
    </row>
    <row r="65" spans="1:5" s="3" customFormat="1" ht="32.25" customHeight="1">
      <c r="A65" s="653" t="s">
        <v>405</v>
      </c>
      <c r="B65" s="653"/>
      <c r="C65" s="653"/>
      <c r="D65" s="653"/>
      <c r="E65" s="653"/>
    </row>
    <row r="66" spans="1:5" ht="18.75" customHeight="1">
      <c r="A66" s="688" t="s">
        <v>828</v>
      </c>
      <c r="B66" s="688"/>
      <c r="C66" s="688"/>
      <c r="D66" s="688"/>
      <c r="E66" s="688"/>
    </row>
    <row r="67" spans="1:5" ht="30" customHeight="1">
      <c r="A67" s="687" t="s">
        <v>821</v>
      </c>
      <c r="B67" s="687"/>
      <c r="C67" s="687" t="s">
        <v>822</v>
      </c>
      <c r="D67" s="687"/>
      <c r="E67" s="687"/>
    </row>
    <row r="68" spans="1:5" ht="135" customHeight="1">
      <c r="A68" s="584" t="s">
        <v>823</v>
      </c>
      <c r="B68" s="584"/>
      <c r="C68" s="687" t="s">
        <v>977</v>
      </c>
      <c r="D68" s="687"/>
      <c r="E68" s="687"/>
    </row>
    <row r="69" spans="1:5" ht="46.5" customHeight="1">
      <c r="A69" s="584" t="s">
        <v>824</v>
      </c>
      <c r="B69" s="584"/>
      <c r="C69" s="687" t="s">
        <v>825</v>
      </c>
      <c r="D69" s="687"/>
      <c r="E69" s="687"/>
    </row>
    <row r="70" spans="1:5" ht="78" customHeight="1">
      <c r="A70" s="584"/>
      <c r="B70" s="584"/>
      <c r="C70" s="687" t="s">
        <v>826</v>
      </c>
      <c r="D70" s="687"/>
      <c r="E70" s="687"/>
    </row>
  </sheetData>
  <sheetProtection/>
  <mergeCells count="52">
    <mergeCell ref="A69:B70"/>
    <mergeCell ref="C69:E69"/>
    <mergeCell ref="C70:E70"/>
    <mergeCell ref="A66:E66"/>
    <mergeCell ref="A67:B67"/>
    <mergeCell ref="C67:E67"/>
    <mergeCell ref="A68:B68"/>
    <mergeCell ref="C68:E68"/>
    <mergeCell ref="A19:A21"/>
    <mergeCell ref="A22:A27"/>
    <mergeCell ref="A64:E64"/>
    <mergeCell ref="A65:E65"/>
    <mergeCell ref="A33:E33"/>
    <mergeCell ref="A34:E34"/>
    <mergeCell ref="A35:E35"/>
    <mergeCell ref="A36:E36"/>
    <mergeCell ref="A31:E31"/>
    <mergeCell ref="A46:E46"/>
    <mergeCell ref="A2:E2"/>
    <mergeCell ref="A5:A6"/>
    <mergeCell ref="A7:A13"/>
    <mergeCell ref="A14:A18"/>
    <mergeCell ref="A3:A4"/>
    <mergeCell ref="B3:B4"/>
    <mergeCell ref="C3:E3"/>
    <mergeCell ref="A47:E47"/>
    <mergeCell ref="A32:E32"/>
    <mergeCell ref="A37:E37"/>
    <mergeCell ref="A38:E38"/>
    <mergeCell ref="A39:E39"/>
    <mergeCell ref="A40:E40"/>
    <mergeCell ref="A41:E41"/>
    <mergeCell ref="A42:E42"/>
    <mergeCell ref="A43:E43"/>
    <mergeCell ref="A44:E44"/>
    <mergeCell ref="A45:E45"/>
    <mergeCell ref="A58:E58"/>
    <mergeCell ref="A59:E59"/>
    <mergeCell ref="A48:E48"/>
    <mergeCell ref="A49:E49"/>
    <mergeCell ref="A50:E50"/>
    <mergeCell ref="A51:E51"/>
    <mergeCell ref="A52:E52"/>
    <mergeCell ref="A53:E53"/>
    <mergeCell ref="A54:E54"/>
    <mergeCell ref="A61:E61"/>
    <mergeCell ref="A62:E62"/>
    <mergeCell ref="A63:E63"/>
    <mergeCell ref="A55:E55"/>
    <mergeCell ref="A56:E56"/>
    <mergeCell ref="A57:E57"/>
    <mergeCell ref="A60:E60"/>
  </mergeCells>
  <printOptions/>
  <pageMargins left="0.7086614173228347" right="0.7086614173228347" top="0.7480314960629921" bottom="0.7480314960629921" header="0.31496062992125984" footer="0.31496062992125984"/>
  <pageSetup horizontalDpi="600" verticalDpi="600" orientation="portrait" paperSize="9" scale="69" r:id="rId1"/>
  <rowBreaks count="2" manualBreakCount="2">
    <brk id="40" max="4" man="1"/>
    <brk id="62" max="255" man="1"/>
  </rowBreaks>
</worksheet>
</file>

<file path=xl/worksheets/sheet7.xml><?xml version="1.0" encoding="utf-8"?>
<worksheet xmlns="http://schemas.openxmlformats.org/spreadsheetml/2006/main" xmlns:r="http://schemas.openxmlformats.org/officeDocument/2006/relationships">
  <sheetPr>
    <tabColor rgb="FFFFC000"/>
  </sheetPr>
  <dimension ref="A1:AB34"/>
  <sheetViews>
    <sheetView view="pageBreakPreview" zoomScale="98" zoomScaleSheetLayoutView="98" zoomScalePageLayoutView="0" workbookViewId="0" topLeftCell="A1">
      <pane ySplit="6" topLeftCell="A15" activePane="bottomLeft" state="frozen"/>
      <selection pane="topLeft" activeCell="A1" sqref="A1"/>
      <selection pane="bottomLeft" activeCell="O17" sqref="O17"/>
    </sheetView>
  </sheetViews>
  <sheetFormatPr defaultColWidth="9.140625" defaultRowHeight="15"/>
  <cols>
    <col min="1" max="1" width="5.140625" style="186" customWidth="1"/>
    <col min="2" max="2" width="15.140625" style="40" customWidth="1"/>
    <col min="3" max="3" width="15.28125" style="40" customWidth="1"/>
    <col min="4" max="4" width="10.8515625" style="41" customWidth="1"/>
    <col min="5" max="5" width="10.8515625" style="40" customWidth="1"/>
    <col min="6" max="6" width="11.28125" style="15" customWidth="1"/>
    <col min="7" max="17" width="8.421875" style="15" customWidth="1"/>
    <col min="18" max="18" width="8.421875" style="27" customWidth="1"/>
    <col min="19" max="28" width="8.421875" style="0" customWidth="1"/>
  </cols>
  <sheetData>
    <row r="1" spans="1:28" ht="15">
      <c r="A1" s="581" t="s">
        <v>424</v>
      </c>
      <c r="B1" s="581"/>
      <c r="C1" s="581"/>
      <c r="D1" s="581"/>
      <c r="E1" s="581"/>
      <c r="F1" s="581"/>
      <c r="G1" s="581"/>
      <c r="H1" s="581"/>
      <c r="I1" s="581"/>
      <c r="J1" s="581"/>
      <c r="K1" s="581"/>
      <c r="L1" s="581"/>
      <c r="M1" s="581"/>
      <c r="N1" s="581"/>
      <c r="O1" s="581"/>
      <c r="P1" s="581"/>
      <c r="Q1" s="581"/>
      <c r="R1" s="581"/>
      <c r="S1" s="581"/>
      <c r="T1" s="581"/>
      <c r="U1" s="581"/>
      <c r="V1" s="581"/>
      <c r="W1" s="581"/>
      <c r="X1" s="581"/>
      <c r="Y1" s="581"/>
      <c r="Z1" s="581"/>
      <c r="AA1" s="581"/>
      <c r="AB1" s="581"/>
    </row>
    <row r="2" spans="1:28" ht="24.75" customHeight="1" thickBot="1">
      <c r="A2" s="691" t="s">
        <v>284</v>
      </c>
      <c r="B2" s="691"/>
      <c r="C2" s="691"/>
      <c r="D2" s="691"/>
      <c r="E2" s="691"/>
      <c r="F2" s="691"/>
      <c r="G2" s="691"/>
      <c r="H2" s="691"/>
      <c r="I2" s="691"/>
      <c r="J2" s="691"/>
      <c r="K2" s="691"/>
      <c r="L2" s="691"/>
      <c r="M2" s="691"/>
      <c r="N2" s="691"/>
      <c r="O2" s="691"/>
      <c r="P2" s="691"/>
      <c r="Q2" s="691"/>
      <c r="R2" s="691"/>
      <c r="S2" s="691"/>
      <c r="T2" s="691"/>
      <c r="U2" s="691"/>
      <c r="V2" s="691"/>
      <c r="W2" s="691"/>
      <c r="X2" s="691"/>
      <c r="Y2" s="691"/>
      <c r="Z2" s="691"/>
      <c r="AA2" s="691"/>
      <c r="AB2" s="691"/>
    </row>
    <row r="3" spans="1:28" ht="14.25" customHeight="1">
      <c r="A3" s="700" t="s">
        <v>285</v>
      </c>
      <c r="B3" s="689" t="s">
        <v>567</v>
      </c>
      <c r="C3" s="689" t="s">
        <v>568</v>
      </c>
      <c r="D3" s="692" t="s">
        <v>376</v>
      </c>
      <c r="E3" s="689" t="s">
        <v>287</v>
      </c>
      <c r="F3" s="702" t="s">
        <v>288</v>
      </c>
      <c r="G3" s="698" t="s">
        <v>289</v>
      </c>
      <c r="H3" s="698"/>
      <c r="I3" s="698"/>
      <c r="J3" s="698"/>
      <c r="K3" s="698"/>
      <c r="L3" s="698"/>
      <c r="M3" s="698"/>
      <c r="N3" s="698"/>
      <c r="O3" s="698"/>
      <c r="P3" s="698"/>
      <c r="Q3" s="698"/>
      <c r="R3" s="698"/>
      <c r="S3" s="698"/>
      <c r="T3" s="698"/>
      <c r="U3" s="698"/>
      <c r="V3" s="698"/>
      <c r="W3" s="698"/>
      <c r="X3" s="698"/>
      <c r="Y3" s="698"/>
      <c r="Z3" s="698"/>
      <c r="AA3" s="698"/>
      <c r="AB3" s="699"/>
    </row>
    <row r="4" spans="1:28" ht="14.25" customHeight="1">
      <c r="A4" s="701"/>
      <c r="B4" s="690"/>
      <c r="C4" s="690"/>
      <c r="D4" s="693"/>
      <c r="E4" s="690"/>
      <c r="F4" s="695"/>
      <c r="G4" s="695" t="s">
        <v>210</v>
      </c>
      <c r="H4" s="695"/>
      <c r="I4" s="696" t="s">
        <v>211</v>
      </c>
      <c r="J4" s="696"/>
      <c r="K4" s="696" t="s">
        <v>212</v>
      </c>
      <c r="L4" s="696"/>
      <c r="M4" s="696" t="s">
        <v>223</v>
      </c>
      <c r="N4" s="696"/>
      <c r="O4" s="696" t="s">
        <v>232</v>
      </c>
      <c r="P4" s="696"/>
      <c r="Q4" s="696" t="s">
        <v>233</v>
      </c>
      <c r="R4" s="696"/>
      <c r="S4" s="696" t="s">
        <v>593</v>
      </c>
      <c r="T4" s="696"/>
      <c r="U4" s="696" t="s">
        <v>594</v>
      </c>
      <c r="V4" s="696"/>
      <c r="W4" s="696" t="s">
        <v>595</v>
      </c>
      <c r="X4" s="696"/>
      <c r="Y4" s="696" t="s">
        <v>596</v>
      </c>
      <c r="Z4" s="696"/>
      <c r="AA4" s="696" t="s">
        <v>610</v>
      </c>
      <c r="AB4" s="697"/>
    </row>
    <row r="5" spans="1:28" ht="73.5" customHeight="1">
      <c r="A5" s="701"/>
      <c r="B5" s="690"/>
      <c r="C5" s="690"/>
      <c r="D5" s="694"/>
      <c r="E5" s="690"/>
      <c r="F5" s="695"/>
      <c r="G5" s="159" t="s">
        <v>241</v>
      </c>
      <c r="H5" s="159" t="s">
        <v>242</v>
      </c>
      <c r="I5" s="159" t="s">
        <v>241</v>
      </c>
      <c r="J5" s="159" t="s">
        <v>242</v>
      </c>
      <c r="K5" s="159" t="s">
        <v>241</v>
      </c>
      <c r="L5" s="159" t="s">
        <v>242</v>
      </c>
      <c r="M5" s="159" t="s">
        <v>241</v>
      </c>
      <c r="N5" s="159" t="s">
        <v>242</v>
      </c>
      <c r="O5" s="159" t="s">
        <v>241</v>
      </c>
      <c r="P5" s="159" t="s">
        <v>242</v>
      </c>
      <c r="Q5" s="159" t="s">
        <v>241</v>
      </c>
      <c r="R5" s="159" t="s">
        <v>242</v>
      </c>
      <c r="S5" s="159" t="s">
        <v>241</v>
      </c>
      <c r="T5" s="159" t="s">
        <v>242</v>
      </c>
      <c r="U5" s="159" t="s">
        <v>241</v>
      </c>
      <c r="V5" s="159" t="s">
        <v>242</v>
      </c>
      <c r="W5" s="159" t="s">
        <v>241</v>
      </c>
      <c r="X5" s="159" t="s">
        <v>242</v>
      </c>
      <c r="Y5" s="159" t="s">
        <v>241</v>
      </c>
      <c r="Z5" s="159" t="s">
        <v>242</v>
      </c>
      <c r="AA5" s="159" t="s">
        <v>241</v>
      </c>
      <c r="AB5" s="200" t="s">
        <v>242</v>
      </c>
    </row>
    <row r="6" spans="1:28" ht="15.75" thickBot="1">
      <c r="A6" s="185">
        <v>1</v>
      </c>
      <c r="B6" s="180">
        <v>2</v>
      </c>
      <c r="C6" s="180">
        <v>3</v>
      </c>
      <c r="D6" s="180" t="s">
        <v>413</v>
      </c>
      <c r="E6" s="180" t="s">
        <v>414</v>
      </c>
      <c r="F6" s="201">
        <v>6</v>
      </c>
      <c r="G6" s="201">
        <v>7</v>
      </c>
      <c r="H6" s="201">
        <v>8</v>
      </c>
      <c r="I6" s="201">
        <v>9</v>
      </c>
      <c r="J6" s="201">
        <v>10</v>
      </c>
      <c r="K6" s="201">
        <v>11</v>
      </c>
      <c r="L6" s="201">
        <v>12</v>
      </c>
      <c r="M6" s="201">
        <v>13</v>
      </c>
      <c r="N6" s="201">
        <v>14</v>
      </c>
      <c r="O6" s="201">
        <v>15</v>
      </c>
      <c r="P6" s="201">
        <v>16</v>
      </c>
      <c r="Q6" s="201">
        <v>17</v>
      </c>
      <c r="R6" s="201">
        <v>18</v>
      </c>
      <c r="S6" s="201">
        <v>19</v>
      </c>
      <c r="T6" s="201">
        <v>20</v>
      </c>
      <c r="U6" s="201">
        <v>21</v>
      </c>
      <c r="V6" s="201">
        <v>22</v>
      </c>
      <c r="W6" s="201">
        <v>23</v>
      </c>
      <c r="X6" s="201">
        <v>24</v>
      </c>
      <c r="Y6" s="201">
        <v>25</v>
      </c>
      <c r="Z6" s="201">
        <v>26</v>
      </c>
      <c r="AA6" s="201">
        <v>27</v>
      </c>
      <c r="AB6" s="202">
        <v>28</v>
      </c>
    </row>
    <row r="7" spans="1:28" ht="92.25" customHeight="1">
      <c r="A7" s="191">
        <v>1</v>
      </c>
      <c r="B7" s="179" t="s">
        <v>423</v>
      </c>
      <c r="C7" s="187" t="s">
        <v>273</v>
      </c>
      <c r="D7" s="189" t="s">
        <v>415</v>
      </c>
      <c r="E7" s="189" t="s">
        <v>229</v>
      </c>
      <c r="F7" s="116">
        <v>102245</v>
      </c>
      <c r="G7" s="116">
        <v>103000</v>
      </c>
      <c r="H7" s="116">
        <v>102476.8</v>
      </c>
      <c r="I7" s="116">
        <v>120000</v>
      </c>
      <c r="J7" s="116">
        <v>117000</v>
      </c>
      <c r="K7" s="116">
        <v>179670</v>
      </c>
      <c r="L7" s="116">
        <v>150000</v>
      </c>
      <c r="M7" s="116">
        <v>209674</v>
      </c>
      <c r="N7" s="116">
        <v>155000</v>
      </c>
      <c r="O7" s="225">
        <f>599000*40%</f>
        <v>239600</v>
      </c>
      <c r="P7" s="116">
        <v>225000</v>
      </c>
      <c r="Q7" s="225">
        <f>601329*43%</f>
        <v>258571.47</v>
      </c>
      <c r="R7" s="225">
        <v>230000</v>
      </c>
      <c r="S7" s="226">
        <f>603705*46%</f>
        <v>277704.3</v>
      </c>
      <c r="T7" s="226">
        <v>235000</v>
      </c>
      <c r="U7" s="226">
        <f>606142*49%</f>
        <v>297009.58</v>
      </c>
      <c r="V7" s="226">
        <v>240000</v>
      </c>
      <c r="W7" s="226">
        <f>608663*52%</f>
        <v>316504.76</v>
      </c>
      <c r="X7" s="226"/>
      <c r="Y7" s="226">
        <f>611297*55%</f>
        <v>336213.35000000003</v>
      </c>
      <c r="Z7" s="226"/>
      <c r="AA7" s="226">
        <f>614078*55%</f>
        <v>337742.9</v>
      </c>
      <c r="AB7" s="227"/>
    </row>
    <row r="8" spans="1:28" ht="105.75" customHeight="1">
      <c r="A8" s="192" t="s">
        <v>451</v>
      </c>
      <c r="B8" s="94" t="s">
        <v>290</v>
      </c>
      <c r="C8" s="190" t="s">
        <v>291</v>
      </c>
      <c r="D8" s="114" t="s">
        <v>415</v>
      </c>
      <c r="E8" s="114" t="s">
        <v>229</v>
      </c>
      <c r="F8" s="104">
        <v>90000</v>
      </c>
      <c r="G8" s="104">
        <v>95000</v>
      </c>
      <c r="H8" s="104">
        <v>90000</v>
      </c>
      <c r="I8" s="104">
        <v>100000</v>
      </c>
      <c r="J8" s="104">
        <v>96000</v>
      </c>
      <c r="K8" s="104">
        <v>105000</v>
      </c>
      <c r="L8" s="104">
        <v>101220</v>
      </c>
      <c r="M8" s="104">
        <v>105000</v>
      </c>
      <c r="N8" s="104">
        <v>103000</v>
      </c>
      <c r="O8" s="104">
        <v>106000</v>
      </c>
      <c r="P8" s="104">
        <v>105000</v>
      </c>
      <c r="Q8" s="104">
        <v>107000</v>
      </c>
      <c r="R8" s="104">
        <v>106000</v>
      </c>
      <c r="S8" s="115">
        <v>107500</v>
      </c>
      <c r="T8" s="115">
        <v>106500</v>
      </c>
      <c r="U8" s="115">
        <v>108000</v>
      </c>
      <c r="V8" s="115">
        <v>107000</v>
      </c>
      <c r="W8" s="115">
        <v>108500</v>
      </c>
      <c r="X8" s="115"/>
      <c r="Y8" s="115">
        <v>109000</v>
      </c>
      <c r="Z8" s="115"/>
      <c r="AA8" s="115">
        <v>109500</v>
      </c>
      <c r="AB8" s="228"/>
    </row>
    <row r="9" spans="1:28" ht="84" customHeight="1">
      <c r="A9" s="707" t="s">
        <v>292</v>
      </c>
      <c r="B9" s="710" t="s">
        <v>991</v>
      </c>
      <c r="C9" s="408" t="s">
        <v>985</v>
      </c>
      <c r="D9" s="427" t="s">
        <v>415</v>
      </c>
      <c r="E9" s="427" t="s">
        <v>229</v>
      </c>
      <c r="F9" s="328">
        <v>2868</v>
      </c>
      <c r="G9" s="328">
        <v>2868</v>
      </c>
      <c r="H9" s="328">
        <v>2868</v>
      </c>
      <c r="I9" s="328">
        <v>2868</v>
      </c>
      <c r="J9" s="328">
        <v>2868</v>
      </c>
      <c r="K9" s="328">
        <v>2868</v>
      </c>
      <c r="L9" s="328">
        <v>2836</v>
      </c>
      <c r="M9" s="328">
        <v>2868</v>
      </c>
      <c r="N9" s="328">
        <v>2862</v>
      </c>
      <c r="O9" s="328">
        <v>3800</v>
      </c>
      <c r="P9" s="328">
        <v>3800</v>
      </c>
      <c r="Q9" s="328">
        <v>3801</v>
      </c>
      <c r="R9" s="328">
        <v>3800</v>
      </c>
      <c r="S9" s="355">
        <v>3802</v>
      </c>
      <c r="T9" s="355">
        <v>3800</v>
      </c>
      <c r="U9" s="355">
        <v>3803</v>
      </c>
      <c r="V9" s="355">
        <v>3800</v>
      </c>
      <c r="W9" s="355">
        <v>3804</v>
      </c>
      <c r="X9" s="355"/>
      <c r="Y9" s="355">
        <v>3805</v>
      </c>
      <c r="Z9" s="355"/>
      <c r="AA9" s="355">
        <v>3806</v>
      </c>
      <c r="AB9" s="571"/>
    </row>
    <row r="10" spans="1:28" ht="72.75" customHeight="1">
      <c r="A10" s="708"/>
      <c r="B10" s="711"/>
      <c r="C10" s="408" t="s">
        <v>992</v>
      </c>
      <c r="D10" s="427" t="s">
        <v>415</v>
      </c>
      <c r="E10" s="427" t="s">
        <v>229</v>
      </c>
      <c r="F10" s="328">
        <v>52</v>
      </c>
      <c r="G10" s="328">
        <v>53</v>
      </c>
      <c r="H10" s="328">
        <v>52</v>
      </c>
      <c r="I10" s="328">
        <v>60</v>
      </c>
      <c r="J10" s="328">
        <v>55</v>
      </c>
      <c r="K10" s="328">
        <v>60</v>
      </c>
      <c r="L10" s="328">
        <v>56</v>
      </c>
      <c r="M10" s="328">
        <v>60</v>
      </c>
      <c r="N10" s="328">
        <v>57</v>
      </c>
      <c r="O10" s="328">
        <v>60</v>
      </c>
      <c r="P10" s="328">
        <v>58</v>
      </c>
      <c r="Q10" s="328">
        <v>60</v>
      </c>
      <c r="R10" s="328">
        <v>58</v>
      </c>
      <c r="S10" s="355">
        <v>60</v>
      </c>
      <c r="T10" s="355">
        <v>58</v>
      </c>
      <c r="U10" s="355">
        <v>60</v>
      </c>
      <c r="V10" s="355">
        <v>59</v>
      </c>
      <c r="W10" s="355">
        <v>60</v>
      </c>
      <c r="X10" s="355"/>
      <c r="Y10" s="355">
        <v>60</v>
      </c>
      <c r="Z10" s="355"/>
      <c r="AA10" s="355">
        <v>60</v>
      </c>
      <c r="AB10" s="571"/>
    </row>
    <row r="11" spans="1:28" ht="105" customHeight="1">
      <c r="A11" s="708"/>
      <c r="B11" s="711"/>
      <c r="C11" s="572" t="s">
        <v>986</v>
      </c>
      <c r="D11" s="427" t="s">
        <v>415</v>
      </c>
      <c r="E11" s="427" t="s">
        <v>987</v>
      </c>
      <c r="F11" s="602" t="s">
        <v>990</v>
      </c>
      <c r="G11" s="603"/>
      <c r="H11" s="603"/>
      <c r="I11" s="603"/>
      <c r="J11" s="603"/>
      <c r="K11" s="603"/>
      <c r="L11" s="604"/>
      <c r="M11" s="328">
        <v>6329</v>
      </c>
      <c r="N11" s="328">
        <v>5289</v>
      </c>
      <c r="O11" s="328">
        <v>6330</v>
      </c>
      <c r="P11" s="328">
        <v>5289</v>
      </c>
      <c r="Q11" s="328">
        <v>6331</v>
      </c>
      <c r="R11" s="328">
        <v>5289</v>
      </c>
      <c r="S11" s="328">
        <v>6332</v>
      </c>
      <c r="T11" s="328">
        <v>5289</v>
      </c>
      <c r="U11" s="328">
        <v>6333</v>
      </c>
      <c r="V11" s="355"/>
      <c r="W11" s="328">
        <v>6334</v>
      </c>
      <c r="X11" s="355"/>
      <c r="Y11" s="328">
        <v>6335</v>
      </c>
      <c r="Z11" s="355"/>
      <c r="AA11" s="328">
        <v>6336</v>
      </c>
      <c r="AB11" s="571"/>
    </row>
    <row r="12" spans="1:28" ht="69.75" customHeight="1">
      <c r="A12" s="708"/>
      <c r="B12" s="711"/>
      <c r="C12" s="572" t="s">
        <v>988</v>
      </c>
      <c r="D12" s="531" t="s">
        <v>415</v>
      </c>
      <c r="E12" s="531" t="s">
        <v>989</v>
      </c>
      <c r="F12" s="602" t="s">
        <v>990</v>
      </c>
      <c r="G12" s="603"/>
      <c r="H12" s="603"/>
      <c r="I12" s="603"/>
      <c r="J12" s="603"/>
      <c r="K12" s="603"/>
      <c r="L12" s="604"/>
      <c r="M12" s="328">
        <v>54</v>
      </c>
      <c r="N12" s="328">
        <v>54</v>
      </c>
      <c r="O12" s="328">
        <v>54</v>
      </c>
      <c r="P12" s="328">
        <v>42</v>
      </c>
      <c r="Q12" s="328">
        <v>54</v>
      </c>
      <c r="R12" s="328">
        <v>54</v>
      </c>
      <c r="S12" s="355">
        <v>54</v>
      </c>
      <c r="T12" s="355">
        <v>54</v>
      </c>
      <c r="U12" s="355">
        <v>54</v>
      </c>
      <c r="V12" s="355"/>
      <c r="W12" s="355">
        <v>54</v>
      </c>
      <c r="X12" s="355"/>
      <c r="Y12" s="355">
        <v>54</v>
      </c>
      <c r="Z12" s="355"/>
      <c r="AA12" s="355">
        <v>54</v>
      </c>
      <c r="AB12" s="571"/>
    </row>
    <row r="13" spans="1:28" ht="45.75" customHeight="1">
      <c r="A13" s="708"/>
      <c r="B13" s="711"/>
      <c r="C13" s="572" t="s">
        <v>1003</v>
      </c>
      <c r="D13" s="531" t="s">
        <v>415</v>
      </c>
      <c r="E13" s="531" t="s">
        <v>479</v>
      </c>
      <c r="F13" s="602" t="s">
        <v>990</v>
      </c>
      <c r="G13" s="603"/>
      <c r="H13" s="603"/>
      <c r="I13" s="603"/>
      <c r="J13" s="603"/>
      <c r="K13" s="603"/>
      <c r="L13" s="604"/>
      <c r="M13" s="328">
        <v>2</v>
      </c>
      <c r="N13" s="328">
        <v>2</v>
      </c>
      <c r="O13" s="328">
        <v>1</v>
      </c>
      <c r="P13" s="328">
        <v>1</v>
      </c>
      <c r="Q13" s="328">
        <v>0</v>
      </c>
      <c r="R13" s="328">
        <v>0</v>
      </c>
      <c r="S13" s="355">
        <v>0</v>
      </c>
      <c r="T13" s="355">
        <v>0</v>
      </c>
      <c r="U13" s="355">
        <v>0</v>
      </c>
      <c r="V13" s="355">
        <v>0</v>
      </c>
      <c r="W13" s="355">
        <v>0</v>
      </c>
      <c r="X13" s="355"/>
      <c r="Y13" s="355">
        <v>0</v>
      </c>
      <c r="Z13" s="355"/>
      <c r="AA13" s="355">
        <v>0</v>
      </c>
      <c r="AB13" s="571"/>
    </row>
    <row r="14" spans="1:28" s="100" customFormat="1" ht="45.75" customHeight="1">
      <c r="A14" s="708"/>
      <c r="B14" s="711"/>
      <c r="C14" s="572" t="s">
        <v>1053</v>
      </c>
      <c r="D14" s="531" t="s">
        <v>415</v>
      </c>
      <c r="E14" s="531" t="s">
        <v>481</v>
      </c>
      <c r="F14" s="602" t="s">
        <v>990</v>
      </c>
      <c r="G14" s="603"/>
      <c r="H14" s="603"/>
      <c r="I14" s="603"/>
      <c r="J14" s="603"/>
      <c r="K14" s="603"/>
      <c r="L14" s="604"/>
      <c r="M14" s="328">
        <v>7</v>
      </c>
      <c r="N14" s="328">
        <v>7</v>
      </c>
      <c r="O14" s="328">
        <v>0</v>
      </c>
      <c r="P14" s="328">
        <v>0</v>
      </c>
      <c r="Q14" s="328">
        <v>0</v>
      </c>
      <c r="R14" s="328">
        <v>0</v>
      </c>
      <c r="S14" s="355">
        <v>0</v>
      </c>
      <c r="T14" s="355">
        <v>0</v>
      </c>
      <c r="U14" s="355">
        <v>0</v>
      </c>
      <c r="V14" s="355">
        <v>0</v>
      </c>
      <c r="W14" s="355">
        <v>0</v>
      </c>
      <c r="X14" s="355">
        <v>0</v>
      </c>
      <c r="Y14" s="355">
        <v>0</v>
      </c>
      <c r="Z14" s="355">
        <v>0</v>
      </c>
      <c r="AA14" s="355">
        <v>0</v>
      </c>
      <c r="AB14" s="571">
        <v>0</v>
      </c>
    </row>
    <row r="15" spans="1:28" ht="111.75">
      <c r="A15" s="709"/>
      <c r="B15" s="712"/>
      <c r="C15" s="573" t="s">
        <v>293</v>
      </c>
      <c r="D15" s="531" t="s">
        <v>415</v>
      </c>
      <c r="E15" s="531" t="s">
        <v>229</v>
      </c>
      <c r="F15" s="328">
        <v>6.2</v>
      </c>
      <c r="G15" s="328">
        <v>6.3</v>
      </c>
      <c r="H15" s="328">
        <v>6.2</v>
      </c>
      <c r="I15" s="328">
        <v>6.4</v>
      </c>
      <c r="J15" s="328">
        <v>6.2</v>
      </c>
      <c r="K15" s="328">
        <v>6.6</v>
      </c>
      <c r="L15" s="328">
        <v>6.2</v>
      </c>
      <c r="M15" s="328">
        <v>18</v>
      </c>
      <c r="N15" s="328">
        <v>6.2</v>
      </c>
      <c r="O15" s="328">
        <v>19</v>
      </c>
      <c r="P15" s="328">
        <v>6.3</v>
      </c>
      <c r="Q15" s="328">
        <v>20</v>
      </c>
      <c r="R15" s="328">
        <v>6.4</v>
      </c>
      <c r="S15" s="355">
        <v>21</v>
      </c>
      <c r="T15" s="355">
        <v>6.5</v>
      </c>
      <c r="U15" s="355">
        <v>22</v>
      </c>
      <c r="V15" s="355">
        <v>6.6</v>
      </c>
      <c r="W15" s="355">
        <v>23</v>
      </c>
      <c r="X15" s="355"/>
      <c r="Y15" s="355">
        <v>24</v>
      </c>
      <c r="Z15" s="355"/>
      <c r="AA15" s="355">
        <v>25</v>
      </c>
      <c r="AB15" s="571"/>
    </row>
    <row r="16" spans="1:28" ht="117.75" customHeight="1">
      <c r="A16" s="188" t="s">
        <v>295</v>
      </c>
      <c r="B16" s="424" t="s">
        <v>294</v>
      </c>
      <c r="C16" s="533" t="s">
        <v>278</v>
      </c>
      <c r="D16" s="531" t="s">
        <v>415</v>
      </c>
      <c r="E16" s="531" t="s">
        <v>229</v>
      </c>
      <c r="F16" s="328">
        <v>10367</v>
      </c>
      <c r="G16" s="328">
        <v>10652</v>
      </c>
      <c r="H16" s="328">
        <v>10300</v>
      </c>
      <c r="I16" s="328">
        <v>10981</v>
      </c>
      <c r="J16" s="328">
        <v>10435</v>
      </c>
      <c r="K16" s="328">
        <v>10981</v>
      </c>
      <c r="L16" s="328">
        <v>10300</v>
      </c>
      <c r="M16" s="333">
        <v>10981</v>
      </c>
      <c r="N16" s="328">
        <v>10300</v>
      </c>
      <c r="O16" s="333">
        <v>10981</v>
      </c>
      <c r="P16" s="328">
        <v>10700</v>
      </c>
      <c r="Q16" s="328">
        <v>10981</v>
      </c>
      <c r="R16" s="328">
        <v>10700</v>
      </c>
      <c r="S16" s="574">
        <v>10981</v>
      </c>
      <c r="T16" s="355">
        <v>10700</v>
      </c>
      <c r="U16" s="574">
        <v>10981</v>
      </c>
      <c r="V16" s="355">
        <v>10700</v>
      </c>
      <c r="W16" s="574">
        <v>10981</v>
      </c>
      <c r="X16" s="355"/>
      <c r="Y16" s="355">
        <v>10981</v>
      </c>
      <c r="Z16" s="355"/>
      <c r="AA16" s="355">
        <v>10981</v>
      </c>
      <c r="AB16" s="571"/>
    </row>
    <row r="17" spans="1:28" s="203" customFormat="1" ht="99" customHeight="1">
      <c r="A17" s="306"/>
      <c r="B17" s="575"/>
      <c r="C17" s="575" t="s">
        <v>969</v>
      </c>
      <c r="D17" s="576" t="s">
        <v>415</v>
      </c>
      <c r="E17" s="576" t="s">
        <v>229</v>
      </c>
      <c r="F17" s="602" t="s">
        <v>970</v>
      </c>
      <c r="G17" s="603"/>
      <c r="H17" s="603"/>
      <c r="I17" s="603"/>
      <c r="J17" s="603"/>
      <c r="K17" s="603"/>
      <c r="L17" s="603"/>
      <c r="M17" s="603"/>
      <c r="N17" s="604"/>
      <c r="O17" s="330">
        <v>43</v>
      </c>
      <c r="P17" s="330">
        <v>14.1</v>
      </c>
      <c r="Q17" s="330">
        <v>57</v>
      </c>
      <c r="R17" s="330">
        <v>14.2</v>
      </c>
      <c r="S17" s="307">
        <v>67.7</v>
      </c>
      <c r="T17" s="307">
        <v>14.3</v>
      </c>
      <c r="U17" s="307">
        <v>78.4</v>
      </c>
      <c r="V17" s="307">
        <v>14.4</v>
      </c>
      <c r="W17" s="307">
        <v>89.2</v>
      </c>
      <c r="X17" s="307"/>
      <c r="Y17" s="307">
        <v>100</v>
      </c>
      <c r="Z17" s="307"/>
      <c r="AA17" s="307">
        <v>100</v>
      </c>
      <c r="AB17" s="308"/>
    </row>
    <row r="18" spans="1:28" ht="96" customHeight="1">
      <c r="A18" s="701" t="s">
        <v>302</v>
      </c>
      <c r="B18" s="704" t="s">
        <v>301</v>
      </c>
      <c r="C18" s="533" t="s">
        <v>296</v>
      </c>
      <c r="D18" s="531" t="s">
        <v>415</v>
      </c>
      <c r="E18" s="531" t="s">
        <v>229</v>
      </c>
      <c r="F18" s="328">
        <v>0</v>
      </c>
      <c r="G18" s="328">
        <v>1571</v>
      </c>
      <c r="H18" s="328">
        <v>0</v>
      </c>
      <c r="I18" s="328">
        <v>1704</v>
      </c>
      <c r="J18" s="328">
        <v>1500</v>
      </c>
      <c r="K18" s="328">
        <v>1704</v>
      </c>
      <c r="L18" s="328">
        <v>1500</v>
      </c>
      <c r="M18" s="328">
        <v>1704</v>
      </c>
      <c r="N18" s="328">
        <v>1500</v>
      </c>
      <c r="O18" s="328">
        <v>4722</v>
      </c>
      <c r="P18" s="328">
        <v>1510</v>
      </c>
      <c r="Q18" s="328">
        <v>6259</v>
      </c>
      <c r="R18" s="328">
        <v>1520</v>
      </c>
      <c r="S18" s="577">
        <v>7434</v>
      </c>
      <c r="T18" s="355">
        <v>1530</v>
      </c>
      <c r="U18" s="577">
        <v>8609</v>
      </c>
      <c r="V18" s="355">
        <v>1540</v>
      </c>
      <c r="W18" s="577">
        <v>9795</v>
      </c>
      <c r="X18" s="355"/>
      <c r="Y18" s="577">
        <v>10981</v>
      </c>
      <c r="Z18" s="355"/>
      <c r="AA18" s="577">
        <v>10981</v>
      </c>
      <c r="AB18" s="571"/>
    </row>
    <row r="19" spans="1:28" ht="60.75">
      <c r="A19" s="701"/>
      <c r="B19" s="704"/>
      <c r="C19" s="533" t="s">
        <v>297</v>
      </c>
      <c r="D19" s="531" t="s">
        <v>415</v>
      </c>
      <c r="E19" s="531" t="s">
        <v>229</v>
      </c>
      <c r="F19" s="328">
        <v>85</v>
      </c>
      <c r="G19" s="328">
        <v>85</v>
      </c>
      <c r="H19" s="328">
        <v>85</v>
      </c>
      <c r="I19" s="328">
        <v>85</v>
      </c>
      <c r="J19" s="328">
        <v>85</v>
      </c>
      <c r="K19" s="328">
        <v>85</v>
      </c>
      <c r="L19" s="328">
        <v>85</v>
      </c>
      <c r="M19" s="328">
        <v>85</v>
      </c>
      <c r="N19" s="328">
        <v>85</v>
      </c>
      <c r="O19" s="328">
        <v>85</v>
      </c>
      <c r="P19" s="328">
        <v>85</v>
      </c>
      <c r="Q19" s="328">
        <v>85</v>
      </c>
      <c r="R19" s="328">
        <v>85</v>
      </c>
      <c r="S19" s="355">
        <v>85</v>
      </c>
      <c r="T19" s="355">
        <v>85</v>
      </c>
      <c r="U19" s="355">
        <v>85</v>
      </c>
      <c r="V19" s="355">
        <v>85</v>
      </c>
      <c r="W19" s="355">
        <v>85</v>
      </c>
      <c r="X19" s="355"/>
      <c r="Y19" s="355">
        <v>85</v>
      </c>
      <c r="Z19" s="355"/>
      <c r="AA19" s="355">
        <v>85</v>
      </c>
      <c r="AB19" s="571"/>
    </row>
    <row r="20" spans="1:28" ht="63" customHeight="1">
      <c r="A20" s="701"/>
      <c r="B20" s="704"/>
      <c r="C20" s="533" t="s">
        <v>298</v>
      </c>
      <c r="D20" s="531" t="s">
        <v>416</v>
      </c>
      <c r="E20" s="531" t="s">
        <v>229</v>
      </c>
      <c r="F20" s="328">
        <v>0</v>
      </c>
      <c r="G20" s="328">
        <v>0</v>
      </c>
      <c r="H20" s="328">
        <v>150</v>
      </c>
      <c r="I20" s="328">
        <v>0</v>
      </c>
      <c r="J20" s="328" t="s">
        <v>299</v>
      </c>
      <c r="K20" s="328">
        <v>0</v>
      </c>
      <c r="L20" s="328" t="s">
        <v>342</v>
      </c>
      <c r="M20" s="328">
        <v>0</v>
      </c>
      <c r="N20" s="328" t="s">
        <v>343</v>
      </c>
      <c r="O20" s="328">
        <v>0</v>
      </c>
      <c r="P20" s="328" t="s">
        <v>330</v>
      </c>
      <c r="Q20" s="328">
        <v>0</v>
      </c>
      <c r="R20" s="328" t="s">
        <v>344</v>
      </c>
      <c r="S20" s="355">
        <v>0</v>
      </c>
      <c r="T20" s="328" t="s">
        <v>344</v>
      </c>
      <c r="U20" s="355">
        <v>0</v>
      </c>
      <c r="V20" s="328" t="s">
        <v>344</v>
      </c>
      <c r="W20" s="355">
        <v>0</v>
      </c>
      <c r="X20" s="328"/>
      <c r="Y20" s="355">
        <v>0</v>
      </c>
      <c r="Z20" s="328"/>
      <c r="AA20" s="355">
        <v>0</v>
      </c>
      <c r="AB20" s="329"/>
    </row>
    <row r="21" spans="1:28" s="203" customFormat="1" ht="72" customHeight="1">
      <c r="A21" s="701"/>
      <c r="B21" s="704"/>
      <c r="C21" s="533" t="s">
        <v>1043</v>
      </c>
      <c r="D21" s="531" t="s">
        <v>415</v>
      </c>
      <c r="E21" s="531" t="s">
        <v>229</v>
      </c>
      <c r="F21" s="602" t="s">
        <v>990</v>
      </c>
      <c r="G21" s="603"/>
      <c r="H21" s="603"/>
      <c r="I21" s="603"/>
      <c r="J21" s="603"/>
      <c r="K21" s="603"/>
      <c r="L21" s="604"/>
      <c r="M21" s="328">
        <v>80</v>
      </c>
      <c r="N21" s="328">
        <v>80</v>
      </c>
      <c r="O21" s="328">
        <v>80</v>
      </c>
      <c r="P21" s="328">
        <v>80</v>
      </c>
      <c r="Q21" s="328">
        <v>80</v>
      </c>
      <c r="R21" s="328">
        <v>80</v>
      </c>
      <c r="S21" s="355">
        <v>80</v>
      </c>
      <c r="T21" s="328">
        <v>80</v>
      </c>
      <c r="U21" s="355">
        <v>80</v>
      </c>
      <c r="V21" s="328">
        <v>80</v>
      </c>
      <c r="W21" s="355">
        <v>80</v>
      </c>
      <c r="X21" s="328"/>
      <c r="Y21" s="355">
        <v>80</v>
      </c>
      <c r="Z21" s="328"/>
      <c r="AA21" s="355">
        <v>80</v>
      </c>
      <c r="AB21" s="329"/>
    </row>
    <row r="22" spans="1:28" s="203" customFormat="1" ht="97.5" customHeight="1">
      <c r="A22" s="701"/>
      <c r="B22" s="704"/>
      <c r="C22" s="533" t="s">
        <v>1045</v>
      </c>
      <c r="D22" s="531" t="s">
        <v>415</v>
      </c>
      <c r="E22" s="531" t="s">
        <v>229</v>
      </c>
      <c r="F22" s="602" t="s">
        <v>990</v>
      </c>
      <c r="G22" s="603"/>
      <c r="H22" s="603"/>
      <c r="I22" s="603"/>
      <c r="J22" s="603"/>
      <c r="K22" s="603"/>
      <c r="L22" s="604"/>
      <c r="M22" s="328">
        <v>24</v>
      </c>
      <c r="N22" s="328">
        <v>23</v>
      </c>
      <c r="O22" s="328">
        <v>24</v>
      </c>
      <c r="P22" s="328">
        <v>23</v>
      </c>
      <c r="Q22" s="328">
        <v>24</v>
      </c>
      <c r="R22" s="328">
        <v>23</v>
      </c>
      <c r="S22" s="328">
        <v>24</v>
      </c>
      <c r="T22" s="328">
        <v>23</v>
      </c>
      <c r="U22" s="328">
        <v>24</v>
      </c>
      <c r="V22" s="328">
        <v>23</v>
      </c>
      <c r="W22" s="328">
        <v>24</v>
      </c>
      <c r="X22" s="328"/>
      <c r="Y22" s="328">
        <v>24</v>
      </c>
      <c r="Z22" s="328"/>
      <c r="AA22" s="328">
        <v>24</v>
      </c>
      <c r="AB22" s="328"/>
    </row>
    <row r="23" spans="1:28" s="203" customFormat="1" ht="122.25" customHeight="1">
      <c r="A23" s="701"/>
      <c r="B23" s="704"/>
      <c r="C23" s="533" t="s">
        <v>1044</v>
      </c>
      <c r="D23" s="531" t="s">
        <v>415</v>
      </c>
      <c r="E23" s="531" t="s">
        <v>229</v>
      </c>
      <c r="F23" s="602" t="s">
        <v>990</v>
      </c>
      <c r="G23" s="603"/>
      <c r="H23" s="603"/>
      <c r="I23" s="603"/>
      <c r="J23" s="603"/>
      <c r="K23" s="603"/>
      <c r="L23" s="604"/>
      <c r="M23" s="328">
        <v>9</v>
      </c>
      <c r="N23" s="328">
        <v>8</v>
      </c>
      <c r="O23" s="328">
        <v>9</v>
      </c>
      <c r="P23" s="328">
        <v>8</v>
      </c>
      <c r="Q23" s="328">
        <v>9</v>
      </c>
      <c r="R23" s="328">
        <v>8</v>
      </c>
      <c r="S23" s="328">
        <v>9</v>
      </c>
      <c r="T23" s="328">
        <v>8</v>
      </c>
      <c r="U23" s="328">
        <v>9</v>
      </c>
      <c r="V23" s="328">
        <v>8</v>
      </c>
      <c r="W23" s="328">
        <v>9</v>
      </c>
      <c r="X23" s="328"/>
      <c r="Y23" s="328">
        <v>9</v>
      </c>
      <c r="Z23" s="328"/>
      <c r="AA23" s="328">
        <v>9</v>
      </c>
      <c r="AB23" s="328"/>
    </row>
    <row r="24" spans="1:28" s="203" customFormat="1" ht="95.25" customHeight="1">
      <c r="A24" s="701"/>
      <c r="B24" s="704"/>
      <c r="C24" s="533" t="s">
        <v>1046</v>
      </c>
      <c r="D24" s="531" t="s">
        <v>415</v>
      </c>
      <c r="E24" s="531" t="s">
        <v>229</v>
      </c>
      <c r="F24" s="602" t="s">
        <v>990</v>
      </c>
      <c r="G24" s="603"/>
      <c r="H24" s="603"/>
      <c r="I24" s="603"/>
      <c r="J24" s="603"/>
      <c r="K24" s="603"/>
      <c r="L24" s="604"/>
      <c r="M24" s="328">
        <v>100</v>
      </c>
      <c r="N24" s="328">
        <v>95</v>
      </c>
      <c r="O24" s="328">
        <v>100</v>
      </c>
      <c r="P24" s="328">
        <v>95</v>
      </c>
      <c r="Q24" s="328">
        <v>100</v>
      </c>
      <c r="R24" s="328">
        <v>95</v>
      </c>
      <c r="S24" s="328">
        <v>100</v>
      </c>
      <c r="T24" s="328">
        <v>95</v>
      </c>
      <c r="U24" s="328">
        <v>100</v>
      </c>
      <c r="V24" s="328">
        <v>95</v>
      </c>
      <c r="W24" s="328">
        <v>100</v>
      </c>
      <c r="X24" s="328"/>
      <c r="Y24" s="328">
        <v>100</v>
      </c>
      <c r="Z24" s="328"/>
      <c r="AA24" s="328">
        <v>100</v>
      </c>
      <c r="AB24" s="328"/>
    </row>
    <row r="25" spans="1:28" ht="75.75" customHeight="1">
      <c r="A25" s="701"/>
      <c r="B25" s="704"/>
      <c r="C25" s="424" t="s">
        <v>300</v>
      </c>
      <c r="D25" s="427" t="s">
        <v>415</v>
      </c>
      <c r="E25" s="427" t="s">
        <v>229</v>
      </c>
      <c r="F25" s="328">
        <v>40.3</v>
      </c>
      <c r="G25" s="328">
        <v>41</v>
      </c>
      <c r="H25" s="328">
        <v>41</v>
      </c>
      <c r="I25" s="328">
        <v>41.7</v>
      </c>
      <c r="J25" s="328">
        <v>33</v>
      </c>
      <c r="K25" s="328">
        <v>42</v>
      </c>
      <c r="L25" s="328">
        <v>34</v>
      </c>
      <c r="M25" s="328">
        <v>42</v>
      </c>
      <c r="N25" s="328">
        <v>35</v>
      </c>
      <c r="O25" s="328">
        <v>42</v>
      </c>
      <c r="P25" s="328">
        <v>35</v>
      </c>
      <c r="Q25" s="328">
        <v>42</v>
      </c>
      <c r="R25" s="328">
        <v>36</v>
      </c>
      <c r="S25" s="355">
        <v>42</v>
      </c>
      <c r="T25" s="355">
        <v>36</v>
      </c>
      <c r="U25" s="355">
        <v>42</v>
      </c>
      <c r="V25" s="355">
        <v>36</v>
      </c>
      <c r="W25" s="355">
        <v>42</v>
      </c>
      <c r="X25" s="355"/>
      <c r="Y25" s="355">
        <v>42</v>
      </c>
      <c r="Z25" s="355"/>
      <c r="AA25" s="355">
        <v>42</v>
      </c>
      <c r="AB25" s="571"/>
    </row>
    <row r="26" spans="1:28" ht="69.75" customHeight="1">
      <c r="A26" s="701" t="s">
        <v>305</v>
      </c>
      <c r="B26" s="705" t="s">
        <v>217</v>
      </c>
      <c r="C26" s="547" t="s">
        <v>303</v>
      </c>
      <c r="D26" s="323" t="s">
        <v>415</v>
      </c>
      <c r="E26" s="323" t="s">
        <v>229</v>
      </c>
      <c r="F26" s="328">
        <v>5000</v>
      </c>
      <c r="G26" s="328">
        <v>6500</v>
      </c>
      <c r="H26" s="328">
        <v>5000</v>
      </c>
      <c r="I26" s="328">
        <v>6500</v>
      </c>
      <c r="J26" s="328">
        <v>5000</v>
      </c>
      <c r="K26" s="328">
        <v>10000</v>
      </c>
      <c r="L26" s="328">
        <v>8000</v>
      </c>
      <c r="M26" s="328">
        <v>10000</v>
      </c>
      <c r="N26" s="328">
        <v>8500</v>
      </c>
      <c r="O26" s="328">
        <v>10050</v>
      </c>
      <c r="P26" s="328">
        <v>9300</v>
      </c>
      <c r="Q26" s="328">
        <v>10050</v>
      </c>
      <c r="R26" s="328">
        <v>9350</v>
      </c>
      <c r="S26" s="355">
        <v>10100</v>
      </c>
      <c r="T26" s="355">
        <v>9400</v>
      </c>
      <c r="U26" s="355">
        <v>10100</v>
      </c>
      <c r="V26" s="355">
        <v>9450</v>
      </c>
      <c r="W26" s="355">
        <v>10150</v>
      </c>
      <c r="X26" s="355"/>
      <c r="Y26" s="355">
        <v>10150</v>
      </c>
      <c r="Z26" s="355"/>
      <c r="AA26" s="355">
        <v>10200</v>
      </c>
      <c r="AB26" s="571"/>
    </row>
    <row r="27" spans="1:28" ht="59.25" customHeight="1">
      <c r="A27" s="701"/>
      <c r="B27" s="705"/>
      <c r="C27" s="547" t="s">
        <v>304</v>
      </c>
      <c r="D27" s="323" t="s">
        <v>415</v>
      </c>
      <c r="E27" s="323" t="s">
        <v>229</v>
      </c>
      <c r="F27" s="328">
        <v>2137</v>
      </c>
      <c r="G27" s="328">
        <v>2500</v>
      </c>
      <c r="H27" s="328">
        <v>2150</v>
      </c>
      <c r="I27" s="328">
        <v>2500</v>
      </c>
      <c r="J27" s="328">
        <v>2150</v>
      </c>
      <c r="K27" s="328">
        <v>2700</v>
      </c>
      <c r="L27" s="328">
        <v>2200</v>
      </c>
      <c r="M27" s="328">
        <v>2700</v>
      </c>
      <c r="N27" s="328">
        <v>2200</v>
      </c>
      <c r="O27" s="328">
        <v>2800</v>
      </c>
      <c r="P27" s="328">
        <v>2300</v>
      </c>
      <c r="Q27" s="328">
        <v>2800</v>
      </c>
      <c r="R27" s="328">
        <v>2300</v>
      </c>
      <c r="S27" s="355">
        <v>2800</v>
      </c>
      <c r="T27" s="355">
        <v>2300</v>
      </c>
      <c r="U27" s="355">
        <v>2800</v>
      </c>
      <c r="V27" s="355">
        <v>2300</v>
      </c>
      <c r="W27" s="355">
        <v>2800</v>
      </c>
      <c r="X27" s="355"/>
      <c r="Y27" s="355">
        <v>2800</v>
      </c>
      <c r="Z27" s="355"/>
      <c r="AA27" s="355">
        <v>2800</v>
      </c>
      <c r="AB27" s="571"/>
    </row>
    <row r="28" spans="1:28" ht="99.75" customHeight="1">
      <c r="A28" s="188" t="s">
        <v>309</v>
      </c>
      <c r="B28" s="424" t="s">
        <v>218</v>
      </c>
      <c r="C28" s="424" t="s">
        <v>307</v>
      </c>
      <c r="D28" s="427" t="s">
        <v>416</v>
      </c>
      <c r="E28" s="427" t="s">
        <v>229</v>
      </c>
      <c r="F28" s="328">
        <v>36</v>
      </c>
      <c r="G28" s="328">
        <v>54</v>
      </c>
      <c r="H28" s="328">
        <v>9</v>
      </c>
      <c r="I28" s="328">
        <v>45</v>
      </c>
      <c r="J28" s="328">
        <v>12</v>
      </c>
      <c r="K28" s="328">
        <v>35</v>
      </c>
      <c r="L28" s="328">
        <v>11</v>
      </c>
      <c r="M28" s="328">
        <v>13</v>
      </c>
      <c r="N28" s="328">
        <v>13</v>
      </c>
      <c r="O28" s="328">
        <v>17</v>
      </c>
      <c r="P28" s="328">
        <v>15</v>
      </c>
      <c r="Q28" s="328">
        <v>10</v>
      </c>
      <c r="R28" s="328">
        <v>10</v>
      </c>
      <c r="S28" s="355">
        <v>8</v>
      </c>
      <c r="T28" s="355">
        <v>6</v>
      </c>
      <c r="U28" s="355">
        <v>6</v>
      </c>
      <c r="V28" s="355">
        <v>0</v>
      </c>
      <c r="W28" s="355">
        <v>6</v>
      </c>
      <c r="X28" s="355"/>
      <c r="Y28" s="355">
        <v>6</v>
      </c>
      <c r="Z28" s="355"/>
      <c r="AA28" s="355">
        <v>6</v>
      </c>
      <c r="AB28" s="571"/>
    </row>
    <row r="29" spans="1:28" ht="139.5" customHeight="1">
      <c r="A29" s="188" t="s">
        <v>310</v>
      </c>
      <c r="B29" s="424" t="s">
        <v>944</v>
      </c>
      <c r="C29" s="424" t="s">
        <v>1052</v>
      </c>
      <c r="D29" s="427" t="s">
        <v>416</v>
      </c>
      <c r="E29" s="427" t="s">
        <v>229</v>
      </c>
      <c r="F29" s="323">
        <v>0</v>
      </c>
      <c r="G29" s="323">
        <v>1</v>
      </c>
      <c r="H29" s="323">
        <v>1</v>
      </c>
      <c r="I29" s="323">
        <v>0</v>
      </c>
      <c r="J29" s="323">
        <v>0</v>
      </c>
      <c r="K29" s="323">
        <v>0</v>
      </c>
      <c r="L29" s="323">
        <v>0</v>
      </c>
      <c r="M29" s="323">
        <v>0</v>
      </c>
      <c r="N29" s="323">
        <v>0</v>
      </c>
      <c r="O29" s="323">
        <v>0</v>
      </c>
      <c r="P29" s="323">
        <v>0</v>
      </c>
      <c r="Q29" s="323">
        <v>0</v>
      </c>
      <c r="R29" s="323">
        <v>0</v>
      </c>
      <c r="S29" s="543">
        <v>0</v>
      </c>
      <c r="T29" s="543">
        <v>0</v>
      </c>
      <c r="U29" s="543">
        <v>0</v>
      </c>
      <c r="V29" s="543">
        <v>0</v>
      </c>
      <c r="W29" s="543">
        <v>0</v>
      </c>
      <c r="X29" s="543"/>
      <c r="Y29" s="543">
        <v>0</v>
      </c>
      <c r="Z29" s="543"/>
      <c r="AA29" s="543">
        <v>0</v>
      </c>
      <c r="AB29" s="578"/>
    </row>
    <row r="30" spans="1:28" ht="95.25" customHeight="1">
      <c r="A30" s="250" t="s">
        <v>311</v>
      </c>
      <c r="B30" s="425" t="s">
        <v>306</v>
      </c>
      <c r="C30" s="425" t="s">
        <v>308</v>
      </c>
      <c r="D30" s="426" t="s">
        <v>415</v>
      </c>
      <c r="E30" s="426" t="s">
        <v>229</v>
      </c>
      <c r="F30" s="441">
        <v>0</v>
      </c>
      <c r="G30" s="441">
        <v>1</v>
      </c>
      <c r="H30" s="441">
        <v>1</v>
      </c>
      <c r="I30" s="441">
        <v>0</v>
      </c>
      <c r="J30" s="441">
        <v>0</v>
      </c>
      <c r="K30" s="441">
        <v>0</v>
      </c>
      <c r="L30" s="441">
        <v>0</v>
      </c>
      <c r="M30" s="441">
        <v>0</v>
      </c>
      <c r="N30" s="441">
        <v>0</v>
      </c>
      <c r="O30" s="441">
        <v>0</v>
      </c>
      <c r="P30" s="441">
        <v>0</v>
      </c>
      <c r="Q30" s="441">
        <v>0</v>
      </c>
      <c r="R30" s="441">
        <v>0</v>
      </c>
      <c r="S30" s="339">
        <v>0</v>
      </c>
      <c r="T30" s="339">
        <v>0</v>
      </c>
      <c r="U30" s="339">
        <v>0</v>
      </c>
      <c r="V30" s="339">
        <v>0</v>
      </c>
      <c r="W30" s="339">
        <v>0</v>
      </c>
      <c r="X30" s="339"/>
      <c r="Y30" s="339">
        <v>0</v>
      </c>
      <c r="Z30" s="339"/>
      <c r="AA30" s="339">
        <v>0</v>
      </c>
      <c r="AB30" s="341"/>
    </row>
    <row r="31" spans="1:28" ht="85.5" customHeight="1">
      <c r="A31" s="278" t="s">
        <v>501</v>
      </c>
      <c r="B31" s="575" t="s">
        <v>917</v>
      </c>
      <c r="C31" s="575" t="s">
        <v>923</v>
      </c>
      <c r="D31" s="576" t="s">
        <v>415</v>
      </c>
      <c r="E31" s="576" t="s">
        <v>229</v>
      </c>
      <c r="F31" s="706" t="s">
        <v>924</v>
      </c>
      <c r="G31" s="706"/>
      <c r="H31" s="706"/>
      <c r="I31" s="706"/>
      <c r="J31" s="706"/>
      <c r="K31" s="706"/>
      <c r="L31" s="706"/>
      <c r="M31" s="706"/>
      <c r="N31" s="706"/>
      <c r="O31" s="579">
        <v>1</v>
      </c>
      <c r="P31" s="579">
        <v>1</v>
      </c>
      <c r="Q31" s="579">
        <v>0</v>
      </c>
      <c r="R31" s="579">
        <v>0</v>
      </c>
      <c r="S31" s="577">
        <v>0</v>
      </c>
      <c r="T31" s="577">
        <v>0</v>
      </c>
      <c r="U31" s="577">
        <v>0</v>
      </c>
      <c r="V31" s="577">
        <v>0</v>
      </c>
      <c r="W31" s="577">
        <v>0</v>
      </c>
      <c r="X31" s="577">
        <v>0</v>
      </c>
      <c r="Y31" s="577">
        <v>0</v>
      </c>
      <c r="Z31" s="577">
        <v>0</v>
      </c>
      <c r="AA31" s="577">
        <v>0</v>
      </c>
      <c r="AB31" s="577">
        <v>0</v>
      </c>
    </row>
    <row r="32" spans="2:28" ht="14.25">
      <c r="B32" s="433"/>
      <c r="C32" s="433"/>
      <c r="D32" s="434"/>
      <c r="E32" s="433"/>
      <c r="F32" s="374"/>
      <c r="G32" s="374"/>
      <c r="H32" s="374"/>
      <c r="I32" s="374"/>
      <c r="J32" s="374"/>
      <c r="K32" s="374"/>
      <c r="L32" s="374"/>
      <c r="M32" s="374"/>
      <c r="N32" s="374"/>
      <c r="O32" s="374"/>
      <c r="P32" s="374"/>
      <c r="Q32" s="374"/>
      <c r="R32" s="503"/>
      <c r="S32" s="7"/>
      <c r="T32" s="7"/>
      <c r="U32" s="7"/>
      <c r="V32" s="7"/>
      <c r="W32" s="7"/>
      <c r="X32" s="7"/>
      <c r="Y32" s="7"/>
      <c r="Z32" s="7"/>
      <c r="AA32" s="7"/>
      <c r="AB32" s="7"/>
    </row>
    <row r="33" spans="2:28" ht="30" customHeight="1">
      <c r="B33" s="703" t="s">
        <v>827</v>
      </c>
      <c r="C33" s="703"/>
      <c r="D33" s="703"/>
      <c r="E33" s="703"/>
      <c r="F33" s="703"/>
      <c r="G33" s="703"/>
      <c r="H33" s="703"/>
      <c r="I33" s="703"/>
      <c r="J33" s="703"/>
      <c r="K33" s="703"/>
      <c r="L33" s="703"/>
      <c r="M33" s="703"/>
      <c r="N33" s="703"/>
      <c r="O33" s="703"/>
      <c r="P33" s="703"/>
      <c r="Q33" s="703"/>
      <c r="R33" s="703"/>
      <c r="S33" s="703"/>
      <c r="T33" s="703"/>
      <c r="U33" s="703"/>
      <c r="V33" s="703"/>
      <c r="W33" s="703"/>
      <c r="X33" s="703"/>
      <c r="Y33" s="703"/>
      <c r="Z33" s="703"/>
      <c r="AA33" s="703"/>
      <c r="AB33" s="703"/>
    </row>
    <row r="34" spans="2:28" ht="14.25">
      <c r="B34" s="433" t="s">
        <v>842</v>
      </c>
      <c r="C34" s="433"/>
      <c r="D34" s="434"/>
      <c r="E34" s="433"/>
      <c r="F34" s="374"/>
      <c r="G34" s="374"/>
      <c r="H34" s="374"/>
      <c r="I34" s="374"/>
      <c r="J34" s="374"/>
      <c r="K34" s="374"/>
      <c r="L34" s="374"/>
      <c r="M34" s="374"/>
      <c r="N34" s="374"/>
      <c r="O34" s="374"/>
      <c r="P34" s="374"/>
      <c r="Q34" s="374"/>
      <c r="R34" s="503"/>
      <c r="S34" s="7"/>
      <c r="T34" s="7"/>
      <c r="U34" s="7"/>
      <c r="V34" s="7"/>
      <c r="W34" s="7"/>
      <c r="X34" s="7"/>
      <c r="Y34" s="7"/>
      <c r="Z34" s="7"/>
      <c r="AA34" s="7"/>
      <c r="AB34" s="7"/>
    </row>
  </sheetData>
  <sheetProtection/>
  <mergeCells count="37">
    <mergeCell ref="F17:N17"/>
    <mergeCell ref="A9:A15"/>
    <mergeCell ref="B9:B15"/>
    <mergeCell ref="F12:L12"/>
    <mergeCell ref="F13:L13"/>
    <mergeCell ref="F11:L11"/>
    <mergeCell ref="F14:L14"/>
    <mergeCell ref="B33:AB33"/>
    <mergeCell ref="A18:A25"/>
    <mergeCell ref="B18:B25"/>
    <mergeCell ref="A26:A27"/>
    <mergeCell ref="B26:B27"/>
    <mergeCell ref="F22:L22"/>
    <mergeCell ref="F23:L23"/>
    <mergeCell ref="F24:L24"/>
    <mergeCell ref="F21:L21"/>
    <mergeCell ref="F31:N31"/>
    <mergeCell ref="A1:AB1"/>
    <mergeCell ref="S4:T4"/>
    <mergeCell ref="U4:V4"/>
    <mergeCell ref="W4:X4"/>
    <mergeCell ref="Y4:Z4"/>
    <mergeCell ref="AA4:AB4"/>
    <mergeCell ref="G3:AB3"/>
    <mergeCell ref="E3:E5"/>
    <mergeCell ref="A3:A5"/>
    <mergeCell ref="F3:F5"/>
    <mergeCell ref="B3:B5"/>
    <mergeCell ref="A2:AB2"/>
    <mergeCell ref="C3:C5"/>
    <mergeCell ref="D3:D5"/>
    <mergeCell ref="G4:H4"/>
    <mergeCell ref="I4:J4"/>
    <mergeCell ref="K4:L4"/>
    <mergeCell ref="M4:N4"/>
    <mergeCell ref="O4:P4"/>
    <mergeCell ref="Q4:R4"/>
  </mergeCells>
  <printOptions/>
  <pageMargins left="0.28" right="0.41" top="0.34" bottom="0.16" header="0.31496062992125984" footer="0.21"/>
  <pageSetup horizontalDpi="600" verticalDpi="600" orientation="landscape" paperSize="9" scale="51" r:id="rId3"/>
  <rowBreaks count="1" manualBreakCount="1">
    <brk id="16" max="255" man="1"/>
  </rowBreaks>
  <legacyDrawing r:id="rId2"/>
</worksheet>
</file>

<file path=xl/worksheets/sheet8.xml><?xml version="1.0" encoding="utf-8"?>
<worksheet xmlns="http://schemas.openxmlformats.org/spreadsheetml/2006/main" xmlns:r="http://schemas.openxmlformats.org/officeDocument/2006/relationships">
  <sheetPr>
    <tabColor rgb="FFFFC000"/>
  </sheetPr>
  <dimension ref="A1:G11"/>
  <sheetViews>
    <sheetView view="pageBreakPreview" zoomScaleSheetLayoutView="100" zoomScalePageLayoutView="0" workbookViewId="0" topLeftCell="A10">
      <selection activeCell="C11" sqref="C11"/>
    </sheetView>
  </sheetViews>
  <sheetFormatPr defaultColWidth="9.140625" defaultRowHeight="15"/>
  <cols>
    <col min="1" max="1" width="4.28125" style="0" customWidth="1"/>
    <col min="2" max="2" width="31.421875" style="0" customWidth="1"/>
    <col min="3" max="3" width="5.140625" style="0" customWidth="1"/>
    <col min="4" max="4" width="35.8515625" style="0" customWidth="1"/>
    <col min="5" max="5" width="11.00390625" style="0" customWidth="1"/>
    <col min="6" max="6" width="17.421875" style="0" customWidth="1"/>
  </cols>
  <sheetData>
    <row r="1" ht="21" customHeight="1">
      <c r="G1" s="107" t="s">
        <v>313</v>
      </c>
    </row>
    <row r="2" spans="1:7" ht="48" customHeight="1">
      <c r="A2" s="713" t="s">
        <v>841</v>
      </c>
      <c r="B2" s="713"/>
      <c r="C2" s="713"/>
      <c r="D2" s="713"/>
      <c r="E2" s="713"/>
      <c r="F2" s="713"/>
      <c r="G2" s="713"/>
    </row>
    <row r="3" ht="17.25">
      <c r="A3" s="151"/>
    </row>
    <row r="4" spans="1:7" ht="26.25" customHeight="1">
      <c r="A4" s="714" t="s">
        <v>798</v>
      </c>
      <c r="B4" s="714" t="s">
        <v>807</v>
      </c>
      <c r="C4" s="714" t="s">
        <v>797</v>
      </c>
      <c r="D4" s="714" t="s">
        <v>799</v>
      </c>
      <c r="E4" s="714"/>
      <c r="F4" s="714" t="s">
        <v>808</v>
      </c>
      <c r="G4" s="714"/>
    </row>
    <row r="5" spans="1:7" ht="70.5" customHeight="1">
      <c r="A5" s="714"/>
      <c r="B5" s="714"/>
      <c r="C5" s="714"/>
      <c r="D5" s="152" t="s">
        <v>800</v>
      </c>
      <c r="E5" s="152" t="s">
        <v>801</v>
      </c>
      <c r="F5" s="152" t="s">
        <v>802</v>
      </c>
      <c r="G5" s="152" t="s">
        <v>803</v>
      </c>
    </row>
    <row r="6" spans="1:7" ht="14.25">
      <c r="A6" s="153"/>
      <c r="B6" s="153"/>
      <c r="C6" s="153"/>
      <c r="D6" s="153"/>
      <c r="E6" s="153"/>
      <c r="F6" s="153"/>
      <c r="G6" s="153"/>
    </row>
    <row r="7" spans="1:7" ht="14.25">
      <c r="A7" s="154">
        <v>1</v>
      </c>
      <c r="B7" s="154">
        <v>2</v>
      </c>
      <c r="C7" s="154">
        <v>3</v>
      </c>
      <c r="D7" s="154">
        <v>4</v>
      </c>
      <c r="E7" s="154">
        <v>5</v>
      </c>
      <c r="F7" s="154">
        <v>6</v>
      </c>
      <c r="G7" s="154">
        <v>7</v>
      </c>
    </row>
    <row r="8" spans="1:7" ht="90.75" customHeight="1">
      <c r="A8" s="154">
        <v>1</v>
      </c>
      <c r="B8" s="155" t="s">
        <v>293</v>
      </c>
      <c r="C8" s="154" t="s">
        <v>91</v>
      </c>
      <c r="D8" s="154" t="s">
        <v>835</v>
      </c>
      <c r="E8" s="152" t="s">
        <v>252</v>
      </c>
      <c r="F8" s="154" t="s">
        <v>833</v>
      </c>
      <c r="G8" s="154" t="s">
        <v>804</v>
      </c>
    </row>
    <row r="9" spans="1:7" ht="105.75" customHeight="1">
      <c r="A9" s="154">
        <v>2</v>
      </c>
      <c r="B9" s="155" t="s">
        <v>834</v>
      </c>
      <c r="C9" s="154" t="s">
        <v>91</v>
      </c>
      <c r="D9" s="154" t="s">
        <v>836</v>
      </c>
      <c r="E9" s="152" t="s">
        <v>252</v>
      </c>
      <c r="F9" s="154" t="s">
        <v>839</v>
      </c>
      <c r="G9" s="154" t="s">
        <v>804</v>
      </c>
    </row>
    <row r="10" spans="1:7" s="162" customFormat="1" ht="141" customHeight="1">
      <c r="A10" s="163">
        <v>3</v>
      </c>
      <c r="B10" s="22" t="s">
        <v>837</v>
      </c>
      <c r="C10" s="22" t="s">
        <v>91</v>
      </c>
      <c r="D10" s="22" t="s">
        <v>838</v>
      </c>
      <c r="E10" s="22" t="s">
        <v>252</v>
      </c>
      <c r="F10" s="22" t="s">
        <v>840</v>
      </c>
      <c r="G10" s="22" t="s">
        <v>817</v>
      </c>
    </row>
    <row r="11" spans="1:7" ht="119.25">
      <c r="A11" s="22">
        <v>4</v>
      </c>
      <c r="B11" s="310" t="s">
        <v>971</v>
      </c>
      <c r="C11" s="22" t="s">
        <v>91</v>
      </c>
      <c r="D11" s="309" t="s">
        <v>973</v>
      </c>
      <c r="E11" s="22" t="s">
        <v>252</v>
      </c>
      <c r="F11" s="22" t="s">
        <v>972</v>
      </c>
      <c r="G11" s="22" t="s">
        <v>804</v>
      </c>
    </row>
  </sheetData>
  <sheetProtection/>
  <mergeCells count="6">
    <mergeCell ref="A2:G2"/>
    <mergeCell ref="A4:A5"/>
    <mergeCell ref="B4:B5"/>
    <mergeCell ref="C4:C5"/>
    <mergeCell ref="D4:E4"/>
    <mergeCell ref="F4:G4"/>
  </mergeCells>
  <printOptions/>
  <pageMargins left="0.7" right="0.7" top="0.75" bottom="0.75" header="0.3" footer="0.3"/>
  <pageSetup horizontalDpi="600" verticalDpi="600" orientation="portrait" paperSize="9" scale="76" r:id="rId1"/>
</worksheet>
</file>

<file path=xl/worksheets/sheet9.xml><?xml version="1.0" encoding="utf-8"?>
<worksheet xmlns="http://schemas.openxmlformats.org/spreadsheetml/2006/main" xmlns:r="http://schemas.openxmlformats.org/officeDocument/2006/relationships">
  <sheetPr>
    <tabColor rgb="FFFFC000"/>
  </sheetPr>
  <dimension ref="A1:AI53"/>
  <sheetViews>
    <sheetView view="pageBreakPreview" zoomScale="98" zoomScaleNormal="98" zoomScaleSheetLayoutView="98" zoomScalePageLayoutView="0" workbookViewId="0" topLeftCell="A1">
      <selection activeCell="A4" sqref="A4:AI6"/>
    </sheetView>
  </sheetViews>
  <sheetFormatPr defaultColWidth="9.140625" defaultRowHeight="15"/>
  <cols>
    <col min="1" max="1" width="3.140625" style="15" customWidth="1"/>
    <col min="2" max="2" width="47.00390625" style="15" customWidth="1"/>
    <col min="3" max="13" width="6.421875" style="44" customWidth="1"/>
    <col min="14" max="14" width="5.28125" style="15" customWidth="1"/>
    <col min="15" max="24" width="4.8515625" style="15" customWidth="1"/>
    <col min="25" max="30" width="5.8515625" style="15" customWidth="1"/>
    <col min="31" max="35" width="5.8515625" style="0" customWidth="1"/>
  </cols>
  <sheetData>
    <row r="1" spans="1:35" ht="14.25">
      <c r="A1" s="691" t="s">
        <v>171</v>
      </c>
      <c r="B1" s="691"/>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row>
    <row r="2" ht="14.25">
      <c r="A2" s="43"/>
    </row>
    <row r="3" spans="1:30" ht="14.25">
      <c r="A3" s="715" t="s">
        <v>172</v>
      </c>
      <c r="B3" s="715"/>
      <c r="C3" s="715"/>
      <c r="D3" s="715"/>
      <c r="E3" s="715"/>
      <c r="F3" s="715"/>
      <c r="G3" s="715"/>
      <c r="H3" s="715"/>
      <c r="I3" s="715"/>
      <c r="J3" s="715"/>
      <c r="K3" s="715"/>
      <c r="L3" s="715"/>
      <c r="M3" s="715"/>
      <c r="N3" s="715"/>
      <c r="O3" s="715"/>
      <c r="P3" s="715"/>
      <c r="Q3" s="715"/>
      <c r="R3" s="715"/>
      <c r="S3" s="715"/>
      <c r="T3" s="715"/>
      <c r="U3" s="715"/>
      <c r="V3" s="715"/>
      <c r="W3" s="715"/>
      <c r="X3" s="715"/>
      <c r="Y3" s="715"/>
      <c r="Z3" s="715"/>
      <c r="AA3" s="715"/>
      <c r="AB3" s="715"/>
      <c r="AC3" s="715"/>
      <c r="AD3" s="715"/>
    </row>
    <row r="4" spans="1:35" ht="62.25" customHeight="1">
      <c r="A4" s="632" t="s">
        <v>874</v>
      </c>
      <c r="B4" s="632"/>
      <c r="C4" s="632"/>
      <c r="D4" s="632"/>
      <c r="E4" s="632"/>
      <c r="F4" s="632"/>
      <c r="G4" s="632"/>
      <c r="H4" s="632"/>
      <c r="I4" s="632"/>
      <c r="J4" s="632"/>
      <c r="K4" s="632"/>
      <c r="L4" s="632"/>
      <c r="M4" s="632"/>
      <c r="N4" s="632"/>
      <c r="O4" s="632"/>
      <c r="P4" s="632"/>
      <c r="Q4" s="632"/>
      <c r="R4" s="632"/>
      <c r="S4" s="632"/>
      <c r="T4" s="632"/>
      <c r="U4" s="632"/>
      <c r="V4" s="632"/>
      <c r="W4" s="632"/>
      <c r="X4" s="632"/>
      <c r="Y4" s="632"/>
      <c r="Z4" s="632"/>
      <c r="AA4" s="632"/>
      <c r="AB4" s="632"/>
      <c r="AC4" s="632"/>
      <c r="AD4" s="632"/>
      <c r="AE4" s="632"/>
      <c r="AF4" s="632"/>
      <c r="AG4" s="632"/>
      <c r="AH4" s="632"/>
      <c r="AI4" s="632"/>
    </row>
    <row r="5" spans="1:35" ht="17.25" customHeight="1">
      <c r="A5" s="717" t="s">
        <v>896</v>
      </c>
      <c r="B5" s="717"/>
      <c r="C5" s="717"/>
      <c r="D5" s="717"/>
      <c r="E5" s="717"/>
      <c r="F5" s="717"/>
      <c r="G5" s="717"/>
      <c r="H5" s="717"/>
      <c r="I5" s="717"/>
      <c r="J5" s="717"/>
      <c r="K5" s="717"/>
      <c r="L5" s="717"/>
      <c r="M5" s="717"/>
      <c r="N5" s="717"/>
      <c r="O5" s="717"/>
      <c r="P5" s="717"/>
      <c r="Q5" s="717"/>
      <c r="R5" s="717"/>
      <c r="S5" s="717"/>
      <c r="T5" s="717"/>
      <c r="U5" s="717"/>
      <c r="V5" s="717"/>
      <c r="W5" s="717"/>
      <c r="X5" s="717"/>
      <c r="Y5" s="717"/>
      <c r="Z5" s="717"/>
      <c r="AA5" s="717"/>
      <c r="AB5" s="717"/>
      <c r="AC5" s="717"/>
      <c r="AD5" s="717"/>
      <c r="AE5" s="717"/>
      <c r="AF5" s="717"/>
      <c r="AG5" s="717"/>
      <c r="AH5" s="717"/>
      <c r="AI5" s="717"/>
    </row>
    <row r="6" spans="1:35" ht="14.25">
      <c r="A6" s="631" t="s">
        <v>173</v>
      </c>
      <c r="B6" s="631"/>
      <c r="C6" s="631"/>
      <c r="D6" s="631"/>
      <c r="E6" s="631"/>
      <c r="F6" s="631"/>
      <c r="G6" s="631"/>
      <c r="H6" s="631"/>
      <c r="I6" s="631"/>
      <c r="J6" s="631"/>
      <c r="K6" s="631"/>
      <c r="L6" s="631"/>
      <c r="M6" s="631"/>
      <c r="N6" s="631"/>
      <c r="O6" s="631"/>
      <c r="P6" s="631"/>
      <c r="Q6" s="631"/>
      <c r="R6" s="631"/>
      <c r="S6" s="631"/>
      <c r="T6" s="631"/>
      <c r="U6" s="631"/>
      <c r="V6" s="631"/>
      <c r="W6" s="631"/>
      <c r="X6" s="631"/>
      <c r="Y6" s="631"/>
      <c r="Z6" s="631"/>
      <c r="AA6" s="631"/>
      <c r="AB6" s="631"/>
      <c r="AC6" s="631"/>
      <c r="AD6" s="631"/>
      <c r="AE6" s="7"/>
      <c r="AF6" s="7"/>
      <c r="AG6" s="7"/>
      <c r="AH6" s="7"/>
      <c r="AI6" s="7"/>
    </row>
    <row r="7" spans="1:35" ht="60.75" customHeight="1">
      <c r="A7" s="632" t="s">
        <v>893</v>
      </c>
      <c r="B7" s="632"/>
      <c r="C7" s="632"/>
      <c r="D7" s="632"/>
      <c r="E7" s="632"/>
      <c r="F7" s="632"/>
      <c r="G7" s="632"/>
      <c r="H7" s="632"/>
      <c r="I7" s="632"/>
      <c r="J7" s="632"/>
      <c r="K7" s="632"/>
      <c r="L7" s="632"/>
      <c r="M7" s="632"/>
      <c r="N7" s="632"/>
      <c r="O7" s="632"/>
      <c r="P7" s="632"/>
      <c r="Q7" s="632"/>
      <c r="R7" s="632"/>
      <c r="S7" s="632"/>
      <c r="T7" s="632"/>
      <c r="U7" s="632"/>
      <c r="V7" s="632"/>
      <c r="W7" s="632"/>
      <c r="X7" s="632"/>
      <c r="Y7" s="632"/>
      <c r="Z7" s="632"/>
      <c r="AA7" s="632"/>
      <c r="AB7" s="632"/>
      <c r="AC7" s="632"/>
      <c r="AD7" s="632"/>
      <c r="AE7" s="632"/>
      <c r="AF7" s="632"/>
      <c r="AG7" s="632"/>
      <c r="AH7" s="632"/>
      <c r="AI7" s="632"/>
    </row>
    <row r="8" spans="1:35" ht="96" customHeight="1">
      <c r="A8" s="718" t="s">
        <v>867</v>
      </c>
      <c r="B8" s="718"/>
      <c r="C8" s="718"/>
      <c r="D8" s="718"/>
      <c r="E8" s="718"/>
      <c r="F8" s="718"/>
      <c r="G8" s="718"/>
      <c r="H8" s="718"/>
      <c r="I8" s="718"/>
      <c r="J8" s="718"/>
      <c r="K8" s="718"/>
      <c r="L8" s="718"/>
      <c r="M8" s="718"/>
      <c r="N8" s="718"/>
      <c r="O8" s="718"/>
      <c r="P8" s="718"/>
      <c r="Q8" s="718"/>
      <c r="R8" s="718"/>
      <c r="S8" s="718"/>
      <c r="T8" s="718"/>
      <c r="U8" s="718"/>
      <c r="V8" s="718"/>
      <c r="W8" s="718"/>
      <c r="X8" s="718"/>
      <c r="Y8" s="718"/>
      <c r="Z8" s="718"/>
      <c r="AA8" s="718"/>
      <c r="AB8" s="718"/>
      <c r="AC8" s="718"/>
      <c r="AD8" s="718"/>
      <c r="AE8" s="718"/>
      <c r="AF8" s="718"/>
      <c r="AG8" s="718"/>
      <c r="AH8" s="718"/>
      <c r="AI8" s="718"/>
    </row>
    <row r="9" spans="1:35" ht="32.25" customHeight="1">
      <c r="A9" s="631" t="s">
        <v>866</v>
      </c>
      <c r="B9" s="631"/>
      <c r="C9" s="631"/>
      <c r="D9" s="631"/>
      <c r="E9" s="631"/>
      <c r="F9" s="631"/>
      <c r="G9" s="631"/>
      <c r="H9" s="631"/>
      <c r="I9" s="631"/>
      <c r="J9" s="631"/>
      <c r="K9" s="631"/>
      <c r="L9" s="631"/>
      <c r="M9" s="631"/>
      <c r="N9" s="631"/>
      <c r="O9" s="631"/>
      <c r="P9" s="631"/>
      <c r="Q9" s="631"/>
      <c r="R9" s="631"/>
      <c r="S9" s="631"/>
      <c r="T9" s="631"/>
      <c r="U9" s="631"/>
      <c r="V9" s="631"/>
      <c r="W9" s="631"/>
      <c r="X9" s="631"/>
      <c r="Y9" s="631"/>
      <c r="Z9" s="631"/>
      <c r="AA9" s="631"/>
      <c r="AB9" s="631"/>
      <c r="AC9" s="631"/>
      <c r="AD9" s="631"/>
      <c r="AE9" s="631"/>
      <c r="AF9" s="631"/>
      <c r="AG9" s="631"/>
      <c r="AH9" s="631"/>
      <c r="AI9" s="631"/>
    </row>
    <row r="10" spans="1:30" ht="14.25">
      <c r="A10" s="631" t="s">
        <v>894</v>
      </c>
      <c r="B10" s="631"/>
      <c r="C10" s="631"/>
      <c r="D10" s="631"/>
      <c r="E10" s="631"/>
      <c r="F10" s="631"/>
      <c r="G10" s="631"/>
      <c r="H10" s="631"/>
      <c r="I10" s="631"/>
      <c r="J10" s="631"/>
      <c r="K10" s="631"/>
      <c r="L10" s="631"/>
      <c r="M10" s="631"/>
      <c r="N10" s="631"/>
      <c r="O10" s="631"/>
      <c r="P10" s="631"/>
      <c r="Q10" s="631"/>
      <c r="R10" s="631"/>
      <c r="S10" s="631"/>
      <c r="T10" s="631"/>
      <c r="U10" s="631"/>
      <c r="V10" s="631"/>
      <c r="W10" s="631"/>
      <c r="X10" s="631"/>
      <c r="Y10" s="631"/>
      <c r="Z10" s="631"/>
      <c r="AA10" s="631"/>
      <c r="AB10" s="631"/>
      <c r="AC10" s="631"/>
      <c r="AD10" s="631"/>
    </row>
    <row r="11" spans="1:30" ht="14.25">
      <c r="A11" s="632" t="s">
        <v>684</v>
      </c>
      <c r="B11" s="632"/>
      <c r="C11" s="632"/>
      <c r="D11" s="632"/>
      <c r="E11" s="632"/>
      <c r="F11" s="632"/>
      <c r="G11" s="632"/>
      <c r="H11" s="632"/>
      <c r="I11" s="632"/>
      <c r="J11" s="632"/>
      <c r="K11" s="632"/>
      <c r="L11" s="632"/>
      <c r="M11" s="632"/>
      <c r="N11" s="632"/>
      <c r="O11" s="632"/>
      <c r="P11" s="632"/>
      <c r="Q11" s="632"/>
      <c r="R11" s="632"/>
      <c r="S11" s="632"/>
      <c r="T11" s="632"/>
      <c r="U11" s="632"/>
      <c r="V11" s="632"/>
      <c r="W11" s="632"/>
      <c r="X11" s="632"/>
      <c r="Y11" s="632"/>
      <c r="Z11" s="632"/>
      <c r="AA11" s="632"/>
      <c r="AB11" s="632"/>
      <c r="AC11" s="632"/>
      <c r="AD11" s="632"/>
    </row>
    <row r="12" spans="1:30" ht="14.25">
      <c r="A12" s="632" t="s">
        <v>685</v>
      </c>
      <c r="B12" s="632"/>
      <c r="C12" s="632"/>
      <c r="D12" s="632"/>
      <c r="E12" s="632"/>
      <c r="F12" s="632"/>
      <c r="G12" s="632"/>
      <c r="H12" s="632"/>
      <c r="I12" s="632"/>
      <c r="J12" s="632"/>
      <c r="K12" s="632"/>
      <c r="L12" s="632"/>
      <c r="M12" s="632"/>
      <c r="N12" s="632"/>
      <c r="O12" s="632"/>
      <c r="P12" s="632"/>
      <c r="Q12" s="632"/>
      <c r="R12" s="632"/>
      <c r="S12" s="632"/>
      <c r="T12" s="632"/>
      <c r="U12" s="632"/>
      <c r="V12" s="632"/>
      <c r="W12" s="632"/>
      <c r="X12" s="632"/>
      <c r="Y12" s="632"/>
      <c r="Z12" s="632"/>
      <c r="AA12" s="632"/>
      <c r="AB12" s="632"/>
      <c r="AC12" s="632"/>
      <c r="AD12" s="632"/>
    </row>
    <row r="13" spans="1:30" ht="14.25">
      <c r="A13" s="632" t="s">
        <v>686</v>
      </c>
      <c r="B13" s="632"/>
      <c r="C13" s="632"/>
      <c r="D13" s="632"/>
      <c r="E13" s="632"/>
      <c r="F13" s="632"/>
      <c r="G13" s="632"/>
      <c r="H13" s="632"/>
      <c r="I13" s="632"/>
      <c r="J13" s="632"/>
      <c r="K13" s="632"/>
      <c r="L13" s="632"/>
      <c r="M13" s="632"/>
      <c r="N13" s="632"/>
      <c r="O13" s="632"/>
      <c r="P13" s="632"/>
      <c r="Q13" s="632"/>
      <c r="R13" s="632"/>
      <c r="S13" s="632"/>
      <c r="T13" s="632"/>
      <c r="U13" s="632"/>
      <c r="V13" s="632"/>
      <c r="W13" s="632"/>
      <c r="X13" s="632"/>
      <c r="Y13" s="632"/>
      <c r="Z13" s="632"/>
      <c r="AA13" s="632"/>
      <c r="AB13" s="632"/>
      <c r="AC13" s="632"/>
      <c r="AD13" s="632"/>
    </row>
    <row r="14" spans="1:30" ht="14.25">
      <c r="A14" s="632" t="s">
        <v>687</v>
      </c>
      <c r="B14" s="632"/>
      <c r="C14" s="632"/>
      <c r="D14" s="632"/>
      <c r="E14" s="632"/>
      <c r="F14" s="632"/>
      <c r="G14" s="632"/>
      <c r="H14" s="632"/>
      <c r="I14" s="632"/>
      <c r="J14" s="632"/>
      <c r="K14" s="632"/>
      <c r="L14" s="632"/>
      <c r="M14" s="632"/>
      <c r="N14" s="632"/>
      <c r="O14" s="632"/>
      <c r="P14" s="632"/>
      <c r="Q14" s="632"/>
      <c r="R14" s="632"/>
      <c r="S14" s="632"/>
      <c r="T14" s="632"/>
      <c r="U14" s="632"/>
      <c r="V14" s="632"/>
      <c r="W14" s="632"/>
      <c r="X14" s="632"/>
      <c r="Y14" s="632"/>
      <c r="Z14" s="632"/>
      <c r="AA14" s="632"/>
      <c r="AB14" s="632"/>
      <c r="AC14" s="632"/>
      <c r="AD14" s="632"/>
    </row>
    <row r="15" spans="1:30" ht="14.25">
      <c r="A15" s="632" t="s">
        <v>688</v>
      </c>
      <c r="B15" s="632"/>
      <c r="C15" s="632"/>
      <c r="D15" s="632"/>
      <c r="E15" s="632"/>
      <c r="F15" s="632"/>
      <c r="G15" s="632"/>
      <c r="H15" s="632"/>
      <c r="I15" s="632"/>
      <c r="J15" s="632"/>
      <c r="K15" s="632"/>
      <c r="L15" s="632"/>
      <c r="M15" s="632"/>
      <c r="N15" s="632"/>
      <c r="O15" s="632"/>
      <c r="P15" s="632"/>
      <c r="Q15" s="632"/>
      <c r="R15" s="632"/>
      <c r="S15" s="632"/>
      <c r="T15" s="632"/>
      <c r="U15" s="632"/>
      <c r="V15" s="632"/>
      <c r="W15" s="632"/>
      <c r="X15" s="632"/>
      <c r="Y15" s="632"/>
      <c r="Z15" s="632"/>
      <c r="AA15" s="632"/>
      <c r="AB15" s="632"/>
      <c r="AC15" s="632"/>
      <c r="AD15" s="632"/>
    </row>
    <row r="16" spans="1:30" ht="14.25">
      <c r="A16" s="632" t="s">
        <v>618</v>
      </c>
      <c r="B16" s="632"/>
      <c r="C16" s="632"/>
      <c r="D16" s="632"/>
      <c r="E16" s="632"/>
      <c r="F16" s="632"/>
      <c r="G16" s="632"/>
      <c r="H16" s="632"/>
      <c r="I16" s="632"/>
      <c r="J16" s="632"/>
      <c r="K16" s="632"/>
      <c r="L16" s="632"/>
      <c r="M16" s="632"/>
      <c r="N16" s="632"/>
      <c r="O16" s="632"/>
      <c r="P16" s="632"/>
      <c r="Q16" s="632"/>
      <c r="R16" s="632"/>
      <c r="S16" s="632"/>
      <c r="T16" s="632"/>
      <c r="U16" s="632"/>
      <c r="V16" s="632"/>
      <c r="W16" s="632"/>
      <c r="X16" s="632"/>
      <c r="Y16" s="632"/>
      <c r="Z16" s="632"/>
      <c r="AA16" s="632"/>
      <c r="AB16" s="632"/>
      <c r="AC16" s="632"/>
      <c r="AD16" s="632"/>
    </row>
    <row r="17" ht="14.25">
      <c r="AI17" s="21" t="s">
        <v>313</v>
      </c>
    </row>
    <row r="18" spans="1:35" ht="21" customHeight="1" thickBot="1">
      <c r="A18" s="736" t="s">
        <v>312</v>
      </c>
      <c r="B18" s="736"/>
      <c r="C18" s="736"/>
      <c r="D18" s="736"/>
      <c r="E18" s="736"/>
      <c r="F18" s="736"/>
      <c r="G18" s="736"/>
      <c r="H18" s="736"/>
      <c r="I18" s="736"/>
      <c r="J18" s="736"/>
      <c r="K18" s="736"/>
      <c r="L18" s="736"/>
      <c r="M18" s="736"/>
      <c r="N18" s="736"/>
      <c r="O18" s="736"/>
      <c r="P18" s="736"/>
      <c r="Q18" s="736"/>
      <c r="R18" s="736"/>
      <c r="S18" s="736"/>
      <c r="T18" s="736"/>
      <c r="U18" s="736"/>
      <c r="V18" s="736"/>
      <c r="W18" s="736"/>
      <c r="X18" s="736"/>
      <c r="Y18" s="736"/>
      <c r="Z18" s="736"/>
      <c r="AA18" s="736"/>
      <c r="AB18" s="736"/>
      <c r="AC18" s="736"/>
      <c r="AD18" s="736"/>
      <c r="AE18" s="736"/>
      <c r="AF18" s="736"/>
      <c r="AG18" s="736"/>
      <c r="AH18" s="736"/>
      <c r="AI18" s="736"/>
    </row>
    <row r="19" spans="1:35" ht="35.25" customHeight="1">
      <c r="A19" s="164" t="s">
        <v>285</v>
      </c>
      <c r="B19" s="720" t="s">
        <v>315</v>
      </c>
      <c r="C19" s="722" t="s">
        <v>316</v>
      </c>
      <c r="D19" s="723"/>
      <c r="E19" s="723"/>
      <c r="F19" s="723"/>
      <c r="G19" s="723"/>
      <c r="H19" s="723"/>
      <c r="I19" s="723"/>
      <c r="J19" s="723"/>
      <c r="K19" s="723"/>
      <c r="L19" s="723"/>
      <c r="M19" s="724"/>
      <c r="N19" s="728" t="s">
        <v>317</v>
      </c>
      <c r="O19" s="729"/>
      <c r="P19" s="729"/>
      <c r="Q19" s="729"/>
      <c r="R19" s="729"/>
      <c r="S19" s="729"/>
      <c r="T19" s="729"/>
      <c r="U19" s="729"/>
      <c r="V19" s="729"/>
      <c r="W19" s="729"/>
      <c r="X19" s="720"/>
      <c r="Y19" s="732" t="s">
        <v>318</v>
      </c>
      <c r="Z19" s="729"/>
      <c r="AA19" s="729"/>
      <c r="AB19" s="729"/>
      <c r="AC19" s="729"/>
      <c r="AD19" s="729"/>
      <c r="AE19" s="729"/>
      <c r="AF19" s="729"/>
      <c r="AG19" s="729"/>
      <c r="AH19" s="729"/>
      <c r="AI19" s="733"/>
    </row>
    <row r="20" spans="1:35" ht="15" thickBot="1">
      <c r="A20" s="166" t="s">
        <v>314</v>
      </c>
      <c r="B20" s="721"/>
      <c r="C20" s="725"/>
      <c r="D20" s="726"/>
      <c r="E20" s="726"/>
      <c r="F20" s="726"/>
      <c r="G20" s="726"/>
      <c r="H20" s="726"/>
      <c r="I20" s="726"/>
      <c r="J20" s="726"/>
      <c r="K20" s="726"/>
      <c r="L20" s="726"/>
      <c r="M20" s="727"/>
      <c r="N20" s="730"/>
      <c r="O20" s="716"/>
      <c r="P20" s="716"/>
      <c r="Q20" s="716"/>
      <c r="R20" s="716"/>
      <c r="S20" s="716"/>
      <c r="T20" s="716"/>
      <c r="U20" s="716"/>
      <c r="V20" s="716"/>
      <c r="W20" s="716"/>
      <c r="X20" s="721"/>
      <c r="Y20" s="734"/>
      <c r="Z20" s="716"/>
      <c r="AA20" s="716"/>
      <c r="AB20" s="716"/>
      <c r="AC20" s="716"/>
      <c r="AD20" s="716"/>
      <c r="AE20" s="716"/>
      <c r="AF20" s="716"/>
      <c r="AG20" s="716"/>
      <c r="AH20" s="716"/>
      <c r="AI20" s="735"/>
    </row>
    <row r="21" spans="1:35" ht="15" thickBot="1">
      <c r="A21" s="167"/>
      <c r="B21" s="168"/>
      <c r="C21" s="169">
        <v>2015</v>
      </c>
      <c r="D21" s="170">
        <v>2016</v>
      </c>
      <c r="E21" s="170">
        <v>2017</v>
      </c>
      <c r="F21" s="170">
        <v>2018</v>
      </c>
      <c r="G21" s="170">
        <v>2019</v>
      </c>
      <c r="H21" s="170">
        <v>2020</v>
      </c>
      <c r="I21" s="170">
        <v>2021</v>
      </c>
      <c r="J21" s="170">
        <v>2022</v>
      </c>
      <c r="K21" s="170">
        <v>2023</v>
      </c>
      <c r="L21" s="170">
        <v>2024</v>
      </c>
      <c r="M21" s="171">
        <v>2025</v>
      </c>
      <c r="N21" s="172">
        <v>2015</v>
      </c>
      <c r="O21" s="173">
        <v>2016</v>
      </c>
      <c r="P21" s="173">
        <v>2017</v>
      </c>
      <c r="Q21" s="173">
        <v>2018</v>
      </c>
      <c r="R21" s="173">
        <v>2019</v>
      </c>
      <c r="S21" s="173">
        <v>2020</v>
      </c>
      <c r="T21" s="173">
        <v>2021</v>
      </c>
      <c r="U21" s="173">
        <v>2022</v>
      </c>
      <c r="V21" s="173">
        <v>2023</v>
      </c>
      <c r="W21" s="173">
        <v>2024</v>
      </c>
      <c r="X21" s="174">
        <v>2025</v>
      </c>
      <c r="Y21" s="175">
        <v>2015</v>
      </c>
      <c r="Z21" s="173">
        <v>2016</v>
      </c>
      <c r="AA21" s="173">
        <v>2017</v>
      </c>
      <c r="AB21" s="173">
        <v>2018</v>
      </c>
      <c r="AC21" s="173">
        <v>2019</v>
      </c>
      <c r="AD21" s="173">
        <v>2020</v>
      </c>
      <c r="AE21" s="173">
        <v>2021</v>
      </c>
      <c r="AF21" s="173">
        <v>2022</v>
      </c>
      <c r="AG21" s="173">
        <v>2023</v>
      </c>
      <c r="AH21" s="173">
        <v>2024</v>
      </c>
      <c r="AI21" s="176">
        <v>2025</v>
      </c>
    </row>
    <row r="22" spans="1:35" ht="14.25">
      <c r="A22" s="146">
        <v>1</v>
      </c>
      <c r="B22" s="146">
        <v>2</v>
      </c>
      <c r="C22" s="731">
        <v>3</v>
      </c>
      <c r="D22" s="731"/>
      <c r="E22" s="731"/>
      <c r="F22" s="731"/>
      <c r="G22" s="731"/>
      <c r="H22" s="731"/>
      <c r="I22" s="731"/>
      <c r="J22" s="731"/>
      <c r="K22" s="731"/>
      <c r="L22" s="731"/>
      <c r="M22" s="731"/>
      <c r="N22" s="719">
        <v>4</v>
      </c>
      <c r="O22" s="719"/>
      <c r="P22" s="719"/>
      <c r="Q22" s="719"/>
      <c r="R22" s="719"/>
      <c r="S22" s="719"/>
      <c r="T22" s="719"/>
      <c r="U22" s="719"/>
      <c r="V22" s="719"/>
      <c r="W22" s="719"/>
      <c r="X22" s="719"/>
      <c r="Y22" s="719">
        <v>5</v>
      </c>
      <c r="Z22" s="719"/>
      <c r="AA22" s="719"/>
      <c r="AB22" s="719"/>
      <c r="AC22" s="719"/>
      <c r="AD22" s="719"/>
      <c r="AE22" s="719"/>
      <c r="AF22" s="719"/>
      <c r="AG22" s="719"/>
      <c r="AH22" s="719"/>
      <c r="AI22" s="719"/>
    </row>
    <row r="23" spans="1:35" ht="15" customHeight="1" thickBot="1">
      <c r="A23" s="160"/>
      <c r="B23" s="716" t="s">
        <v>319</v>
      </c>
      <c r="C23" s="716"/>
      <c r="D23" s="716"/>
      <c r="E23" s="716"/>
      <c r="F23" s="716"/>
      <c r="G23" s="716"/>
      <c r="H23" s="716"/>
      <c r="I23" s="716"/>
      <c r="J23" s="716"/>
      <c r="K23" s="716"/>
      <c r="L23" s="716"/>
      <c r="M23" s="716"/>
      <c r="N23" s="716"/>
      <c r="O23" s="716"/>
      <c r="P23" s="716"/>
      <c r="Q23" s="716"/>
      <c r="R23" s="716"/>
      <c r="S23" s="716"/>
      <c r="T23" s="716"/>
      <c r="U23" s="716"/>
      <c r="V23" s="716"/>
      <c r="W23" s="716"/>
      <c r="X23" s="716"/>
      <c r="Y23" s="716"/>
      <c r="Z23" s="716"/>
      <c r="AA23" s="716"/>
      <c r="AB23" s="716"/>
      <c r="AC23" s="716"/>
      <c r="AD23" s="716"/>
      <c r="AE23" s="716"/>
      <c r="AF23" s="716"/>
      <c r="AG23" s="716"/>
      <c r="AH23" s="716"/>
      <c r="AI23" s="716"/>
    </row>
    <row r="24" spans="1:35" ht="42.75" customHeight="1">
      <c r="A24" s="234">
        <v>1</v>
      </c>
      <c r="B24" s="312" t="s">
        <v>1020</v>
      </c>
      <c r="C24" s="313">
        <f>РФКиС_пер!E11</f>
        <v>14027.1</v>
      </c>
      <c r="D24" s="314">
        <f>РФКиС_пер!E12</f>
        <v>13648.8</v>
      </c>
      <c r="E24" s="313">
        <f>РФКиС_пер!E13</f>
        <v>13648.8</v>
      </c>
      <c r="F24" s="314">
        <f>РФКиС_пер!E14</f>
        <v>13648.8</v>
      </c>
      <c r="G24" s="314">
        <f>РФКиС_пер!E15</f>
        <v>15027.1</v>
      </c>
      <c r="H24" s="314">
        <f>РФКиС_пер!E16</f>
        <v>10554.3</v>
      </c>
      <c r="I24" s="314">
        <f>РФКиС_пер!E17</f>
        <v>10554.3</v>
      </c>
      <c r="J24" s="314">
        <f>РФКиС_пер!E18</f>
        <v>10554.3</v>
      </c>
      <c r="K24" s="314">
        <f>РФКиС_пер!E19</f>
        <v>10554.3</v>
      </c>
      <c r="L24" s="314">
        <f>РФКиС_пер!E20</f>
        <v>10554.3</v>
      </c>
      <c r="M24" s="315">
        <f>РФКиС_пер!E21</f>
        <v>10554.3</v>
      </c>
      <c r="N24" s="316">
        <f>РФКиС_п!G10</f>
        <v>53</v>
      </c>
      <c r="O24" s="314">
        <f>РФКиС_п!I10</f>
        <v>60</v>
      </c>
      <c r="P24" s="314">
        <f>РФКиС_п!K10</f>
        <v>60</v>
      </c>
      <c r="Q24" s="314">
        <f>РФКиС_п!M10</f>
        <v>60</v>
      </c>
      <c r="R24" s="314">
        <f>РФКиС_п!O10</f>
        <v>60</v>
      </c>
      <c r="S24" s="314">
        <f>РФКиС_п!Q10</f>
        <v>60</v>
      </c>
      <c r="T24" s="314">
        <f>РФКиС_п!S10</f>
        <v>60</v>
      </c>
      <c r="U24" s="314">
        <f>РФКиС_п!U10</f>
        <v>60</v>
      </c>
      <c r="V24" s="314">
        <f>РФКиС_п!W10</f>
        <v>60</v>
      </c>
      <c r="W24" s="314">
        <f>РФКиС_п!Y10</f>
        <v>60</v>
      </c>
      <c r="X24" s="317">
        <f>РФКиС_п!AA10</f>
        <v>60</v>
      </c>
      <c r="Y24" s="253">
        <f aca="true" t="shared" si="0" ref="Y24:AD24">C24/N24</f>
        <v>264.66226415094343</v>
      </c>
      <c r="Z24" s="249">
        <f t="shared" si="0"/>
        <v>227.48</v>
      </c>
      <c r="AA24" s="249">
        <f t="shared" si="0"/>
        <v>227.48</v>
      </c>
      <c r="AB24" s="249">
        <f t="shared" si="0"/>
        <v>227.48</v>
      </c>
      <c r="AC24" s="249">
        <f t="shared" si="0"/>
        <v>250.45166666666668</v>
      </c>
      <c r="AD24" s="249">
        <f t="shared" si="0"/>
        <v>175.905</v>
      </c>
      <c r="AE24" s="249">
        <f aca="true" t="shared" si="1" ref="AE24:AI27">I24/T24</f>
        <v>175.905</v>
      </c>
      <c r="AF24" s="249">
        <f t="shared" si="1"/>
        <v>175.905</v>
      </c>
      <c r="AG24" s="249">
        <f t="shared" si="1"/>
        <v>175.905</v>
      </c>
      <c r="AH24" s="249">
        <f t="shared" si="1"/>
        <v>175.905</v>
      </c>
      <c r="AI24" s="241">
        <f t="shared" si="1"/>
        <v>175.905</v>
      </c>
    </row>
    <row r="25" spans="1:35" ht="30">
      <c r="A25" s="235">
        <v>2</v>
      </c>
      <c r="B25" s="318" t="s">
        <v>1019</v>
      </c>
      <c r="C25" s="319">
        <f>РФКиС_пер!E35</f>
        <v>1000</v>
      </c>
      <c r="D25" s="320">
        <f>РФКиС_пер!E36</f>
        <v>1000</v>
      </c>
      <c r="E25" s="320">
        <f>РФКиС_пер!E37</f>
        <v>1000</v>
      </c>
      <c r="F25" s="320">
        <f>РФКиС_пер!E38</f>
        <v>1000</v>
      </c>
      <c r="G25" s="320">
        <f>РФКиС_пер!E39</f>
        <v>1000</v>
      </c>
      <c r="H25" s="320">
        <f>РФКиС_пер!E40</f>
        <v>1000</v>
      </c>
      <c r="I25" s="320">
        <f>РФКиС_пер!E41</f>
        <v>1000</v>
      </c>
      <c r="J25" s="320">
        <f>РФКиС_пер!E42</f>
        <v>1000</v>
      </c>
      <c r="K25" s="319">
        <f>РФКиС_пер!E43</f>
        <v>1000</v>
      </c>
      <c r="L25" s="320">
        <f>РФКиС_пер!E44</f>
        <v>1000</v>
      </c>
      <c r="M25" s="321">
        <f>РФКиС_пер!E45</f>
        <v>1000</v>
      </c>
      <c r="N25" s="322">
        <v>1177</v>
      </c>
      <c r="O25" s="323">
        <v>1177</v>
      </c>
      <c r="P25" s="323">
        <v>850</v>
      </c>
      <c r="Q25" s="323">
        <v>850</v>
      </c>
      <c r="R25" s="323">
        <v>850</v>
      </c>
      <c r="S25" s="323">
        <v>850</v>
      </c>
      <c r="T25" s="323">
        <v>850</v>
      </c>
      <c r="U25" s="323">
        <v>850</v>
      </c>
      <c r="V25" s="323">
        <v>850</v>
      </c>
      <c r="W25" s="323">
        <v>850</v>
      </c>
      <c r="X25" s="324">
        <v>850</v>
      </c>
      <c r="Y25" s="254">
        <f aca="true" t="shared" si="2" ref="Y25:Y36">C25/N25</f>
        <v>0.8496176720475785</v>
      </c>
      <c r="Z25" s="98">
        <f aca="true" t="shared" si="3" ref="Z25:Z34">D25/O25</f>
        <v>0.8496176720475785</v>
      </c>
      <c r="AA25" s="98">
        <f aca="true" t="shared" si="4" ref="AA25:AA34">E25/P25</f>
        <v>1.1764705882352942</v>
      </c>
      <c r="AB25" s="98">
        <f aca="true" t="shared" si="5" ref="AB25:AB34">F25/Q25</f>
        <v>1.1764705882352942</v>
      </c>
      <c r="AC25" s="98">
        <f aca="true" t="shared" si="6" ref="AC25:AC34">G25/R25</f>
        <v>1.1764705882352942</v>
      </c>
      <c r="AD25" s="98">
        <f aca="true" t="shared" si="7" ref="AD25:AD34">H25/S25</f>
        <v>1.1764705882352942</v>
      </c>
      <c r="AE25" s="97">
        <f t="shared" si="1"/>
        <v>1.1764705882352942</v>
      </c>
      <c r="AF25" s="97">
        <f t="shared" si="1"/>
        <v>1.1764705882352942</v>
      </c>
      <c r="AG25" s="97">
        <f t="shared" si="1"/>
        <v>1.1764705882352942</v>
      </c>
      <c r="AH25" s="97">
        <f t="shared" si="1"/>
        <v>1.1764705882352942</v>
      </c>
      <c r="AI25" s="165">
        <f t="shared" si="1"/>
        <v>1.1764705882352942</v>
      </c>
    </row>
    <row r="26" spans="1:35" ht="60" customHeight="1">
      <c r="A26" s="235">
        <v>3</v>
      </c>
      <c r="B26" s="318" t="s">
        <v>1021</v>
      </c>
      <c r="C26" s="325">
        <f>РФКиС_пер!E47</f>
        <v>29897.8</v>
      </c>
      <c r="D26" s="326">
        <f>РФКиС_пер!E48</f>
        <v>29745.899999999998</v>
      </c>
      <c r="E26" s="326">
        <f>РФКиС_пер!E49</f>
        <v>32935.4</v>
      </c>
      <c r="F26" s="326">
        <f>РФКиС_пер!E50</f>
        <v>40474.3</v>
      </c>
      <c r="G26" s="326">
        <f>РФКиС_пер!E51</f>
        <v>46561.9</v>
      </c>
      <c r="H26" s="326">
        <f>РФКиС_пер!E52</f>
        <v>53238.8</v>
      </c>
      <c r="I26" s="326">
        <f>РФКиС_пер!E53</f>
        <v>53238.8</v>
      </c>
      <c r="J26" s="326">
        <f>РФКиС_пер!E54</f>
        <v>50622.8</v>
      </c>
      <c r="K26" s="326">
        <f>РФКиС_пер!E55</f>
        <v>50622.8</v>
      </c>
      <c r="L26" s="326">
        <f>РФКиС_пер!E56</f>
        <v>50622.8</v>
      </c>
      <c r="M26" s="327">
        <f>РФКиС_пер!E57</f>
        <v>50622.8</v>
      </c>
      <c r="N26" s="322">
        <v>2227</v>
      </c>
      <c r="O26" s="323">
        <v>2227</v>
      </c>
      <c r="P26" s="323">
        <v>2052</v>
      </c>
      <c r="Q26" s="328">
        <f>РФКиС_п!M9</f>
        <v>2868</v>
      </c>
      <c r="R26" s="328">
        <f>РФКиС_п!O9</f>
        <v>3800</v>
      </c>
      <c r="S26" s="328">
        <f>РФКиС_п!Q9</f>
        <v>3801</v>
      </c>
      <c r="T26" s="328">
        <f>РФКиС_п!S9</f>
        <v>3802</v>
      </c>
      <c r="U26" s="328">
        <f>РФКиС_п!U9</f>
        <v>3803</v>
      </c>
      <c r="V26" s="328">
        <f>РФКиС_п!W9</f>
        <v>3804</v>
      </c>
      <c r="W26" s="328">
        <f>РФКиС_п!Y9</f>
        <v>3805</v>
      </c>
      <c r="X26" s="329">
        <f>РФКиС_п!AA9</f>
        <v>3806</v>
      </c>
      <c r="Y26" s="255">
        <f t="shared" si="2"/>
        <v>13.42514593623709</v>
      </c>
      <c r="Z26" s="97">
        <f t="shared" si="3"/>
        <v>13.356937584193982</v>
      </c>
      <c r="AA26" s="97">
        <f t="shared" si="4"/>
        <v>16.05038986354776</v>
      </c>
      <c r="AB26" s="97">
        <f t="shared" si="5"/>
        <v>14.112377963737798</v>
      </c>
      <c r="AC26" s="97">
        <f t="shared" si="6"/>
        <v>12.253131578947368</v>
      </c>
      <c r="AD26" s="97">
        <f t="shared" si="7"/>
        <v>14.006524598789794</v>
      </c>
      <c r="AE26" s="97">
        <f t="shared" si="1"/>
        <v>14.002840610205157</v>
      </c>
      <c r="AF26" s="97">
        <f t="shared" si="1"/>
        <v>13.311280567972654</v>
      </c>
      <c r="AG26" s="97">
        <f t="shared" si="1"/>
        <v>13.307781282860148</v>
      </c>
      <c r="AH26" s="97">
        <f t="shared" si="1"/>
        <v>13.304283837056506</v>
      </c>
      <c r="AI26" s="165">
        <f t="shared" si="1"/>
        <v>13.30078822911193</v>
      </c>
    </row>
    <row r="27" spans="1:35" ht="37.5" customHeight="1">
      <c r="A27" s="235">
        <v>4</v>
      </c>
      <c r="B27" s="318" t="s">
        <v>1022</v>
      </c>
      <c r="C27" s="319">
        <f>РФКиС_пер!E59</f>
        <v>5888.6</v>
      </c>
      <c r="D27" s="320">
        <f>РФКиС_пер!E60</f>
        <v>5261.9</v>
      </c>
      <c r="E27" s="320">
        <f>РФКиС_пер!E61</f>
        <v>5261.9</v>
      </c>
      <c r="F27" s="320">
        <f>РФКиС_пер!E62</f>
        <v>5261.9</v>
      </c>
      <c r="G27" s="320">
        <f>РФКиС_пер!E63</f>
        <v>5261.9</v>
      </c>
      <c r="H27" s="320">
        <f>РФКиС_пер!E64</f>
        <v>5261.9</v>
      </c>
      <c r="I27" s="320">
        <f>РФКиС_пер!E65</f>
        <v>5261.9</v>
      </c>
      <c r="J27" s="320">
        <f>РФКиС_пер!E66</f>
        <v>5261.9</v>
      </c>
      <c r="K27" s="320">
        <f>РФКиС_пер!E67</f>
        <v>5261.9</v>
      </c>
      <c r="L27" s="320">
        <f>РФКиС_пер!E68</f>
        <v>5261.9</v>
      </c>
      <c r="M27" s="321">
        <f>РФКиС_пер!E69</f>
        <v>5261.9</v>
      </c>
      <c r="N27" s="322">
        <v>1</v>
      </c>
      <c r="O27" s="323">
        <v>1</v>
      </c>
      <c r="P27" s="323">
        <v>1</v>
      </c>
      <c r="Q27" s="323">
        <v>1</v>
      </c>
      <c r="R27" s="323">
        <v>1</v>
      </c>
      <c r="S27" s="323">
        <v>1</v>
      </c>
      <c r="T27" s="323">
        <v>1</v>
      </c>
      <c r="U27" s="323">
        <v>1</v>
      </c>
      <c r="V27" s="323">
        <v>1</v>
      </c>
      <c r="W27" s="323">
        <v>1</v>
      </c>
      <c r="X27" s="324">
        <v>1</v>
      </c>
      <c r="Y27" s="255">
        <f t="shared" si="2"/>
        <v>5888.6</v>
      </c>
      <c r="Z27" s="97">
        <f t="shared" si="3"/>
        <v>5261.9</v>
      </c>
      <c r="AA27" s="97">
        <f t="shared" si="4"/>
        <v>5261.9</v>
      </c>
      <c r="AB27" s="97">
        <f t="shared" si="5"/>
        <v>5261.9</v>
      </c>
      <c r="AC27" s="97">
        <f t="shared" si="6"/>
        <v>5261.9</v>
      </c>
      <c r="AD27" s="97">
        <f t="shared" si="7"/>
        <v>5261.9</v>
      </c>
      <c r="AE27" s="97">
        <f t="shared" si="1"/>
        <v>5261.9</v>
      </c>
      <c r="AF27" s="97">
        <f t="shared" si="1"/>
        <v>5261.9</v>
      </c>
      <c r="AG27" s="97">
        <f t="shared" si="1"/>
        <v>5261.9</v>
      </c>
      <c r="AH27" s="97">
        <f t="shared" si="1"/>
        <v>5261.9</v>
      </c>
      <c r="AI27" s="165">
        <f t="shared" si="1"/>
        <v>5261.9</v>
      </c>
    </row>
    <row r="28" spans="1:35" ht="39" customHeight="1">
      <c r="A28" s="235">
        <v>5</v>
      </c>
      <c r="B28" s="318" t="s">
        <v>1023</v>
      </c>
      <c r="C28" s="319">
        <f>РФКиС_пер!E71</f>
        <v>566</v>
      </c>
      <c r="D28" s="326">
        <f>РФКиС_пер!E72</f>
        <v>0</v>
      </c>
      <c r="E28" s="326">
        <f>РФКиС_пер!E73</f>
        <v>0</v>
      </c>
      <c r="F28" s="326">
        <f>РФКиС_пер!E74</f>
        <v>0</v>
      </c>
      <c r="G28" s="326">
        <f>РФКиС_пер!E75</f>
        <v>111.7</v>
      </c>
      <c r="H28" s="326">
        <f>РФКиС_пер!E76</f>
        <v>0</v>
      </c>
      <c r="I28" s="326">
        <f>РФКиС_пер!E77</f>
        <v>650</v>
      </c>
      <c r="J28" s="326">
        <f>РФКиС_пер!HE78</f>
        <v>0</v>
      </c>
      <c r="K28" s="326">
        <f>РФКиС_пер!E79</f>
        <v>0</v>
      </c>
      <c r="L28" s="326">
        <f>РФКиС_пер!E80</f>
        <v>0</v>
      </c>
      <c r="M28" s="327">
        <f>РФКиС_пер!E81</f>
        <v>0</v>
      </c>
      <c r="N28" s="322">
        <v>4</v>
      </c>
      <c r="O28" s="323">
        <v>0</v>
      </c>
      <c r="P28" s="323">
        <v>0</v>
      </c>
      <c r="Q28" s="323">
        <v>0</v>
      </c>
      <c r="R28" s="323">
        <v>3</v>
      </c>
      <c r="S28" s="323">
        <v>0</v>
      </c>
      <c r="T28" s="323">
        <v>3</v>
      </c>
      <c r="U28" s="323">
        <v>0</v>
      </c>
      <c r="V28" s="323">
        <v>0</v>
      </c>
      <c r="W28" s="323">
        <v>0</v>
      </c>
      <c r="X28" s="324">
        <v>0</v>
      </c>
      <c r="Y28" s="255">
        <f t="shared" si="2"/>
        <v>141.5</v>
      </c>
      <c r="Z28" s="97">
        <v>0</v>
      </c>
      <c r="AA28" s="97">
        <v>0</v>
      </c>
      <c r="AB28" s="97">
        <v>0</v>
      </c>
      <c r="AC28" s="97">
        <f>G28/R28</f>
        <v>37.233333333333334</v>
      </c>
      <c r="AD28" s="97">
        <v>0</v>
      </c>
      <c r="AE28" s="97">
        <f>I28/T28</f>
        <v>216.66666666666666</v>
      </c>
      <c r="AF28" s="97">
        <v>0</v>
      </c>
      <c r="AG28" s="97">
        <v>0</v>
      </c>
      <c r="AH28" s="97">
        <v>0</v>
      </c>
      <c r="AI28" s="165">
        <v>0</v>
      </c>
    </row>
    <row r="29" spans="1:35" ht="96" customHeight="1">
      <c r="A29" s="235">
        <v>6</v>
      </c>
      <c r="B29" s="318" t="s">
        <v>1024</v>
      </c>
      <c r="C29" s="319">
        <f>РФКиС_пер!E83</f>
        <v>3000</v>
      </c>
      <c r="D29" s="320">
        <f>РФКиС_пер!E84</f>
        <v>3000</v>
      </c>
      <c r="E29" s="320">
        <f>РФКиС_пер!E85</f>
        <v>3000</v>
      </c>
      <c r="F29" s="320">
        <f>РФКиС_пер!E86</f>
        <v>3000</v>
      </c>
      <c r="G29" s="320">
        <f>РФКиС_пер!E87</f>
        <v>3000</v>
      </c>
      <c r="H29" s="320">
        <f>РФКиС_пер!E88</f>
        <v>3000</v>
      </c>
      <c r="I29" s="320">
        <f>РФКиС_пер!E89</f>
        <v>3000</v>
      </c>
      <c r="J29" s="320">
        <f>РФКиС_пер!E90</f>
        <v>3000</v>
      </c>
      <c r="K29" s="320">
        <f>РФКиС_пер!E91</f>
        <v>3000</v>
      </c>
      <c r="L29" s="320">
        <f>РФКиС_пер!E92</f>
        <v>3000</v>
      </c>
      <c r="M29" s="321">
        <f>РФКиС_пер!E93</f>
        <v>3000</v>
      </c>
      <c r="N29" s="322">
        <v>17</v>
      </c>
      <c r="O29" s="323">
        <v>17</v>
      </c>
      <c r="P29" s="323">
        <v>17</v>
      </c>
      <c r="Q29" s="323">
        <v>17</v>
      </c>
      <c r="R29" s="323">
        <v>17</v>
      </c>
      <c r="S29" s="323">
        <v>17</v>
      </c>
      <c r="T29" s="323">
        <v>17</v>
      </c>
      <c r="U29" s="323">
        <v>17</v>
      </c>
      <c r="V29" s="323">
        <v>17</v>
      </c>
      <c r="W29" s="323">
        <v>17</v>
      </c>
      <c r="X29" s="324">
        <v>17</v>
      </c>
      <c r="Y29" s="255">
        <f t="shared" si="2"/>
        <v>176.47058823529412</v>
      </c>
      <c r="Z29" s="97">
        <f t="shared" si="3"/>
        <v>176.47058823529412</v>
      </c>
      <c r="AA29" s="97">
        <f t="shared" si="4"/>
        <v>176.47058823529412</v>
      </c>
      <c r="AB29" s="97">
        <f t="shared" si="5"/>
        <v>176.47058823529412</v>
      </c>
      <c r="AC29" s="97">
        <f t="shared" si="6"/>
        <v>176.47058823529412</v>
      </c>
      <c r="AD29" s="97">
        <f t="shared" si="7"/>
        <v>176.47058823529412</v>
      </c>
      <c r="AE29" s="97">
        <f aca="true" t="shared" si="8" ref="AE29:AI34">I29/T29</f>
        <v>176.47058823529412</v>
      </c>
      <c r="AF29" s="97">
        <f t="shared" si="8"/>
        <v>176.47058823529412</v>
      </c>
      <c r="AG29" s="97">
        <f t="shared" si="8"/>
        <v>176.47058823529412</v>
      </c>
      <c r="AH29" s="97">
        <f t="shared" si="8"/>
        <v>176.47058823529412</v>
      </c>
      <c r="AI29" s="165">
        <f t="shared" si="8"/>
        <v>176.47058823529412</v>
      </c>
    </row>
    <row r="30" spans="1:35" ht="30">
      <c r="A30" s="235">
        <v>7</v>
      </c>
      <c r="B30" s="318" t="s">
        <v>1049</v>
      </c>
      <c r="C30" s="319">
        <v>0</v>
      </c>
      <c r="D30" s="320">
        <v>0</v>
      </c>
      <c r="E30" s="320">
        <v>0</v>
      </c>
      <c r="F30" s="320">
        <f>РФКиС_пер!E98</f>
        <v>1010</v>
      </c>
      <c r="G30" s="320">
        <f>РФКиС_пер!E99</f>
        <v>871.8</v>
      </c>
      <c r="H30" s="320">
        <f>РФКиС_пер!E100</f>
        <v>892.3</v>
      </c>
      <c r="I30" s="320">
        <f>РФКиС_пер!E101</f>
        <v>892.3</v>
      </c>
      <c r="J30" s="320">
        <f>РФКиС_пер!E102</f>
        <v>892.3</v>
      </c>
      <c r="K30" s="320">
        <f>РФКиС_пер!E103</f>
        <v>892.3</v>
      </c>
      <c r="L30" s="320">
        <f>РФКиС_пер!E104</f>
        <v>892.3</v>
      </c>
      <c r="M30" s="321">
        <f>РФКиС_пер!E105</f>
        <v>892.3</v>
      </c>
      <c r="N30" s="322">
        <v>0</v>
      </c>
      <c r="O30" s="323">
        <v>0</v>
      </c>
      <c r="P30" s="323">
        <v>0</v>
      </c>
      <c r="Q30" s="323">
        <v>61</v>
      </c>
      <c r="R30" s="323">
        <v>61</v>
      </c>
      <c r="S30" s="323">
        <v>61</v>
      </c>
      <c r="T30" s="323">
        <v>61</v>
      </c>
      <c r="U30" s="323">
        <v>61</v>
      </c>
      <c r="V30" s="323">
        <v>61</v>
      </c>
      <c r="W30" s="323">
        <v>61</v>
      </c>
      <c r="X30" s="324">
        <v>61</v>
      </c>
      <c r="Y30" s="255">
        <v>0</v>
      </c>
      <c r="Z30" s="97">
        <v>0</v>
      </c>
      <c r="AA30" s="97">
        <v>0</v>
      </c>
      <c r="AB30" s="97">
        <f aca="true" t="shared" si="9" ref="AB30:AI31">F30/Q30</f>
        <v>16.557377049180328</v>
      </c>
      <c r="AC30" s="97">
        <f t="shared" si="9"/>
        <v>14.291803278688525</v>
      </c>
      <c r="AD30" s="97">
        <f t="shared" si="9"/>
        <v>14.627868852459015</v>
      </c>
      <c r="AE30" s="97">
        <f t="shared" si="9"/>
        <v>14.627868852459015</v>
      </c>
      <c r="AF30" s="97">
        <f t="shared" si="9"/>
        <v>14.627868852459015</v>
      </c>
      <c r="AG30" s="97">
        <f t="shared" si="9"/>
        <v>14.627868852459015</v>
      </c>
      <c r="AH30" s="97">
        <f t="shared" si="9"/>
        <v>14.627868852459015</v>
      </c>
      <c r="AI30" s="165">
        <f t="shared" si="9"/>
        <v>14.627868852459015</v>
      </c>
    </row>
    <row r="31" spans="1:35" ht="40.5">
      <c r="A31" s="235">
        <v>8</v>
      </c>
      <c r="B31" s="318" t="s">
        <v>1050</v>
      </c>
      <c r="C31" s="319">
        <v>0</v>
      </c>
      <c r="D31" s="320">
        <v>0</v>
      </c>
      <c r="E31" s="320">
        <v>0</v>
      </c>
      <c r="F31" s="320">
        <f>РФКиС_пер!E158</f>
        <v>12426.4</v>
      </c>
      <c r="G31" s="320">
        <f>РФКиС_пер!E159</f>
        <v>10148.9</v>
      </c>
      <c r="H31" s="320">
        <f>РФКиС_пер!E160</f>
        <v>18400</v>
      </c>
      <c r="I31" s="320">
        <f>РФКиС_пер!E161</f>
        <v>18400</v>
      </c>
      <c r="J31" s="320">
        <f>РФКиС_пер!E162</f>
        <v>18000</v>
      </c>
      <c r="K31" s="320">
        <f>РФКиС_пер!E163</f>
        <v>18000</v>
      </c>
      <c r="L31" s="320">
        <f>РФКиС_пер!E164</f>
        <v>18000</v>
      </c>
      <c r="M31" s="321">
        <f>РФКиС_пер!E165</f>
        <v>18000</v>
      </c>
      <c r="N31" s="322">
        <v>0</v>
      </c>
      <c r="O31" s="323">
        <v>0</v>
      </c>
      <c r="P31" s="323">
        <v>0</v>
      </c>
      <c r="Q31" s="323">
        <f>РФКиС_п!M12</f>
        <v>54</v>
      </c>
      <c r="R31" s="323">
        <f>РФКиС_п!O12</f>
        <v>54</v>
      </c>
      <c r="S31" s="323">
        <f>РФКиС_п!Q12</f>
        <v>54</v>
      </c>
      <c r="T31" s="323">
        <f>РФКиС_п!S12</f>
        <v>54</v>
      </c>
      <c r="U31" s="323">
        <f>РФКиС_п!U12</f>
        <v>54</v>
      </c>
      <c r="V31" s="323">
        <f>РФКиС_п!W12</f>
        <v>54</v>
      </c>
      <c r="W31" s="323">
        <f>РФКиС_п!Y12</f>
        <v>54</v>
      </c>
      <c r="X31" s="324">
        <f>РФКиС_п!AA12</f>
        <v>54</v>
      </c>
      <c r="Y31" s="255">
        <v>0</v>
      </c>
      <c r="Z31" s="97">
        <v>0</v>
      </c>
      <c r="AA31" s="97">
        <v>0</v>
      </c>
      <c r="AB31" s="97">
        <f t="shared" si="9"/>
        <v>230.1185185185185</v>
      </c>
      <c r="AC31" s="97">
        <f t="shared" si="9"/>
        <v>187.94259259259258</v>
      </c>
      <c r="AD31" s="97">
        <f t="shared" si="9"/>
        <v>340.74074074074076</v>
      </c>
      <c r="AE31" s="97">
        <f t="shared" si="9"/>
        <v>340.74074074074076</v>
      </c>
      <c r="AF31" s="97">
        <f t="shared" si="9"/>
        <v>333.3333333333333</v>
      </c>
      <c r="AG31" s="97">
        <f t="shared" si="9"/>
        <v>333.3333333333333</v>
      </c>
      <c r="AH31" s="97">
        <f t="shared" si="9"/>
        <v>333.3333333333333</v>
      </c>
      <c r="AI31" s="165">
        <f t="shared" si="9"/>
        <v>333.3333333333333</v>
      </c>
    </row>
    <row r="32" spans="1:35" ht="59.25" customHeight="1">
      <c r="A32" s="235">
        <v>9</v>
      </c>
      <c r="B32" s="318" t="s">
        <v>1025</v>
      </c>
      <c r="C32" s="325">
        <f>РФКиС_пер!E289</f>
        <v>453746.69999999995</v>
      </c>
      <c r="D32" s="326">
        <f>РФКиС_пер!E290</f>
        <v>433929.5</v>
      </c>
      <c r="E32" s="326">
        <f>РФКиС_пер!E291</f>
        <v>472419</v>
      </c>
      <c r="F32" s="326">
        <f>РФКиС_пер!E292</f>
        <v>643499.4</v>
      </c>
      <c r="G32" s="326">
        <f>РФКиС_пер!E293</f>
        <v>724388.9</v>
      </c>
      <c r="H32" s="326">
        <f>РФКиС_пер!E294</f>
        <v>686410</v>
      </c>
      <c r="I32" s="330">
        <f>РФКиС_пер!E295</f>
        <v>686410</v>
      </c>
      <c r="J32" s="330">
        <f>РФКиС_пер!E296</f>
        <v>686410</v>
      </c>
      <c r="K32" s="330">
        <f>РФКиС_пер!E297</f>
        <v>686410</v>
      </c>
      <c r="L32" s="330">
        <f>РФКиС_пер!E298</f>
        <v>686410</v>
      </c>
      <c r="M32" s="331">
        <f>РФКиС_пер!E299</f>
        <v>686410</v>
      </c>
      <c r="N32" s="332">
        <v>10652</v>
      </c>
      <c r="O32" s="328">
        <v>10981</v>
      </c>
      <c r="P32" s="328">
        <v>10981</v>
      </c>
      <c r="Q32" s="333">
        <f>РФКиС_п!M16</f>
        <v>10981</v>
      </c>
      <c r="R32" s="333">
        <f>РФКиС_п!O16</f>
        <v>10981</v>
      </c>
      <c r="S32" s="328">
        <f>РФКиС_п!Q16</f>
        <v>10981</v>
      </c>
      <c r="T32" s="333">
        <f>РФКиС_п!S16</f>
        <v>10981</v>
      </c>
      <c r="U32" s="333">
        <f>РФКиС_п!U16</f>
        <v>10981</v>
      </c>
      <c r="V32" s="333">
        <f>РФКиС_п!W16</f>
        <v>10981</v>
      </c>
      <c r="W32" s="328">
        <f>РФКиС_п!Y16</f>
        <v>10981</v>
      </c>
      <c r="X32" s="329">
        <f>РФКиС_п!AA16</f>
        <v>10981</v>
      </c>
      <c r="Y32" s="240">
        <f t="shared" si="2"/>
        <v>42.597324446113404</v>
      </c>
      <c r="Z32" s="97">
        <f t="shared" si="3"/>
        <v>39.51639194973136</v>
      </c>
      <c r="AA32" s="97">
        <f t="shared" si="4"/>
        <v>43.02149166742555</v>
      </c>
      <c r="AB32" s="97">
        <f t="shared" si="5"/>
        <v>58.60116564975868</v>
      </c>
      <c r="AC32" s="97">
        <f t="shared" si="6"/>
        <v>65.96748019306074</v>
      </c>
      <c r="AD32" s="97">
        <f t="shared" si="7"/>
        <v>62.50887897277115</v>
      </c>
      <c r="AE32" s="97">
        <f t="shared" si="8"/>
        <v>62.50887897277115</v>
      </c>
      <c r="AF32" s="97">
        <f t="shared" si="8"/>
        <v>62.50887897277115</v>
      </c>
      <c r="AG32" s="97">
        <f t="shared" si="8"/>
        <v>62.50887897277115</v>
      </c>
      <c r="AH32" s="97">
        <f t="shared" si="8"/>
        <v>62.50887897277115</v>
      </c>
      <c r="AI32" s="165">
        <f t="shared" si="8"/>
        <v>62.50887897277115</v>
      </c>
    </row>
    <row r="33" spans="1:35" ht="35.25" customHeight="1">
      <c r="A33" s="235">
        <v>10</v>
      </c>
      <c r="B33" s="318" t="s">
        <v>1026</v>
      </c>
      <c r="C33" s="319">
        <f>РФКиС_пер!E301</f>
        <v>59399.3</v>
      </c>
      <c r="D33" s="320">
        <f>РФКиС_пер!E302</f>
        <v>251775.59999999998</v>
      </c>
      <c r="E33" s="320">
        <f>РФКиС_пер!E303</f>
        <v>256318.1</v>
      </c>
      <c r="F33" s="320">
        <f>РФКиС_пер!E304</f>
        <v>254429.40000000002</v>
      </c>
      <c r="G33" s="320">
        <f>РФКиС_пер!E305</f>
        <v>147413.2</v>
      </c>
      <c r="H33" s="320">
        <f>РФКиС_пер!E306</f>
        <v>4686.1</v>
      </c>
      <c r="I33" s="330">
        <f>РФКиС_пер!E307</f>
        <v>551</v>
      </c>
      <c r="J33" s="330">
        <f>РФКиС_пер!E308</f>
        <v>551</v>
      </c>
      <c r="K33" s="330">
        <f>РФКиС_пер!E309</f>
        <v>551</v>
      </c>
      <c r="L33" s="330">
        <f>РФКиС_пер!E310</f>
        <v>551</v>
      </c>
      <c r="M33" s="331">
        <f>РФКиС_пер!E311</f>
        <v>551</v>
      </c>
      <c r="N33" s="332">
        <v>17</v>
      </c>
      <c r="O33" s="328">
        <v>17</v>
      </c>
      <c r="P33" s="328">
        <v>17</v>
      </c>
      <c r="Q33" s="328">
        <v>17</v>
      </c>
      <c r="R33" s="328">
        <v>17</v>
      </c>
      <c r="S33" s="328">
        <v>17</v>
      </c>
      <c r="T33" s="328">
        <v>17</v>
      </c>
      <c r="U33" s="328">
        <v>17</v>
      </c>
      <c r="V33" s="328">
        <v>17</v>
      </c>
      <c r="W33" s="328">
        <v>17</v>
      </c>
      <c r="X33" s="329">
        <v>17</v>
      </c>
      <c r="Y33" s="240">
        <f t="shared" si="2"/>
        <v>3494.0764705882357</v>
      </c>
      <c r="Z33" s="97">
        <f t="shared" si="3"/>
        <v>14810.329411764704</v>
      </c>
      <c r="AA33" s="97">
        <f t="shared" si="4"/>
        <v>15077.535294117648</v>
      </c>
      <c r="AB33" s="97">
        <f t="shared" si="5"/>
        <v>14966.435294117648</v>
      </c>
      <c r="AC33" s="97">
        <f t="shared" si="6"/>
        <v>8671.364705882354</v>
      </c>
      <c r="AD33" s="97">
        <f t="shared" si="7"/>
        <v>275.6529411764706</v>
      </c>
      <c r="AE33" s="97">
        <f t="shared" si="8"/>
        <v>32.411764705882355</v>
      </c>
      <c r="AF33" s="97">
        <f t="shared" si="8"/>
        <v>32.411764705882355</v>
      </c>
      <c r="AG33" s="97">
        <f t="shared" si="8"/>
        <v>32.411764705882355</v>
      </c>
      <c r="AH33" s="97">
        <f t="shared" si="8"/>
        <v>32.411764705882355</v>
      </c>
      <c r="AI33" s="165">
        <f t="shared" si="8"/>
        <v>32.411764705882355</v>
      </c>
    </row>
    <row r="34" spans="1:35" ht="20.25">
      <c r="A34" s="235">
        <v>11</v>
      </c>
      <c r="B34" s="318" t="s">
        <v>1042</v>
      </c>
      <c r="C34" s="319">
        <f>РФКиС_пер!E313</f>
        <v>9622</v>
      </c>
      <c r="D34" s="320">
        <f>РФКиС_пер!E314</f>
        <v>4343</v>
      </c>
      <c r="E34" s="320">
        <f>РФКиС_пер!E315</f>
        <v>4343</v>
      </c>
      <c r="F34" s="320">
        <f>РФКиС_пер!E316</f>
        <v>4343</v>
      </c>
      <c r="G34" s="320">
        <f>РФКиС_пер!E317</f>
        <v>4343</v>
      </c>
      <c r="H34" s="320">
        <f>РФКиС_пер!E318</f>
        <v>1883</v>
      </c>
      <c r="I34" s="330">
        <f>РФКиС_пер!E319</f>
        <v>1883</v>
      </c>
      <c r="J34" s="330">
        <f>РФКиС_пер!E320</f>
        <v>1883</v>
      </c>
      <c r="K34" s="330">
        <f>РФКиС_пер!E321</f>
        <v>1883</v>
      </c>
      <c r="L34" s="330">
        <f>РФКиС_пер!E322</f>
        <v>1883</v>
      </c>
      <c r="M34" s="331">
        <f>РФКиС_пер!E323</f>
        <v>1883</v>
      </c>
      <c r="N34" s="332">
        <v>16</v>
      </c>
      <c r="O34" s="328">
        <v>16</v>
      </c>
      <c r="P34" s="328">
        <v>16</v>
      </c>
      <c r="Q34" s="328">
        <f>РФКиС_п!M28</f>
        <v>13</v>
      </c>
      <c r="R34" s="328">
        <f>РФКиС_п!O28</f>
        <v>17</v>
      </c>
      <c r="S34" s="328">
        <f>РФКиС_п!Q28</f>
        <v>10</v>
      </c>
      <c r="T34" s="328">
        <f>РФКиС_п!S28</f>
        <v>8</v>
      </c>
      <c r="U34" s="328">
        <f>РФКиС_п!U28</f>
        <v>6</v>
      </c>
      <c r="V34" s="328">
        <f>РФКиС_п!W28</f>
        <v>6</v>
      </c>
      <c r="W34" s="328">
        <f>РФКиС_п!Y28</f>
        <v>6</v>
      </c>
      <c r="X34" s="329">
        <f>РФКиС_п!AA28</f>
        <v>6</v>
      </c>
      <c r="Y34" s="240">
        <f t="shared" si="2"/>
        <v>601.375</v>
      </c>
      <c r="Z34" s="97">
        <f t="shared" si="3"/>
        <v>271.4375</v>
      </c>
      <c r="AA34" s="97">
        <f t="shared" si="4"/>
        <v>271.4375</v>
      </c>
      <c r="AB34" s="97">
        <f t="shared" si="5"/>
        <v>334.0769230769231</v>
      </c>
      <c r="AC34" s="97">
        <f t="shared" si="6"/>
        <v>255.47058823529412</v>
      </c>
      <c r="AD34" s="97">
        <f t="shared" si="7"/>
        <v>188.3</v>
      </c>
      <c r="AE34" s="97">
        <f t="shared" si="8"/>
        <v>235.375</v>
      </c>
      <c r="AF34" s="97">
        <f t="shared" si="8"/>
        <v>313.8333333333333</v>
      </c>
      <c r="AG34" s="97">
        <f t="shared" si="8"/>
        <v>313.8333333333333</v>
      </c>
      <c r="AH34" s="97">
        <f t="shared" si="8"/>
        <v>313.8333333333333</v>
      </c>
      <c r="AI34" s="165">
        <f t="shared" si="8"/>
        <v>313.8333333333333</v>
      </c>
    </row>
    <row r="35" spans="1:35" ht="40.5">
      <c r="A35" s="235">
        <v>12</v>
      </c>
      <c r="B35" s="318" t="s">
        <v>1027</v>
      </c>
      <c r="C35" s="319">
        <f>РФКиС_пер!E325</f>
        <v>1590.2</v>
      </c>
      <c r="D35" s="320"/>
      <c r="E35" s="320"/>
      <c r="F35" s="320"/>
      <c r="G35" s="320"/>
      <c r="H35" s="320"/>
      <c r="I35" s="320"/>
      <c r="J35" s="320"/>
      <c r="K35" s="320"/>
      <c r="L35" s="320"/>
      <c r="M35" s="321"/>
      <c r="N35" s="322">
        <v>1</v>
      </c>
      <c r="O35" s="323"/>
      <c r="P35" s="323"/>
      <c r="Q35" s="323"/>
      <c r="R35" s="323"/>
      <c r="S35" s="323"/>
      <c r="T35" s="323"/>
      <c r="U35" s="323"/>
      <c r="V35" s="323"/>
      <c r="W35" s="323"/>
      <c r="X35" s="324"/>
      <c r="Y35" s="255">
        <f t="shared" si="2"/>
        <v>1590.2</v>
      </c>
      <c r="Z35" s="97"/>
      <c r="AA35" s="97"/>
      <c r="AB35" s="97"/>
      <c r="AC35" s="97"/>
      <c r="AD35" s="97"/>
      <c r="AE35" s="177"/>
      <c r="AF35" s="177"/>
      <c r="AG35" s="177"/>
      <c r="AH35" s="177"/>
      <c r="AI35" s="178"/>
    </row>
    <row r="36" spans="1:35" ht="30">
      <c r="A36" s="235">
        <v>13</v>
      </c>
      <c r="B36" s="318" t="s">
        <v>1028</v>
      </c>
      <c r="C36" s="319">
        <f>РФКиС_пер!E337</f>
        <v>1665.9</v>
      </c>
      <c r="D36" s="320"/>
      <c r="E36" s="320"/>
      <c r="F36" s="320"/>
      <c r="G36" s="320"/>
      <c r="H36" s="320"/>
      <c r="I36" s="320"/>
      <c r="J36" s="320"/>
      <c r="K36" s="320"/>
      <c r="L36" s="320"/>
      <c r="M36" s="321"/>
      <c r="N36" s="322">
        <v>1</v>
      </c>
      <c r="O36" s="323"/>
      <c r="P36" s="323"/>
      <c r="Q36" s="323"/>
      <c r="R36" s="323"/>
      <c r="S36" s="323"/>
      <c r="T36" s="323"/>
      <c r="U36" s="323"/>
      <c r="V36" s="323"/>
      <c r="W36" s="323"/>
      <c r="X36" s="324"/>
      <c r="Y36" s="255">
        <f t="shared" si="2"/>
        <v>1665.9</v>
      </c>
      <c r="Z36" s="97"/>
      <c r="AA36" s="97"/>
      <c r="AB36" s="97"/>
      <c r="AC36" s="97"/>
      <c r="AD36" s="97"/>
      <c r="AE36" s="177"/>
      <c r="AF36" s="177"/>
      <c r="AG36" s="177"/>
      <c r="AH36" s="177"/>
      <c r="AI36" s="178"/>
    </row>
    <row r="37" spans="1:35" s="20" customFormat="1" ht="20.25">
      <c r="A37" s="235">
        <v>14</v>
      </c>
      <c r="B37" s="334" t="s">
        <v>1029</v>
      </c>
      <c r="C37" s="335"/>
      <c r="D37" s="336"/>
      <c r="E37" s="336"/>
      <c r="F37" s="336">
        <f>РФКиС_пер!E218</f>
        <v>981.1</v>
      </c>
      <c r="G37" s="336"/>
      <c r="H37" s="336"/>
      <c r="I37" s="336"/>
      <c r="J37" s="336"/>
      <c r="K37" s="336"/>
      <c r="L37" s="336"/>
      <c r="M37" s="337"/>
      <c r="N37" s="338"/>
      <c r="O37" s="339"/>
      <c r="P37" s="339"/>
      <c r="Q37" s="340">
        <v>1</v>
      </c>
      <c r="R37" s="339"/>
      <c r="S37" s="339"/>
      <c r="T37" s="339"/>
      <c r="U37" s="339"/>
      <c r="V37" s="339"/>
      <c r="W37" s="339"/>
      <c r="X37" s="341"/>
      <c r="Y37" s="256"/>
      <c r="Z37" s="96"/>
      <c r="AA37" s="96"/>
      <c r="AB37" s="242">
        <f>F37/Q37</f>
        <v>981.1</v>
      </c>
      <c r="AC37" s="96"/>
      <c r="AD37" s="96"/>
      <c r="AE37" s="243"/>
      <c r="AF37" s="243"/>
      <c r="AG37" s="243"/>
      <c r="AH37" s="243"/>
      <c r="AI37" s="246"/>
    </row>
    <row r="38" spans="1:35" s="91" customFormat="1" ht="30">
      <c r="A38" s="236">
        <v>15</v>
      </c>
      <c r="B38" s="342" t="s">
        <v>1030</v>
      </c>
      <c r="C38" s="343"/>
      <c r="D38" s="344"/>
      <c r="E38" s="344"/>
      <c r="F38" s="336">
        <f>РФКиС_пер!E230</f>
        <v>74.3</v>
      </c>
      <c r="G38" s="344"/>
      <c r="H38" s="344"/>
      <c r="I38" s="344"/>
      <c r="J38" s="344"/>
      <c r="K38" s="344"/>
      <c r="L38" s="344"/>
      <c r="M38" s="345"/>
      <c r="N38" s="346"/>
      <c r="O38" s="347"/>
      <c r="P38" s="347"/>
      <c r="Q38" s="339">
        <v>1</v>
      </c>
      <c r="R38" s="347"/>
      <c r="S38" s="347"/>
      <c r="T38" s="347"/>
      <c r="U38" s="347"/>
      <c r="V38" s="347"/>
      <c r="W38" s="347"/>
      <c r="X38" s="348"/>
      <c r="Y38" s="257"/>
      <c r="Z38" s="244"/>
      <c r="AA38" s="244"/>
      <c r="AB38" s="96">
        <f>F38/Q38</f>
        <v>74.3</v>
      </c>
      <c r="AC38" s="244"/>
      <c r="AD38" s="244"/>
      <c r="AE38" s="177"/>
      <c r="AF38" s="177"/>
      <c r="AG38" s="177"/>
      <c r="AH38" s="177"/>
      <c r="AI38" s="178"/>
    </row>
    <row r="39" spans="1:35" s="210" customFormat="1" ht="20.25">
      <c r="A39" s="237">
        <v>16</v>
      </c>
      <c r="B39" s="349" t="s">
        <v>1054</v>
      </c>
      <c r="C39" s="350"/>
      <c r="D39" s="330"/>
      <c r="E39" s="330"/>
      <c r="F39" s="330">
        <f>РФКиС_пер!E242</f>
        <v>344</v>
      </c>
      <c r="G39" s="330"/>
      <c r="H39" s="330"/>
      <c r="I39" s="351"/>
      <c r="J39" s="351"/>
      <c r="K39" s="351"/>
      <c r="L39" s="351"/>
      <c r="M39" s="352"/>
      <c r="N39" s="353"/>
      <c r="O39" s="354"/>
      <c r="P39" s="354"/>
      <c r="Q39" s="355">
        <v>6</v>
      </c>
      <c r="R39" s="354"/>
      <c r="S39" s="354"/>
      <c r="T39" s="354"/>
      <c r="U39" s="354"/>
      <c r="V39" s="354"/>
      <c r="W39" s="354"/>
      <c r="X39" s="356"/>
      <c r="Y39" s="258"/>
      <c r="Z39" s="206"/>
      <c r="AA39" s="206"/>
      <c r="AB39" s="245">
        <f>F39/Q39</f>
        <v>57.333333333333336</v>
      </c>
      <c r="AC39" s="206"/>
      <c r="AD39" s="206"/>
      <c r="AE39" s="208"/>
      <c r="AF39" s="208"/>
      <c r="AG39" s="208"/>
      <c r="AH39" s="208"/>
      <c r="AI39" s="209"/>
    </row>
    <row r="40" spans="1:35" s="210" customFormat="1" ht="30">
      <c r="A40" s="238">
        <v>17</v>
      </c>
      <c r="B40" s="334" t="s">
        <v>1055</v>
      </c>
      <c r="C40" s="357"/>
      <c r="D40" s="358"/>
      <c r="E40" s="358"/>
      <c r="F40" s="358">
        <f>РФКиС_пер!E254</f>
        <v>717</v>
      </c>
      <c r="G40" s="358"/>
      <c r="H40" s="358"/>
      <c r="I40" s="359"/>
      <c r="J40" s="359"/>
      <c r="K40" s="359"/>
      <c r="L40" s="359"/>
      <c r="M40" s="360"/>
      <c r="N40" s="361"/>
      <c r="O40" s="362"/>
      <c r="P40" s="362"/>
      <c r="Q40" s="363">
        <v>1</v>
      </c>
      <c r="R40" s="362"/>
      <c r="S40" s="362"/>
      <c r="T40" s="362"/>
      <c r="U40" s="362"/>
      <c r="V40" s="362"/>
      <c r="W40" s="362"/>
      <c r="X40" s="364"/>
      <c r="Y40" s="258"/>
      <c r="Z40" s="206"/>
      <c r="AA40" s="206"/>
      <c r="AB40" s="199">
        <f>F40/Q40</f>
        <v>717</v>
      </c>
      <c r="AC40" s="206"/>
      <c r="AD40" s="206"/>
      <c r="AE40" s="208"/>
      <c r="AF40" s="208"/>
      <c r="AG40" s="208"/>
      <c r="AH40" s="208"/>
      <c r="AI40" s="209"/>
    </row>
    <row r="41" spans="1:35" s="210" customFormat="1" ht="50.25" customHeight="1">
      <c r="A41" s="238">
        <v>18</v>
      </c>
      <c r="B41" s="334" t="s">
        <v>898</v>
      </c>
      <c r="C41" s="357"/>
      <c r="D41" s="358"/>
      <c r="E41" s="358"/>
      <c r="F41" s="358"/>
      <c r="G41" s="358">
        <f>РФКиС_пер!E267</f>
        <v>998.4000000000001</v>
      </c>
      <c r="H41" s="358"/>
      <c r="I41" s="359"/>
      <c r="J41" s="359"/>
      <c r="K41" s="359"/>
      <c r="L41" s="359"/>
      <c r="M41" s="360"/>
      <c r="N41" s="361"/>
      <c r="O41" s="362"/>
      <c r="P41" s="362"/>
      <c r="Q41" s="363"/>
      <c r="R41" s="363">
        <v>1</v>
      </c>
      <c r="S41" s="362"/>
      <c r="T41" s="362"/>
      <c r="U41" s="362"/>
      <c r="V41" s="362"/>
      <c r="W41" s="362"/>
      <c r="X41" s="364"/>
      <c r="Y41" s="259"/>
      <c r="Z41" s="233"/>
      <c r="AA41" s="233"/>
      <c r="AB41" s="207"/>
      <c r="AC41" s="207">
        <f>G41/R41</f>
        <v>998.4000000000001</v>
      </c>
      <c r="AD41" s="233"/>
      <c r="AE41" s="251"/>
      <c r="AF41" s="251"/>
      <c r="AG41" s="251"/>
      <c r="AH41" s="251"/>
      <c r="AI41" s="252"/>
    </row>
    <row r="42" spans="1:35" s="210" customFormat="1" ht="21" thickBot="1">
      <c r="A42" s="239">
        <v>19</v>
      </c>
      <c r="B42" s="365" t="s">
        <v>920</v>
      </c>
      <c r="C42" s="366"/>
      <c r="D42" s="367"/>
      <c r="E42" s="367"/>
      <c r="F42" s="367"/>
      <c r="G42" s="367">
        <f>РФКиС_пер!E379</f>
        <v>3000</v>
      </c>
      <c r="H42" s="367"/>
      <c r="I42" s="368"/>
      <c r="J42" s="368"/>
      <c r="K42" s="368"/>
      <c r="L42" s="368"/>
      <c r="M42" s="369"/>
      <c r="N42" s="370"/>
      <c r="O42" s="371"/>
      <c r="P42" s="371"/>
      <c r="Q42" s="372"/>
      <c r="R42" s="372">
        <v>1</v>
      </c>
      <c r="S42" s="371"/>
      <c r="T42" s="371"/>
      <c r="U42" s="371"/>
      <c r="V42" s="371"/>
      <c r="W42" s="371"/>
      <c r="X42" s="373"/>
      <c r="Y42" s="260"/>
      <c r="Z42" s="211"/>
      <c r="AA42" s="211"/>
      <c r="AB42" s="212"/>
      <c r="AC42" s="311">
        <f>G42/R42</f>
        <v>3000</v>
      </c>
      <c r="AD42" s="211"/>
      <c r="AE42" s="213"/>
      <c r="AF42" s="213"/>
      <c r="AG42" s="213"/>
      <c r="AH42" s="213"/>
      <c r="AI42" s="214"/>
    </row>
    <row r="43" spans="2:24" ht="14.25">
      <c r="B43" s="374"/>
      <c r="C43" s="375"/>
      <c r="D43" s="375"/>
      <c r="E43" s="375"/>
      <c r="F43" s="375"/>
      <c r="G43" s="375"/>
      <c r="H43" s="375"/>
      <c r="I43" s="375"/>
      <c r="J43" s="375"/>
      <c r="K43" s="375"/>
      <c r="L43" s="375"/>
      <c r="M43" s="375"/>
      <c r="N43" s="374"/>
      <c r="O43" s="374"/>
      <c r="P43" s="374"/>
      <c r="Q43" s="374"/>
      <c r="R43" s="374"/>
      <c r="S43" s="374"/>
      <c r="T43" s="374"/>
      <c r="U43" s="374"/>
      <c r="V43" s="374"/>
      <c r="W43" s="374"/>
      <c r="X43" s="374"/>
    </row>
    <row r="44" spans="2:24" ht="14.25">
      <c r="B44" s="374"/>
      <c r="C44" s="375"/>
      <c r="D44" s="375"/>
      <c r="E44" s="375"/>
      <c r="F44" s="375"/>
      <c r="G44" s="375"/>
      <c r="H44" s="375"/>
      <c r="I44" s="375"/>
      <c r="J44" s="375"/>
      <c r="K44" s="375"/>
      <c r="L44" s="375"/>
      <c r="M44" s="375"/>
      <c r="N44" s="374"/>
      <c r="O44" s="374"/>
      <c r="P44" s="374"/>
      <c r="Q44" s="374"/>
      <c r="R44" s="374"/>
      <c r="S44" s="374"/>
      <c r="T44" s="374"/>
      <c r="U44" s="374"/>
      <c r="V44" s="374"/>
      <c r="W44" s="374"/>
      <c r="X44" s="374"/>
    </row>
    <row r="45" spans="2:24" ht="14.25">
      <c r="B45" s="374"/>
      <c r="C45" s="375"/>
      <c r="D45" s="375"/>
      <c r="E45" s="375"/>
      <c r="F45" s="375"/>
      <c r="G45" s="375"/>
      <c r="H45" s="375"/>
      <c r="I45" s="375"/>
      <c r="J45" s="375"/>
      <c r="K45" s="375"/>
      <c r="L45" s="375"/>
      <c r="M45" s="375"/>
      <c r="N45" s="374"/>
      <c r="O45" s="374"/>
      <c r="P45" s="374"/>
      <c r="Q45" s="374"/>
      <c r="R45" s="374"/>
      <c r="S45" s="374"/>
      <c r="T45" s="374"/>
      <c r="U45" s="374"/>
      <c r="V45" s="374"/>
      <c r="W45" s="374"/>
      <c r="X45" s="374"/>
    </row>
    <row r="46" spans="2:24" ht="14.25">
      <c r="B46" s="374"/>
      <c r="C46" s="375"/>
      <c r="D46" s="375"/>
      <c r="E46" s="375"/>
      <c r="F46" s="375"/>
      <c r="G46" s="375"/>
      <c r="H46" s="375"/>
      <c r="I46" s="375"/>
      <c r="J46" s="375"/>
      <c r="K46" s="375"/>
      <c r="L46" s="375"/>
      <c r="M46" s="375"/>
      <c r="N46" s="374"/>
      <c r="O46" s="374"/>
      <c r="P46" s="374"/>
      <c r="Q46" s="374"/>
      <c r="R46" s="374"/>
      <c r="S46" s="374"/>
      <c r="T46" s="374"/>
      <c r="U46" s="374"/>
      <c r="V46" s="374"/>
      <c r="W46" s="374"/>
      <c r="X46" s="374"/>
    </row>
    <row r="47" spans="2:24" ht="14.25">
      <c r="B47" s="374"/>
      <c r="C47" s="375"/>
      <c r="D47" s="375"/>
      <c r="E47" s="375"/>
      <c r="F47" s="375"/>
      <c r="G47" s="375"/>
      <c r="H47" s="375"/>
      <c r="I47" s="375"/>
      <c r="J47" s="375"/>
      <c r="K47" s="375"/>
      <c r="L47" s="375"/>
      <c r="M47" s="375"/>
      <c r="N47" s="374"/>
      <c r="O47" s="374"/>
      <c r="P47" s="374"/>
      <c r="Q47" s="374"/>
      <c r="R47" s="374"/>
      <c r="S47" s="374"/>
      <c r="T47" s="374"/>
      <c r="U47" s="374"/>
      <c r="V47" s="374"/>
      <c r="W47" s="374"/>
      <c r="X47" s="374"/>
    </row>
    <row r="48" spans="2:24" ht="14.25">
      <c r="B48" s="374"/>
      <c r="C48" s="376"/>
      <c r="D48" s="376"/>
      <c r="E48" s="376"/>
      <c r="F48" s="376"/>
      <c r="G48" s="376"/>
      <c r="H48" s="376"/>
      <c r="I48" s="376"/>
      <c r="J48" s="376"/>
      <c r="K48" s="376"/>
      <c r="L48" s="376"/>
      <c r="M48" s="376"/>
      <c r="N48" s="374"/>
      <c r="O48" s="374"/>
      <c r="P48" s="374"/>
      <c r="Q48" s="374"/>
      <c r="R48" s="374"/>
      <c r="S48" s="374"/>
      <c r="T48" s="374"/>
      <c r="U48" s="374"/>
      <c r="V48" s="374"/>
      <c r="W48" s="374"/>
      <c r="X48" s="374"/>
    </row>
    <row r="49" spans="2:24" ht="14.25">
      <c r="B49" s="374"/>
      <c r="C49" s="376"/>
      <c r="D49" s="376"/>
      <c r="E49" s="376"/>
      <c r="F49" s="376"/>
      <c r="G49" s="376"/>
      <c r="H49" s="376"/>
      <c r="I49" s="376"/>
      <c r="J49" s="376"/>
      <c r="K49" s="376"/>
      <c r="L49" s="376"/>
      <c r="M49" s="376"/>
      <c r="N49" s="374"/>
      <c r="O49" s="374"/>
      <c r="P49" s="374"/>
      <c r="Q49" s="374"/>
      <c r="R49" s="374"/>
      <c r="S49" s="374"/>
      <c r="T49" s="374"/>
      <c r="U49" s="374"/>
      <c r="V49" s="374"/>
      <c r="W49" s="374"/>
      <c r="X49" s="374"/>
    </row>
    <row r="50" spans="2:24" ht="14.25">
      <c r="B50" s="374"/>
      <c r="C50" s="376"/>
      <c r="D50" s="376"/>
      <c r="E50" s="376"/>
      <c r="F50" s="376"/>
      <c r="G50" s="376"/>
      <c r="H50" s="376"/>
      <c r="I50" s="376"/>
      <c r="J50" s="376"/>
      <c r="K50" s="376"/>
      <c r="L50" s="376"/>
      <c r="M50" s="376"/>
      <c r="N50" s="374"/>
      <c r="O50" s="374"/>
      <c r="P50" s="374"/>
      <c r="Q50" s="374"/>
      <c r="R50" s="374"/>
      <c r="S50" s="374"/>
      <c r="T50" s="374"/>
      <c r="U50" s="374"/>
      <c r="V50" s="374"/>
      <c r="W50" s="374"/>
      <c r="X50" s="374"/>
    </row>
    <row r="51" spans="2:24" ht="14.25">
      <c r="B51" s="374"/>
      <c r="C51" s="376"/>
      <c r="D51" s="376"/>
      <c r="E51" s="376"/>
      <c r="F51" s="376"/>
      <c r="G51" s="376"/>
      <c r="H51" s="376"/>
      <c r="I51" s="376"/>
      <c r="J51" s="376"/>
      <c r="K51" s="376"/>
      <c r="L51" s="376"/>
      <c r="M51" s="376"/>
      <c r="N51" s="374"/>
      <c r="O51" s="374"/>
      <c r="P51" s="374"/>
      <c r="Q51" s="374"/>
      <c r="R51" s="374"/>
      <c r="S51" s="374"/>
      <c r="T51" s="374"/>
      <c r="U51" s="374"/>
      <c r="V51" s="374"/>
      <c r="W51" s="374"/>
      <c r="X51" s="374"/>
    </row>
    <row r="52" spans="2:24" ht="14.25">
      <c r="B52" s="374"/>
      <c r="C52" s="376"/>
      <c r="D52" s="376"/>
      <c r="E52" s="376"/>
      <c r="F52" s="376"/>
      <c r="G52" s="376"/>
      <c r="H52" s="376"/>
      <c r="I52" s="376"/>
      <c r="J52" s="376"/>
      <c r="K52" s="376"/>
      <c r="L52" s="376"/>
      <c r="M52" s="376"/>
      <c r="N52" s="374"/>
      <c r="O52" s="374"/>
      <c r="P52" s="374"/>
      <c r="Q52" s="374"/>
      <c r="R52" s="374"/>
      <c r="S52" s="374"/>
      <c r="T52" s="374"/>
      <c r="U52" s="374"/>
      <c r="V52" s="374"/>
      <c r="W52" s="374"/>
      <c r="X52" s="374"/>
    </row>
    <row r="53" spans="2:24" ht="14.25">
      <c r="B53" s="374"/>
      <c r="C53" s="376"/>
      <c r="D53" s="376"/>
      <c r="E53" s="376"/>
      <c r="F53" s="376"/>
      <c r="G53" s="376"/>
      <c r="H53" s="376"/>
      <c r="I53" s="376"/>
      <c r="J53" s="376"/>
      <c r="K53" s="376"/>
      <c r="L53" s="376"/>
      <c r="M53" s="376"/>
      <c r="N53" s="374"/>
      <c r="O53" s="374"/>
      <c r="P53" s="374"/>
      <c r="Q53" s="374"/>
      <c r="R53" s="374"/>
      <c r="S53" s="374"/>
      <c r="T53" s="374"/>
      <c r="U53" s="374"/>
      <c r="V53" s="374"/>
      <c r="W53" s="374"/>
      <c r="X53" s="374"/>
    </row>
  </sheetData>
  <sheetProtection/>
  <mergeCells count="24">
    <mergeCell ref="A10:AD10"/>
    <mergeCell ref="A11:AD11"/>
    <mergeCell ref="A12:AD12"/>
    <mergeCell ref="A16:AD16"/>
    <mergeCell ref="A18:AI18"/>
    <mergeCell ref="A15:AD15"/>
    <mergeCell ref="A14:AD14"/>
    <mergeCell ref="Y22:AI22"/>
    <mergeCell ref="B19:B20"/>
    <mergeCell ref="C19:M20"/>
    <mergeCell ref="N19:X20"/>
    <mergeCell ref="C22:M22"/>
    <mergeCell ref="N22:X22"/>
    <mergeCell ref="Y19:AI20"/>
    <mergeCell ref="A1:AI1"/>
    <mergeCell ref="A3:AD3"/>
    <mergeCell ref="A6:AD6"/>
    <mergeCell ref="A13:AD13"/>
    <mergeCell ref="A9:AI9"/>
    <mergeCell ref="B23:AI23"/>
    <mergeCell ref="A4:AI4"/>
    <mergeCell ref="A5:AI5"/>
    <mergeCell ref="A7:AI7"/>
    <mergeCell ref="A8:AI8"/>
  </mergeCells>
  <printOptions/>
  <pageMargins left="0.35433070866141736" right="0.3937007874015748" top="0.35433070866141736" bottom="0.3937007874015748" header="0.31496062992125984" footer="0.31496062992125984"/>
  <pageSetup horizontalDpi="600" verticalDpi="60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2019-09-17T02:05:41Z</cp:lastPrinted>
  <dcterms:created xsi:type="dcterms:W3CDTF">2006-09-16T00:00:00Z</dcterms:created>
  <dcterms:modified xsi:type="dcterms:W3CDTF">2019-09-18T03:28:51Z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