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еспечение АВ" sheetId="1" r:id="rId1"/>
  </sheets>
  <definedNames>
    <definedName name="_xlnm.Print_Area" localSheetId="0">'Обеспечение АВ'!$A$1:$O$225</definedName>
  </definedNames>
  <calcPr calcMode="manual" fullCalcOnLoad="1"/>
</workbook>
</file>

<file path=xl/sharedStrings.xml><?xml version="1.0" encoding="utf-8"?>
<sst xmlns="http://schemas.openxmlformats.org/spreadsheetml/2006/main" count="139" uniqueCount="82">
  <si>
    <t>ПЕРЕЧЕНЬ</t>
  </si>
  <si>
    <t>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</si>
  <si>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</si>
  <si>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</si>
  <si>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</si>
  <si>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</si>
  <si>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</si>
  <si>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</si>
  <si>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</si>
  <si>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</si>
  <si>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</si>
  <si>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</si>
  <si>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</si>
  <si>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</si>
  <si>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</si>
  <si>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</si>
  <si>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Задача 1 Подпрограммы.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</si>
  <si>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</si>
  <si>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</si>
  <si>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</si>
  <si>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</si>
  <si>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Задача 2 Подпрограммы.</t>
  </si>
  <si>
    <t>Повышение качества условий проживания граждан путем переселения их из аварийного жилищного фонда Города Томска</t>
  </si>
  <si>
    <t>Итого по задаче 2</t>
  </si>
  <si>
    <t>Задача 3 Подпрограммы.</t>
  </si>
  <si>
    <t>Развитие территорий, занятых аварийным жилищным фондом Города Томска</t>
  </si>
  <si>
    <t>Мероприятие 3.1. Расселение домов в рамках заключенных договоров развития территории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</si>
  <si>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</si>
  <si>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</si>
  <si>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</si>
  <si>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</si>
  <si>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</si>
  <si>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</si>
  <si>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</si>
  <si>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</si>
  <si>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</si>
  <si>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N</t>
  </si>
  <si>
    <t>«РАССЕЛЕНИЕ АВАРИЙНОГО ЖИЛЬЯ» НА 2017 - 2025 ГОДЫ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</si>
  <si>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</si>
  <si>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</si>
  <si>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</si>
  <si>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01 13 21 2 01 99990 244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</si>
  <si>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</si>
  <si>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</si>
  <si>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</si>
  <si>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</si>
  <si>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</si>
  <si>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</si>
  <si>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1.3.1.</t>
  </si>
  <si>
    <t>1.3.</t>
  </si>
  <si>
    <t>1.3.2.</t>
  </si>
  <si>
    <t>Приложение 15 к подпрограмме «Расселение аварийного жилья»  на 2017 - 2025 годы</t>
  </si>
  <si>
    <t>Итого в 2019</t>
  </si>
  <si>
    <t>05 01 21 2 01 40010 414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</si>
  <si>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</si>
  <si>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</si>
  <si>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 xml:space="preserve">05 01 21 2 01 20540, 40010 412
</t>
  </si>
  <si>
    <t>05 01 21 2 01 99990 853</t>
  </si>
  <si>
    <t>1.4.</t>
  </si>
  <si>
    <t>1.4.1.</t>
  </si>
  <si>
    <t>1.4.2.</t>
  </si>
  <si>
    <t>Итого по задаче 4</t>
  </si>
  <si>
    <t>Задача 4 Подпрограммы.</t>
  </si>
  <si>
    <t>Укрупненное (основное) мероприятие: Расселение жилых помещений аварийного жилищного фонда Города Томска (решается в рамках задач 1, 2, 3 Подпрограммы)</t>
  </si>
  <si>
    <t>Итого в 2020</t>
  </si>
  <si>
    <t>Итого в 2021</t>
  </si>
  <si>
    <t>Итого в 2022</t>
  </si>
  <si>
    <t>1.2.6.</t>
  </si>
  <si>
    <t>Мероприятие 2.6. Изготовление технических паспортов для подготовки решений об изъятии жилых помещенийх в домах, признанных аварийными и подлежащими сноску (реконструкции) для муниципальныйх нужд</t>
  </si>
  <si>
    <t>&lt;*&gt;</t>
  </si>
  <si>
    <t>администрация Города Томска</t>
  </si>
  <si>
    <t>05 01 212F367483 412, 05 01 212 F367484 412, 0501 212F36748S 412</t>
  </si>
  <si>
    <t>05 01 212F367483 853, 831; 05 01 212 F367484 853, 831; 0501 212F36748S 853, 831</t>
  </si>
  <si>
    <t>Администрация Города Томска (комитет жилищной политики), департамент архитектуры и градостроительства администрации Города Томска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</si>
  <si>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</si>
  <si>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Укрупненное (основное) мероприятие: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(решается в рамках задачи 4 Подпрограммы)</t>
  </si>
  <si>
    <t>Мероприятие 4.2.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</si>
  <si>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</si>
  <si>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федерального бюджета &lt;*&gt;</t>
  </si>
  <si>
    <t>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</si>
  <si>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</si>
  <si>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Приложение 14 к постановлению администрации Города Томска от  31.03.2020 № 252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</si>
</sst>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#,##0.00\ _₽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3" fontId="3" fillId="33" borderId="10" xfId="0" applyNumberFormat="1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93" fontId="0" fillId="33" borderId="0" xfId="0" applyNumberFormat="1" applyFont="1" applyFill="1" applyAlignment="1">
      <alignment/>
    </xf>
    <xf numFmtId="4" fontId="3" fillId="0" borderId="14" xfId="0" applyNumberFormat="1" applyFont="1" applyBorder="1" applyAlignment="1">
      <alignment horizontal="center" vertical="center"/>
    </xf>
    <xf numFmtId="4" fontId="0" fillId="33" borderId="0" xfId="0" applyNumberFormat="1" applyFont="1" applyFill="1" applyAlignment="1">
      <alignment/>
    </xf>
    <xf numFmtId="193" fontId="3" fillId="0" borderId="14" xfId="0" applyNumberFormat="1" applyFont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view="pageBreakPreview" zoomScaleNormal="70" zoomScaleSheetLayoutView="100" zoomScalePageLayoutView="0" workbookViewId="0" topLeftCell="A1">
      <selection activeCell="G1" sqref="G1:O1"/>
    </sheetView>
  </sheetViews>
  <sheetFormatPr defaultColWidth="9.140625" defaultRowHeight="12.75"/>
  <cols>
    <col min="1" max="1" width="5.7109375" style="1" customWidth="1"/>
    <col min="2" max="2" width="26.421875" style="1" customWidth="1"/>
    <col min="3" max="3" width="9.140625" style="1" customWidth="1"/>
    <col min="4" max="4" width="7.421875" style="1" customWidth="1"/>
    <col min="5" max="5" width="11.28125" style="1" customWidth="1"/>
    <col min="6" max="6" width="9.8515625" style="1" bestFit="1" customWidth="1"/>
    <col min="7" max="7" width="11.421875" style="1" bestFit="1" customWidth="1"/>
    <col min="8" max="8" width="10.7109375" style="1" bestFit="1" customWidth="1"/>
    <col min="9" max="10" width="9.7109375" style="1" customWidth="1"/>
    <col min="11" max="11" width="8.00390625" style="1" customWidth="1"/>
    <col min="12" max="12" width="9.28125" style="1" customWidth="1"/>
    <col min="13" max="13" width="10.8515625" style="1" customWidth="1"/>
    <col min="14" max="14" width="9.140625" style="1" bestFit="1" customWidth="1"/>
    <col min="15" max="15" width="16.8515625" style="1" customWidth="1"/>
    <col min="16" max="16" width="10.140625" style="1" bestFit="1" customWidth="1"/>
    <col min="17" max="17" width="10.7109375" style="1" bestFit="1" customWidth="1"/>
    <col min="18" max="16384" width="9.140625" style="1" customWidth="1"/>
  </cols>
  <sheetData>
    <row r="1" spans="7:15" ht="14.25" customHeight="1">
      <c r="G1" s="54" t="s">
        <v>81</v>
      </c>
      <c r="H1" s="55"/>
      <c r="I1" s="55"/>
      <c r="J1" s="55"/>
      <c r="K1" s="55"/>
      <c r="L1" s="55"/>
      <c r="M1" s="55"/>
      <c r="N1" s="55"/>
      <c r="O1" s="55"/>
    </row>
    <row r="2" spans="7:15" ht="17.25" customHeight="1">
      <c r="G2" s="56" t="s">
        <v>51</v>
      </c>
      <c r="H2" s="57"/>
      <c r="I2" s="57"/>
      <c r="J2" s="57"/>
      <c r="K2" s="57"/>
      <c r="L2" s="57"/>
      <c r="M2" s="57"/>
      <c r="N2" s="57"/>
      <c r="O2" s="57"/>
    </row>
    <row r="3" spans="9:15" ht="6" customHeight="1">
      <c r="I3" s="2"/>
      <c r="J3" s="3"/>
      <c r="K3" s="3"/>
      <c r="L3" s="3"/>
      <c r="M3" s="3"/>
      <c r="N3" s="3"/>
      <c r="O3" s="3"/>
    </row>
    <row r="4" spans="1:15" ht="12.75" customHeight="1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2.75" customHeight="1">
      <c r="A5" s="44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7" ht="15">
      <c r="A6" s="44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"/>
      <c r="Q6" s="4"/>
    </row>
    <row r="7" spans="1:15" ht="10.5" customHeight="1">
      <c r="A7" s="43" t="s">
        <v>36</v>
      </c>
      <c r="B7" s="43" t="s">
        <v>2</v>
      </c>
      <c r="C7" s="43" t="s">
        <v>3</v>
      </c>
      <c r="D7" s="43" t="s">
        <v>4</v>
      </c>
      <c r="E7" s="43" t="s">
        <v>5</v>
      </c>
      <c r="F7" s="43"/>
      <c r="G7" s="43" t="s">
        <v>6</v>
      </c>
      <c r="H7" s="43"/>
      <c r="I7" s="43"/>
      <c r="J7" s="43"/>
      <c r="K7" s="43"/>
      <c r="L7" s="43"/>
      <c r="M7" s="43"/>
      <c r="N7" s="43"/>
      <c r="O7" s="43" t="s">
        <v>7</v>
      </c>
    </row>
    <row r="8" spans="1:15" ht="24" customHeight="1">
      <c r="A8" s="43"/>
      <c r="B8" s="43"/>
      <c r="C8" s="43"/>
      <c r="D8" s="43"/>
      <c r="E8" s="43"/>
      <c r="F8" s="43"/>
      <c r="G8" s="43" t="s">
        <v>8</v>
      </c>
      <c r="H8" s="43"/>
      <c r="I8" s="43" t="s">
        <v>78</v>
      </c>
      <c r="J8" s="43"/>
      <c r="K8" s="43" t="s">
        <v>9</v>
      </c>
      <c r="L8" s="43"/>
      <c r="M8" s="43" t="s">
        <v>10</v>
      </c>
      <c r="N8" s="43"/>
      <c r="O8" s="43"/>
    </row>
    <row r="9" spans="1:15" ht="12.75">
      <c r="A9" s="43"/>
      <c r="B9" s="43"/>
      <c r="C9" s="43"/>
      <c r="D9" s="43"/>
      <c r="E9" s="8" t="s">
        <v>11</v>
      </c>
      <c r="F9" s="8" t="s">
        <v>12</v>
      </c>
      <c r="G9" s="8" t="s">
        <v>11</v>
      </c>
      <c r="H9" s="8" t="s">
        <v>12</v>
      </c>
      <c r="I9" s="8" t="s">
        <v>11</v>
      </c>
      <c r="J9" s="8" t="s">
        <v>12</v>
      </c>
      <c r="K9" s="8" t="s">
        <v>11</v>
      </c>
      <c r="L9" s="8" t="s">
        <v>12</v>
      </c>
      <c r="M9" s="8" t="s">
        <v>11</v>
      </c>
      <c r="N9" s="8" t="s">
        <v>13</v>
      </c>
      <c r="O9" s="43"/>
    </row>
    <row r="10" spans="1:15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</row>
    <row r="11" spans="1:15" ht="12.75">
      <c r="A11" s="26">
        <v>1</v>
      </c>
      <c r="B11" s="26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2.75">
      <c r="A12" s="26"/>
      <c r="B12" s="26" t="s">
        <v>63</v>
      </c>
      <c r="C12" s="37"/>
      <c r="D12" s="21" t="s">
        <v>15</v>
      </c>
      <c r="E12" s="19">
        <f>SUM(E13:E21)</f>
        <v>10989529.09</v>
      </c>
      <c r="F12" s="19">
        <f aca="true" t="shared" si="0" ref="F12:N12">SUM(F13:F21)</f>
        <v>2144001.3</v>
      </c>
      <c r="G12" s="19">
        <f t="shared" si="0"/>
        <v>4150444.69</v>
      </c>
      <c r="H12" s="19">
        <f t="shared" si="0"/>
        <v>899530.5000000001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6839084.4</v>
      </c>
      <c r="N12" s="19">
        <f t="shared" si="0"/>
        <v>1244470.8</v>
      </c>
      <c r="O12" s="37"/>
    </row>
    <row r="13" spans="1:15" ht="12.75">
      <c r="A13" s="26"/>
      <c r="B13" s="26"/>
      <c r="C13" s="37"/>
      <c r="D13" s="21">
        <v>2017</v>
      </c>
      <c r="E13" s="19">
        <f>G13+I13+K13+M13</f>
        <v>600000</v>
      </c>
      <c r="F13" s="19">
        <f aca="true" t="shared" si="1" ref="F13:F21">H13+J13+L13+N13</f>
        <v>88298.3</v>
      </c>
      <c r="G13" s="19">
        <v>400000</v>
      </c>
      <c r="H13" s="19">
        <v>88298.3</v>
      </c>
      <c r="I13" s="19">
        <f aca="true" t="shared" si="2" ref="I13:L14">I216</f>
        <v>0</v>
      </c>
      <c r="J13" s="19">
        <f t="shared" si="2"/>
        <v>0</v>
      </c>
      <c r="K13" s="19">
        <f t="shared" si="2"/>
        <v>0</v>
      </c>
      <c r="L13" s="19">
        <f t="shared" si="2"/>
        <v>0</v>
      </c>
      <c r="M13" s="19">
        <v>200000</v>
      </c>
      <c r="N13" s="19">
        <v>0</v>
      </c>
      <c r="O13" s="37"/>
    </row>
    <row r="14" spans="1:15" ht="12.75">
      <c r="A14" s="26"/>
      <c r="B14" s="26"/>
      <c r="C14" s="37"/>
      <c r="D14" s="21">
        <v>2018</v>
      </c>
      <c r="E14" s="19">
        <f>G14+I14+K14+M14</f>
        <v>679351.8</v>
      </c>
      <c r="F14" s="19">
        <f t="shared" si="1"/>
        <v>392029.6</v>
      </c>
      <c r="G14" s="19">
        <v>479351.8</v>
      </c>
      <c r="H14" s="19">
        <v>192029.6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v>200000</v>
      </c>
      <c r="N14" s="19">
        <v>200000</v>
      </c>
      <c r="O14" s="37"/>
    </row>
    <row r="15" spans="1:15" ht="12.75">
      <c r="A15" s="26"/>
      <c r="B15" s="26"/>
      <c r="C15" s="37"/>
      <c r="D15" s="21">
        <v>2019</v>
      </c>
      <c r="E15" s="19">
        <f aca="true" t="shared" si="3" ref="E15:F17">G15+I15+K15+M15</f>
        <v>2513871.7</v>
      </c>
      <c r="F15" s="19">
        <f t="shared" si="3"/>
        <v>334667.4</v>
      </c>
      <c r="G15" s="19">
        <f>G37+G134+G166</f>
        <v>962070.7000000001</v>
      </c>
      <c r="H15" s="19">
        <f>H37+H59+H87+H112+H124</f>
        <v>179278.9</v>
      </c>
      <c r="I15" s="19">
        <v>0</v>
      </c>
      <c r="J15" s="19">
        <v>0</v>
      </c>
      <c r="K15" s="19">
        <v>0</v>
      </c>
      <c r="L15" s="19">
        <v>0</v>
      </c>
      <c r="M15" s="19">
        <v>1551801</v>
      </c>
      <c r="N15" s="19">
        <v>155388.5</v>
      </c>
      <c r="O15" s="37"/>
    </row>
    <row r="16" spans="1:15" ht="12.75">
      <c r="A16" s="26"/>
      <c r="B16" s="26"/>
      <c r="C16" s="37"/>
      <c r="D16" s="21">
        <v>2020</v>
      </c>
      <c r="E16" s="19">
        <f t="shared" si="3"/>
        <v>757536</v>
      </c>
      <c r="F16" s="19">
        <f t="shared" si="3"/>
        <v>227296.4</v>
      </c>
      <c r="G16" s="19">
        <f>G38+G135+G167</f>
        <v>329037.60000000003</v>
      </c>
      <c r="H16" s="19">
        <f>H38+H135+H167</f>
        <v>71907.9</v>
      </c>
      <c r="I16" s="19">
        <v>0</v>
      </c>
      <c r="J16" s="19">
        <v>0</v>
      </c>
      <c r="K16" s="19">
        <v>0</v>
      </c>
      <c r="L16" s="19">
        <v>0</v>
      </c>
      <c r="M16" s="19">
        <v>428498.4</v>
      </c>
      <c r="N16" s="19">
        <v>155388.5</v>
      </c>
      <c r="O16" s="37"/>
    </row>
    <row r="17" spans="1:15" ht="12.75">
      <c r="A17" s="26"/>
      <c r="B17" s="26"/>
      <c r="C17" s="37"/>
      <c r="D17" s="21">
        <v>2021</v>
      </c>
      <c r="E17" s="19">
        <f t="shared" si="3"/>
        <v>968060.47</v>
      </c>
      <c r="F17" s="19">
        <f t="shared" si="3"/>
        <v>71907.9</v>
      </c>
      <c r="G17" s="19">
        <f>G39+G136+G168</f>
        <v>220325.77</v>
      </c>
      <c r="H17" s="19">
        <v>71907.9</v>
      </c>
      <c r="I17" s="19">
        <v>0</v>
      </c>
      <c r="J17" s="19">
        <f aca="true" t="shared" si="4" ref="I17:L21">J220</f>
        <v>0</v>
      </c>
      <c r="K17" s="19">
        <v>0</v>
      </c>
      <c r="L17" s="19">
        <f t="shared" si="4"/>
        <v>0</v>
      </c>
      <c r="M17" s="19">
        <v>747734.7</v>
      </c>
      <c r="N17" s="19">
        <f>N220</f>
        <v>0</v>
      </c>
      <c r="O17" s="37"/>
    </row>
    <row r="18" spans="1:15" ht="12.75">
      <c r="A18" s="26"/>
      <c r="B18" s="26"/>
      <c r="C18" s="37"/>
      <c r="D18" s="21">
        <v>2022</v>
      </c>
      <c r="E18" s="19">
        <f>G18+I18+K18+M18</f>
        <v>825465.4199999999</v>
      </c>
      <c r="F18" s="19">
        <f t="shared" si="1"/>
        <v>538484.4</v>
      </c>
      <c r="G18" s="19">
        <f>G40+G137+G169</f>
        <v>220562.82</v>
      </c>
      <c r="H18" s="19">
        <f>H40+H137</f>
        <v>71907.9</v>
      </c>
      <c r="I18" s="19">
        <v>0</v>
      </c>
      <c r="J18" s="19">
        <f t="shared" si="4"/>
        <v>0</v>
      </c>
      <c r="K18" s="19">
        <v>0</v>
      </c>
      <c r="L18" s="19">
        <f t="shared" si="4"/>
        <v>0</v>
      </c>
      <c r="M18" s="19">
        <v>604902.6</v>
      </c>
      <c r="N18" s="19">
        <f>N221</f>
        <v>466576.5</v>
      </c>
      <c r="O18" s="37"/>
    </row>
    <row r="19" spans="1:17" ht="12.75">
      <c r="A19" s="26"/>
      <c r="B19" s="26"/>
      <c r="C19" s="37"/>
      <c r="D19" s="21">
        <v>2023</v>
      </c>
      <c r="E19" s="19">
        <f>G19+I19+K19+M19</f>
        <v>1539097.3</v>
      </c>
      <c r="F19" s="19">
        <f t="shared" si="1"/>
        <v>156797.1</v>
      </c>
      <c r="G19" s="19">
        <f aca="true" t="shared" si="5" ref="G19:H21">G222</f>
        <v>513032</v>
      </c>
      <c r="H19" s="19">
        <f t="shared" si="5"/>
        <v>71000</v>
      </c>
      <c r="I19" s="19">
        <v>0</v>
      </c>
      <c r="J19" s="19">
        <f t="shared" si="4"/>
        <v>0</v>
      </c>
      <c r="K19" s="19">
        <v>0</v>
      </c>
      <c r="L19" s="19">
        <f t="shared" si="4"/>
        <v>0</v>
      </c>
      <c r="M19" s="19">
        <v>1026065.3</v>
      </c>
      <c r="N19" s="19">
        <f>N222</f>
        <v>85797.1</v>
      </c>
      <c r="O19" s="37"/>
      <c r="Q19" s="15"/>
    </row>
    <row r="20" spans="1:15" ht="12.75">
      <c r="A20" s="26"/>
      <c r="B20" s="26"/>
      <c r="C20" s="37"/>
      <c r="D20" s="21">
        <v>2024</v>
      </c>
      <c r="E20" s="19">
        <f>G20+I20+K20+M20</f>
        <v>1539097.4</v>
      </c>
      <c r="F20" s="19">
        <f t="shared" si="1"/>
        <v>150925.9</v>
      </c>
      <c r="G20" s="19">
        <f t="shared" si="5"/>
        <v>513032</v>
      </c>
      <c r="H20" s="19">
        <f t="shared" si="5"/>
        <v>74700</v>
      </c>
      <c r="I20" s="19">
        <v>0</v>
      </c>
      <c r="J20" s="19">
        <f t="shared" si="4"/>
        <v>0</v>
      </c>
      <c r="K20" s="19">
        <v>0</v>
      </c>
      <c r="L20" s="19">
        <f t="shared" si="4"/>
        <v>0</v>
      </c>
      <c r="M20" s="19">
        <v>1026065.4</v>
      </c>
      <c r="N20" s="19">
        <f>N223</f>
        <v>76225.9</v>
      </c>
      <c r="O20" s="37"/>
    </row>
    <row r="21" spans="1:15" ht="12.75">
      <c r="A21" s="26"/>
      <c r="B21" s="26"/>
      <c r="C21" s="37"/>
      <c r="D21" s="21">
        <v>2025</v>
      </c>
      <c r="E21" s="19">
        <f>G21+I21+K21+M21</f>
        <v>1567049</v>
      </c>
      <c r="F21" s="19">
        <f t="shared" si="1"/>
        <v>183594.3</v>
      </c>
      <c r="G21" s="19">
        <f t="shared" si="5"/>
        <v>513032</v>
      </c>
      <c r="H21" s="19">
        <f t="shared" si="5"/>
        <v>78500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v>1054017</v>
      </c>
      <c r="N21" s="19">
        <f>N224</f>
        <v>105094.3</v>
      </c>
      <c r="O21" s="37"/>
    </row>
    <row r="22" spans="1:15" ht="15" customHeight="1">
      <c r="A22" s="58" t="s">
        <v>29</v>
      </c>
      <c r="B22" s="30" t="s">
        <v>16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58"/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0.5" customHeight="1">
      <c r="A24" s="52" t="s">
        <v>30</v>
      </c>
      <c r="B24" s="43" t="s">
        <v>18</v>
      </c>
      <c r="C24" s="30"/>
      <c r="D24" s="23" t="s">
        <v>15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43" t="s">
        <v>19</v>
      </c>
    </row>
    <row r="25" spans="1:15" ht="10.5" customHeight="1">
      <c r="A25" s="52"/>
      <c r="B25" s="43"/>
      <c r="C25" s="30"/>
      <c r="D25" s="23">
        <v>2017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43"/>
    </row>
    <row r="26" spans="1:15" ht="10.5" customHeight="1">
      <c r="A26" s="52"/>
      <c r="B26" s="43"/>
      <c r="C26" s="30"/>
      <c r="D26" s="23">
        <v>2018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43"/>
    </row>
    <row r="27" spans="1:15" ht="10.5" customHeight="1">
      <c r="A27" s="52"/>
      <c r="B27" s="43"/>
      <c r="C27" s="30"/>
      <c r="D27" s="23">
        <v>2019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43"/>
    </row>
    <row r="28" spans="1:15" ht="10.5" customHeight="1">
      <c r="A28" s="52"/>
      <c r="B28" s="43"/>
      <c r="C28" s="30"/>
      <c r="D28" s="23">
        <v>2020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43"/>
    </row>
    <row r="29" spans="1:15" ht="10.5" customHeight="1">
      <c r="A29" s="52"/>
      <c r="B29" s="43"/>
      <c r="C29" s="30"/>
      <c r="D29" s="23">
        <v>2021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43"/>
    </row>
    <row r="30" spans="1:15" ht="10.5" customHeight="1">
      <c r="A30" s="52"/>
      <c r="B30" s="43"/>
      <c r="C30" s="30"/>
      <c r="D30" s="23">
        <v>2022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43"/>
    </row>
    <row r="31" spans="1:15" ht="10.5" customHeight="1">
      <c r="A31" s="52"/>
      <c r="B31" s="43"/>
      <c r="C31" s="30"/>
      <c r="D31" s="23">
        <v>2023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43"/>
    </row>
    <row r="32" spans="1:15" ht="10.5" customHeight="1">
      <c r="A32" s="52"/>
      <c r="B32" s="43"/>
      <c r="C32" s="30"/>
      <c r="D32" s="23">
        <v>2024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43"/>
    </row>
    <row r="33" spans="1:15" ht="10.5" customHeight="1">
      <c r="A33" s="52"/>
      <c r="B33" s="43"/>
      <c r="C33" s="30"/>
      <c r="D33" s="23">
        <v>2025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43"/>
    </row>
    <row r="34" spans="1:15" ht="10.5" customHeight="1">
      <c r="A34" s="37"/>
      <c r="B34" s="26" t="s">
        <v>20</v>
      </c>
      <c r="C34" s="37"/>
      <c r="D34" s="21" t="s">
        <v>15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7"/>
    </row>
    <row r="35" spans="1:15" ht="10.5" customHeight="1">
      <c r="A35" s="37"/>
      <c r="B35" s="26"/>
      <c r="C35" s="37"/>
      <c r="D35" s="21">
        <v>2017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37"/>
    </row>
    <row r="36" spans="1:15" ht="10.5" customHeight="1">
      <c r="A36" s="37"/>
      <c r="B36" s="26"/>
      <c r="C36" s="37"/>
      <c r="D36" s="21">
        <v>2018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37"/>
    </row>
    <row r="37" spans="1:15" ht="10.5" customHeight="1">
      <c r="A37" s="37"/>
      <c r="B37" s="26"/>
      <c r="C37" s="37"/>
      <c r="D37" s="21">
        <v>2019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37"/>
    </row>
    <row r="38" spans="1:15" ht="10.5" customHeight="1">
      <c r="A38" s="37"/>
      <c r="B38" s="26"/>
      <c r="C38" s="37"/>
      <c r="D38" s="21">
        <v>2020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37"/>
    </row>
    <row r="39" spans="1:15" ht="10.5" customHeight="1">
      <c r="A39" s="37"/>
      <c r="B39" s="26"/>
      <c r="C39" s="37"/>
      <c r="D39" s="21">
        <v>2021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37"/>
    </row>
    <row r="40" spans="1:15" ht="10.5" customHeight="1">
      <c r="A40" s="37"/>
      <c r="B40" s="26"/>
      <c r="C40" s="37"/>
      <c r="D40" s="21">
        <v>2022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7"/>
    </row>
    <row r="41" spans="1:15" ht="10.5" customHeight="1">
      <c r="A41" s="37"/>
      <c r="B41" s="26"/>
      <c r="C41" s="37"/>
      <c r="D41" s="21">
        <v>2023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37"/>
    </row>
    <row r="42" spans="1:15" ht="10.5" customHeight="1">
      <c r="A42" s="37"/>
      <c r="B42" s="26"/>
      <c r="C42" s="37"/>
      <c r="D42" s="21">
        <v>2024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37"/>
    </row>
    <row r="43" spans="1:15" ht="10.5" customHeight="1">
      <c r="A43" s="37"/>
      <c r="B43" s="26"/>
      <c r="C43" s="37"/>
      <c r="D43" s="21">
        <v>2025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37"/>
    </row>
    <row r="44" spans="1:15" ht="15" customHeight="1">
      <c r="A44" s="58" t="s">
        <v>31</v>
      </c>
      <c r="B44" s="30" t="s">
        <v>21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58"/>
      <c r="B45" s="30" t="s">
        <v>22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29.25" customHeight="1">
      <c r="A46" s="52" t="s">
        <v>32</v>
      </c>
      <c r="B46" s="31" t="s">
        <v>35</v>
      </c>
      <c r="C46" s="43" t="s">
        <v>53</v>
      </c>
      <c r="D46" s="23" t="s">
        <v>15</v>
      </c>
      <c r="E46" s="5">
        <v>309350.9</v>
      </c>
      <c r="F46" s="5">
        <v>0</v>
      </c>
      <c r="G46" s="5">
        <v>309350.9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43" t="s">
        <v>19</v>
      </c>
    </row>
    <row r="47" spans="1:15" ht="26.25" customHeight="1">
      <c r="A47" s="52"/>
      <c r="B47" s="41"/>
      <c r="C47" s="43"/>
      <c r="D47" s="23">
        <v>2017</v>
      </c>
      <c r="E47" s="5">
        <v>309350.9</v>
      </c>
      <c r="F47" s="5">
        <v>0</v>
      </c>
      <c r="G47" s="5">
        <v>309350.9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43"/>
    </row>
    <row r="48" spans="1:15" ht="19.5" customHeight="1">
      <c r="A48" s="52"/>
      <c r="B48" s="41"/>
      <c r="C48" s="43"/>
      <c r="D48" s="23">
        <v>2018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43"/>
    </row>
    <row r="49" spans="1:15" ht="24.75" customHeight="1">
      <c r="A49" s="52"/>
      <c r="B49" s="41"/>
      <c r="C49" s="43"/>
      <c r="D49" s="23">
        <v>2019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43"/>
    </row>
    <row r="50" spans="1:15" ht="19.5" customHeight="1">
      <c r="A50" s="52"/>
      <c r="B50" s="41"/>
      <c r="C50" s="43"/>
      <c r="D50" s="23">
        <v>2020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43"/>
    </row>
    <row r="51" spans="1:15" ht="19.5" customHeight="1">
      <c r="A51" s="52"/>
      <c r="B51" s="48"/>
      <c r="C51" s="43"/>
      <c r="D51" s="23">
        <v>2021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43"/>
    </row>
    <row r="52" spans="1:15" ht="18.75" customHeight="1">
      <c r="A52" s="52"/>
      <c r="B52" s="48"/>
      <c r="C52" s="43"/>
      <c r="D52" s="23">
        <v>2022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43"/>
    </row>
    <row r="53" spans="1:15" ht="19.5" customHeight="1">
      <c r="A53" s="52"/>
      <c r="B53" s="48"/>
      <c r="C53" s="43"/>
      <c r="D53" s="23">
        <v>2023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43"/>
    </row>
    <row r="54" spans="1:15" ht="19.5" customHeight="1">
      <c r="A54" s="52"/>
      <c r="B54" s="48"/>
      <c r="C54" s="43"/>
      <c r="D54" s="23">
        <v>2024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43"/>
    </row>
    <row r="55" spans="1:15" ht="14.25" customHeight="1">
      <c r="A55" s="52"/>
      <c r="B55" s="49"/>
      <c r="C55" s="43"/>
      <c r="D55" s="23">
        <v>2025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43"/>
    </row>
    <row r="56" spans="1:15" ht="14.25" customHeight="1">
      <c r="A56" s="52" t="s">
        <v>33</v>
      </c>
      <c r="B56" s="43" t="s">
        <v>55</v>
      </c>
      <c r="C56" s="43" t="s">
        <v>56</v>
      </c>
      <c r="D56" s="21" t="s">
        <v>15</v>
      </c>
      <c r="E56" s="19">
        <f aca="true" t="shared" si="6" ref="E56:F65">G56+I56+K56+M56</f>
        <v>3500060.09</v>
      </c>
      <c r="F56" s="19">
        <f t="shared" si="6"/>
        <v>662283.3</v>
      </c>
      <c r="G56" s="19">
        <f>SUM(G57:G65)</f>
        <v>3500060.09</v>
      </c>
      <c r="H56" s="19">
        <f>SUM(H57:H65)</f>
        <v>662283.3</v>
      </c>
      <c r="I56" s="19">
        <f aca="true" t="shared" si="7" ref="I56:N56">SUM(I57:I65)</f>
        <v>0</v>
      </c>
      <c r="J56" s="19">
        <f t="shared" si="7"/>
        <v>0</v>
      </c>
      <c r="K56" s="19">
        <f t="shared" si="7"/>
        <v>0</v>
      </c>
      <c r="L56" s="19">
        <f t="shared" si="7"/>
        <v>0</v>
      </c>
      <c r="M56" s="19">
        <f t="shared" si="7"/>
        <v>0</v>
      </c>
      <c r="N56" s="19">
        <f t="shared" si="7"/>
        <v>0</v>
      </c>
      <c r="O56" s="43" t="s">
        <v>19</v>
      </c>
    </row>
    <row r="57" spans="1:15" ht="14.25" customHeight="1">
      <c r="A57" s="52"/>
      <c r="B57" s="43"/>
      <c r="C57" s="43"/>
      <c r="D57" s="23">
        <v>2017</v>
      </c>
      <c r="E57" s="5">
        <f t="shared" si="6"/>
        <v>90649.1</v>
      </c>
      <c r="F57" s="5">
        <f t="shared" si="6"/>
        <v>88298.3</v>
      </c>
      <c r="G57" s="5">
        <v>90649.1</v>
      </c>
      <c r="H57" s="5">
        <v>88298.3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43"/>
    </row>
    <row r="58" spans="1:15" ht="14.25" customHeight="1">
      <c r="A58" s="52"/>
      <c r="B58" s="43"/>
      <c r="C58" s="43"/>
      <c r="D58" s="23">
        <v>2018</v>
      </c>
      <c r="E58" s="5">
        <f t="shared" si="6"/>
        <v>400000</v>
      </c>
      <c r="F58" s="5">
        <f t="shared" si="6"/>
        <v>116232.9</v>
      </c>
      <c r="G58" s="5">
        <v>400000</v>
      </c>
      <c r="H58" s="6">
        <v>116232.9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43"/>
    </row>
    <row r="59" spans="1:15" ht="14.25" customHeight="1">
      <c r="A59" s="52"/>
      <c r="B59" s="43"/>
      <c r="C59" s="43"/>
      <c r="D59" s="23">
        <v>2019</v>
      </c>
      <c r="E59" s="5">
        <f>G59+I59+K59+M59</f>
        <v>800238</v>
      </c>
      <c r="F59" s="5">
        <f>H59+J59+L59+N59</f>
        <v>17828.4</v>
      </c>
      <c r="G59" s="5">
        <v>800238</v>
      </c>
      <c r="H59" s="5">
        <v>17828.4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43"/>
    </row>
    <row r="60" spans="1:15" ht="14.25" customHeight="1">
      <c r="A60" s="52"/>
      <c r="B60" s="43"/>
      <c r="C60" s="43"/>
      <c r="D60" s="23">
        <v>2020</v>
      </c>
      <c r="E60" s="5">
        <f t="shared" si="6"/>
        <v>283542.4</v>
      </c>
      <c r="F60" s="5">
        <f t="shared" si="6"/>
        <v>71907.9</v>
      </c>
      <c r="G60" s="5">
        <v>283542.4</v>
      </c>
      <c r="H60" s="5">
        <v>71907.9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43"/>
    </row>
    <row r="61" spans="1:15" ht="14.25" customHeight="1">
      <c r="A61" s="52"/>
      <c r="B61" s="43"/>
      <c r="C61" s="43"/>
      <c r="D61" s="23">
        <v>2021</v>
      </c>
      <c r="E61" s="5">
        <f t="shared" si="6"/>
        <v>193267.27</v>
      </c>
      <c r="F61" s="5">
        <f t="shared" si="6"/>
        <v>71907.9</v>
      </c>
      <c r="G61" s="5">
        <v>193267.27</v>
      </c>
      <c r="H61" s="5">
        <v>71907.9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43"/>
    </row>
    <row r="62" spans="1:15" ht="14.25" customHeight="1">
      <c r="A62" s="52"/>
      <c r="B62" s="43"/>
      <c r="C62" s="43"/>
      <c r="D62" s="23">
        <v>2022</v>
      </c>
      <c r="E62" s="5">
        <f t="shared" si="6"/>
        <v>193267.32</v>
      </c>
      <c r="F62" s="5">
        <f t="shared" si="6"/>
        <v>71907.9</v>
      </c>
      <c r="G62" s="5">
        <v>193267.32</v>
      </c>
      <c r="H62" s="5">
        <v>71907.9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43"/>
    </row>
    <row r="63" spans="1:15" ht="14.25" customHeight="1">
      <c r="A63" s="52"/>
      <c r="B63" s="43"/>
      <c r="C63" s="43"/>
      <c r="D63" s="23">
        <v>2023</v>
      </c>
      <c r="E63" s="5">
        <f t="shared" si="6"/>
        <v>513032</v>
      </c>
      <c r="F63" s="5">
        <f t="shared" si="6"/>
        <v>71000</v>
      </c>
      <c r="G63" s="5">
        <v>513032</v>
      </c>
      <c r="H63" s="5">
        <v>71000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43"/>
    </row>
    <row r="64" spans="1:15" ht="14.25" customHeight="1">
      <c r="A64" s="52"/>
      <c r="B64" s="43"/>
      <c r="C64" s="43"/>
      <c r="D64" s="23">
        <v>2024</v>
      </c>
      <c r="E64" s="5">
        <f t="shared" si="6"/>
        <v>513032</v>
      </c>
      <c r="F64" s="5">
        <f t="shared" si="6"/>
        <v>74700</v>
      </c>
      <c r="G64" s="5">
        <v>513032</v>
      </c>
      <c r="H64" s="5">
        <v>74700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43"/>
    </row>
    <row r="65" spans="1:15" ht="14.25" customHeight="1">
      <c r="A65" s="52"/>
      <c r="B65" s="43"/>
      <c r="C65" s="43"/>
      <c r="D65" s="23">
        <v>2025</v>
      </c>
      <c r="E65" s="5">
        <f t="shared" si="6"/>
        <v>513032</v>
      </c>
      <c r="F65" s="5">
        <f t="shared" si="6"/>
        <v>78500</v>
      </c>
      <c r="G65" s="5">
        <v>513032</v>
      </c>
      <c r="H65" s="5">
        <v>78500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43"/>
    </row>
    <row r="66" spans="1:16" ht="23.25" customHeight="1">
      <c r="A66" s="52" t="s">
        <v>34</v>
      </c>
      <c r="B66" s="43" t="s">
        <v>38</v>
      </c>
      <c r="C66" s="30"/>
      <c r="D66" s="23" t="s">
        <v>15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43" t="s">
        <v>19</v>
      </c>
      <c r="P66" s="4"/>
    </row>
    <row r="67" spans="1:16" ht="12.75">
      <c r="A67" s="52"/>
      <c r="B67" s="43"/>
      <c r="C67" s="30"/>
      <c r="D67" s="23">
        <v>2017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43"/>
      <c r="P67" s="4"/>
    </row>
    <row r="68" spans="1:16" ht="12.75">
      <c r="A68" s="52"/>
      <c r="B68" s="43"/>
      <c r="C68" s="30"/>
      <c r="D68" s="23">
        <v>2018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43"/>
      <c r="P68" s="4"/>
    </row>
    <row r="69" spans="1:16" ht="12.75">
      <c r="A69" s="52"/>
      <c r="B69" s="43"/>
      <c r="C69" s="30"/>
      <c r="D69" s="23">
        <v>2019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43"/>
      <c r="P69" s="4"/>
    </row>
    <row r="70" spans="1:16" ht="12.75">
      <c r="A70" s="52"/>
      <c r="B70" s="43"/>
      <c r="C70" s="30"/>
      <c r="D70" s="23">
        <v>2020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43"/>
      <c r="P70" s="4"/>
    </row>
    <row r="71" spans="1:16" ht="12.75">
      <c r="A71" s="52"/>
      <c r="B71" s="43"/>
      <c r="C71" s="30"/>
      <c r="D71" s="23">
        <v>2021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43"/>
      <c r="P71" s="4"/>
    </row>
    <row r="72" spans="1:16" ht="12.75">
      <c r="A72" s="52"/>
      <c r="B72" s="43"/>
      <c r="C72" s="30"/>
      <c r="D72" s="23">
        <v>2022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43"/>
      <c r="P72" s="4"/>
    </row>
    <row r="73" spans="1:16" ht="12.75">
      <c r="A73" s="52"/>
      <c r="B73" s="43"/>
      <c r="C73" s="30"/>
      <c r="D73" s="23">
        <v>2023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43"/>
      <c r="P73" s="4"/>
    </row>
    <row r="74" spans="1:16" ht="12.75">
      <c r="A74" s="52"/>
      <c r="B74" s="43"/>
      <c r="C74" s="30"/>
      <c r="D74" s="23">
        <v>2024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43"/>
      <c r="P74" s="4"/>
    </row>
    <row r="75" spans="1:16" ht="12.75">
      <c r="A75" s="50"/>
      <c r="B75" s="31"/>
      <c r="C75" s="53"/>
      <c r="D75" s="23">
        <v>2025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43"/>
      <c r="P75" s="4"/>
    </row>
    <row r="76" spans="1:16" ht="12.75">
      <c r="A76" s="50" t="s">
        <v>39</v>
      </c>
      <c r="B76" s="31" t="s">
        <v>40</v>
      </c>
      <c r="C76" s="31" t="s">
        <v>41</v>
      </c>
      <c r="D76" s="23" t="s">
        <v>15</v>
      </c>
      <c r="E76" s="5">
        <f>G76+I76+K76+M76</f>
        <v>1628.0000000000002</v>
      </c>
      <c r="F76" s="5">
        <f aca="true" t="shared" si="8" ref="F76:F90">H76+J76+L76+N76</f>
        <v>558.5999999999999</v>
      </c>
      <c r="G76" s="5">
        <f>G82+G87+G90+G93+G96+G97+G98+G99</f>
        <v>1628.0000000000002</v>
      </c>
      <c r="H76" s="5">
        <f>H82+H87</f>
        <v>558.5999999999999</v>
      </c>
      <c r="I76" s="5">
        <f aca="true" t="shared" si="9" ref="I76:N76">I77+I82+I84+I88</f>
        <v>0</v>
      </c>
      <c r="J76" s="5">
        <f t="shared" si="9"/>
        <v>0</v>
      </c>
      <c r="K76" s="5">
        <f t="shared" si="9"/>
        <v>0</v>
      </c>
      <c r="L76" s="5">
        <f t="shared" si="9"/>
        <v>0</v>
      </c>
      <c r="M76" s="5">
        <f t="shared" si="9"/>
        <v>0</v>
      </c>
      <c r="N76" s="5">
        <f t="shared" si="9"/>
        <v>0</v>
      </c>
      <c r="O76" s="7"/>
      <c r="P76" s="4"/>
    </row>
    <row r="77" spans="1:16" ht="12.75">
      <c r="A77" s="51"/>
      <c r="B77" s="41"/>
      <c r="C77" s="41"/>
      <c r="D77" s="23">
        <v>2017</v>
      </c>
      <c r="E77" s="5">
        <v>0</v>
      </c>
      <c r="F77" s="5">
        <f t="shared" si="8"/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7"/>
      <c r="P77" s="4"/>
    </row>
    <row r="78" spans="1:16" ht="18.75">
      <c r="A78" s="51"/>
      <c r="B78" s="41"/>
      <c r="C78" s="41"/>
      <c r="D78" s="23">
        <v>2018</v>
      </c>
      <c r="E78" s="5">
        <f>G78+I78+K78+M78</f>
        <v>46.4</v>
      </c>
      <c r="F78" s="5">
        <f>H78+J78+L78+N78</f>
        <v>46.4</v>
      </c>
      <c r="G78" s="5">
        <v>46.4</v>
      </c>
      <c r="H78" s="5">
        <v>46.4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8" t="s">
        <v>43</v>
      </c>
      <c r="P78" s="4"/>
    </row>
    <row r="79" spans="1:16" ht="18.75">
      <c r="A79" s="51"/>
      <c r="B79" s="41"/>
      <c r="C79" s="41"/>
      <c r="D79" s="23">
        <v>2018</v>
      </c>
      <c r="E79" s="5">
        <f aca="true" t="shared" si="10" ref="E79:E89">G79+I79+K79+M79</f>
        <v>195.4</v>
      </c>
      <c r="F79" s="5">
        <f t="shared" si="8"/>
        <v>133.4</v>
      </c>
      <c r="G79" s="5">
        <v>195.4</v>
      </c>
      <c r="H79" s="5">
        <v>133.4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8" t="s">
        <v>44</v>
      </c>
      <c r="P79" s="4"/>
    </row>
    <row r="80" spans="1:16" ht="15">
      <c r="A80" s="51"/>
      <c r="B80" s="41"/>
      <c r="C80" s="41"/>
      <c r="D80" s="23">
        <v>2018</v>
      </c>
      <c r="E80" s="5">
        <f t="shared" si="10"/>
        <v>41.7</v>
      </c>
      <c r="F80" s="5">
        <f t="shared" si="8"/>
        <v>41.7</v>
      </c>
      <c r="G80" s="5">
        <v>41.7</v>
      </c>
      <c r="H80" s="5">
        <f>11.7+30</f>
        <v>41.7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11" t="s">
        <v>45</v>
      </c>
      <c r="P80" s="4"/>
    </row>
    <row r="81" spans="1:16" ht="18.75">
      <c r="A81" s="51"/>
      <c r="B81" s="41"/>
      <c r="C81" s="41"/>
      <c r="D81" s="23">
        <v>2018</v>
      </c>
      <c r="E81" s="5">
        <f t="shared" si="10"/>
        <v>69.6</v>
      </c>
      <c r="F81" s="5">
        <f t="shared" si="8"/>
        <v>39.5</v>
      </c>
      <c r="G81" s="5">
        <v>69.6</v>
      </c>
      <c r="H81" s="5">
        <v>39.5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8" t="s">
        <v>46</v>
      </c>
      <c r="P81" s="4"/>
    </row>
    <row r="82" spans="1:16" ht="20.25">
      <c r="A82" s="51"/>
      <c r="B82" s="41"/>
      <c r="C82" s="41"/>
      <c r="D82" s="21" t="s">
        <v>42</v>
      </c>
      <c r="E82" s="19">
        <f t="shared" si="10"/>
        <v>353.1</v>
      </c>
      <c r="F82" s="19">
        <f t="shared" si="8"/>
        <v>261</v>
      </c>
      <c r="G82" s="19">
        <f>G78+G79+G80+G81</f>
        <v>353.1</v>
      </c>
      <c r="H82" s="19">
        <f>H78+H79+H80+H81</f>
        <v>261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7"/>
      <c r="P82" s="4"/>
    </row>
    <row r="83" spans="1:16" ht="18.75">
      <c r="A83" s="51"/>
      <c r="B83" s="41"/>
      <c r="C83" s="41"/>
      <c r="D83" s="23">
        <v>2019</v>
      </c>
      <c r="E83" s="5">
        <f>G83+I83+K83+M83</f>
        <v>303</v>
      </c>
      <c r="F83" s="5">
        <f>H83+J83+L83+N83</f>
        <v>101</v>
      </c>
      <c r="G83" s="5">
        <v>303</v>
      </c>
      <c r="H83" s="5">
        <v>101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8" t="s">
        <v>43</v>
      </c>
      <c r="P83" s="4"/>
    </row>
    <row r="84" spans="1:16" ht="18.75">
      <c r="A84" s="51"/>
      <c r="B84" s="41"/>
      <c r="C84" s="41"/>
      <c r="D84" s="23">
        <v>2019</v>
      </c>
      <c r="E84" s="5">
        <f t="shared" si="10"/>
        <v>110.6</v>
      </c>
      <c r="F84" s="5">
        <f t="shared" si="8"/>
        <v>94.6</v>
      </c>
      <c r="G84" s="5">
        <v>110.6</v>
      </c>
      <c r="H84" s="5">
        <v>94.6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8" t="s">
        <v>44</v>
      </c>
      <c r="P84" s="4"/>
    </row>
    <row r="85" spans="1:16" ht="15">
      <c r="A85" s="51"/>
      <c r="B85" s="41"/>
      <c r="C85" s="41"/>
      <c r="D85" s="23">
        <v>2019</v>
      </c>
      <c r="E85" s="5">
        <f t="shared" si="10"/>
        <v>65.1</v>
      </c>
      <c r="F85" s="5">
        <f t="shared" si="8"/>
        <v>65.1</v>
      </c>
      <c r="G85" s="5">
        <v>65.1</v>
      </c>
      <c r="H85" s="5">
        <v>65.1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1" t="s">
        <v>45</v>
      </c>
      <c r="P85" s="4"/>
    </row>
    <row r="86" spans="1:16" ht="18.75">
      <c r="A86" s="51"/>
      <c r="B86" s="41"/>
      <c r="C86" s="41"/>
      <c r="D86" s="23">
        <v>2019</v>
      </c>
      <c r="E86" s="5">
        <f t="shared" si="10"/>
        <v>50.1</v>
      </c>
      <c r="F86" s="5">
        <f t="shared" si="8"/>
        <v>36.9</v>
      </c>
      <c r="G86" s="5">
        <v>50.1</v>
      </c>
      <c r="H86" s="5">
        <v>36.9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8" t="s">
        <v>46</v>
      </c>
      <c r="P86" s="4"/>
    </row>
    <row r="87" spans="1:16" ht="20.25">
      <c r="A87" s="51"/>
      <c r="B87" s="41"/>
      <c r="C87" s="41"/>
      <c r="D87" s="21" t="s">
        <v>52</v>
      </c>
      <c r="E87" s="19">
        <f>E83+E84+E85+E86</f>
        <v>528.8000000000001</v>
      </c>
      <c r="F87" s="19">
        <f>F83+F84+F85+F86</f>
        <v>297.59999999999997</v>
      </c>
      <c r="G87" s="19">
        <f>G83+G84+G85+G86</f>
        <v>528.8000000000001</v>
      </c>
      <c r="H87" s="19">
        <f>H83+H84+H85+H86</f>
        <v>297.59999999999997</v>
      </c>
      <c r="I87" s="19">
        <f aca="true" t="shared" si="11" ref="I87:N87">I84+I85+I86</f>
        <v>0</v>
      </c>
      <c r="J87" s="19">
        <f t="shared" si="11"/>
        <v>0</v>
      </c>
      <c r="K87" s="19">
        <f t="shared" si="11"/>
        <v>0</v>
      </c>
      <c r="L87" s="19">
        <f t="shared" si="11"/>
        <v>0</v>
      </c>
      <c r="M87" s="19">
        <f t="shared" si="11"/>
        <v>0</v>
      </c>
      <c r="N87" s="19">
        <f t="shared" si="11"/>
        <v>0</v>
      </c>
      <c r="O87" s="12"/>
      <c r="P87" s="4"/>
    </row>
    <row r="88" spans="1:16" ht="18.75">
      <c r="A88" s="51"/>
      <c r="B88" s="41"/>
      <c r="C88" s="41"/>
      <c r="D88" s="23">
        <v>2020</v>
      </c>
      <c r="E88" s="5">
        <f t="shared" si="10"/>
        <v>127.8</v>
      </c>
      <c r="F88" s="5">
        <f t="shared" si="8"/>
        <v>0</v>
      </c>
      <c r="G88" s="5">
        <v>127.8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8" t="s">
        <v>43</v>
      </c>
      <c r="P88" s="4"/>
    </row>
    <row r="89" spans="1:16" ht="18.75">
      <c r="A89" s="51"/>
      <c r="B89" s="41"/>
      <c r="C89" s="41"/>
      <c r="D89" s="23">
        <v>2020</v>
      </c>
      <c r="E89" s="5">
        <f t="shared" si="10"/>
        <v>13.9</v>
      </c>
      <c r="F89" s="5">
        <f t="shared" si="8"/>
        <v>0</v>
      </c>
      <c r="G89" s="5">
        <v>13.9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8" t="s">
        <v>46</v>
      </c>
      <c r="P89" s="4"/>
    </row>
    <row r="90" spans="1:16" ht="20.25">
      <c r="A90" s="51"/>
      <c r="B90" s="41"/>
      <c r="C90" s="41"/>
      <c r="D90" s="21" t="s">
        <v>64</v>
      </c>
      <c r="E90" s="19">
        <f>G90</f>
        <v>141.7</v>
      </c>
      <c r="F90" s="19">
        <f t="shared" si="8"/>
        <v>0</v>
      </c>
      <c r="G90" s="19">
        <f>G88+G89</f>
        <v>141.7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3"/>
      <c r="P90" s="4"/>
    </row>
    <row r="91" spans="1:16" ht="18.75">
      <c r="A91" s="48"/>
      <c r="B91" s="48"/>
      <c r="C91" s="46"/>
      <c r="D91" s="23">
        <v>2021</v>
      </c>
      <c r="E91" s="5">
        <f aca="true" t="shared" si="12" ref="E91:F100">G91+I91+K91+M91</f>
        <v>169.8</v>
      </c>
      <c r="F91" s="5">
        <f t="shared" si="12"/>
        <v>0</v>
      </c>
      <c r="G91" s="5">
        <v>169.8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8" t="s">
        <v>43</v>
      </c>
      <c r="P91" s="4"/>
    </row>
    <row r="92" spans="1:16" ht="18.75">
      <c r="A92" s="48"/>
      <c r="B92" s="48"/>
      <c r="C92" s="46"/>
      <c r="D92" s="23">
        <v>2021</v>
      </c>
      <c r="E92" s="5">
        <f>G92</f>
        <v>13.9</v>
      </c>
      <c r="F92" s="5">
        <v>0</v>
      </c>
      <c r="G92" s="5">
        <v>13.9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8" t="s">
        <v>46</v>
      </c>
      <c r="P92" s="4"/>
    </row>
    <row r="93" spans="1:16" ht="20.25">
      <c r="A93" s="48"/>
      <c r="B93" s="48"/>
      <c r="C93" s="46"/>
      <c r="D93" s="21" t="s">
        <v>65</v>
      </c>
      <c r="E93" s="19">
        <f>G93</f>
        <v>183.70000000000002</v>
      </c>
      <c r="F93" s="19">
        <f>F91+F92</f>
        <v>0</v>
      </c>
      <c r="G93" s="19">
        <f>G91+G92</f>
        <v>183.70000000000002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3"/>
      <c r="P93" s="4"/>
    </row>
    <row r="94" spans="1:16" ht="18.75">
      <c r="A94" s="48"/>
      <c r="B94" s="48"/>
      <c r="C94" s="46"/>
      <c r="D94" s="23">
        <v>2022</v>
      </c>
      <c r="E94" s="5">
        <f t="shared" si="12"/>
        <v>406.8</v>
      </c>
      <c r="F94" s="5">
        <f t="shared" si="12"/>
        <v>0</v>
      </c>
      <c r="G94" s="5">
        <v>406.8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8" t="s">
        <v>43</v>
      </c>
      <c r="P94" s="4"/>
    </row>
    <row r="95" spans="1:16" ht="18.75">
      <c r="A95" s="48"/>
      <c r="B95" s="48"/>
      <c r="C95" s="46"/>
      <c r="D95" s="23">
        <v>2022</v>
      </c>
      <c r="E95" s="5">
        <f>G95</f>
        <v>13.9</v>
      </c>
      <c r="F95" s="5">
        <f>H95</f>
        <v>0</v>
      </c>
      <c r="G95" s="5">
        <v>13.9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8" t="s">
        <v>46</v>
      </c>
      <c r="P95" s="4"/>
    </row>
    <row r="96" spans="1:16" ht="20.25">
      <c r="A96" s="48"/>
      <c r="B96" s="48"/>
      <c r="C96" s="46"/>
      <c r="D96" s="21" t="s">
        <v>66</v>
      </c>
      <c r="E96" s="19">
        <f>G96</f>
        <v>420.7</v>
      </c>
      <c r="F96" s="19">
        <f>F94+F95</f>
        <v>0</v>
      </c>
      <c r="G96" s="19">
        <f>G94+G95</f>
        <v>420.7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9"/>
      <c r="P96" s="4"/>
    </row>
    <row r="97" spans="1:16" ht="12.75">
      <c r="A97" s="48"/>
      <c r="B97" s="48"/>
      <c r="C97" s="46"/>
      <c r="D97" s="23">
        <v>2023</v>
      </c>
      <c r="E97" s="5">
        <f t="shared" si="12"/>
        <v>0</v>
      </c>
      <c r="F97" s="5">
        <f t="shared" si="12"/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9"/>
      <c r="P97" s="4"/>
    </row>
    <row r="98" spans="1:16" ht="12.75">
      <c r="A98" s="48"/>
      <c r="B98" s="48"/>
      <c r="C98" s="46"/>
      <c r="D98" s="23">
        <v>2024</v>
      </c>
      <c r="E98" s="5">
        <f t="shared" si="12"/>
        <v>0</v>
      </c>
      <c r="F98" s="5">
        <f t="shared" si="12"/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9"/>
      <c r="P98" s="4"/>
    </row>
    <row r="99" spans="1:16" ht="12.75">
      <c r="A99" s="49"/>
      <c r="B99" s="49"/>
      <c r="C99" s="47"/>
      <c r="D99" s="23">
        <v>2025</v>
      </c>
      <c r="E99" s="5">
        <f t="shared" si="12"/>
        <v>0</v>
      </c>
      <c r="F99" s="5">
        <f t="shared" si="12"/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0"/>
      <c r="P99" s="4"/>
    </row>
    <row r="100" spans="1:15" ht="12.75">
      <c r="A100" s="50" t="s">
        <v>47</v>
      </c>
      <c r="B100" s="31" t="s">
        <v>54</v>
      </c>
      <c r="C100" s="31" t="s">
        <v>57</v>
      </c>
      <c r="D100" s="21" t="s">
        <v>15</v>
      </c>
      <c r="E100" s="19">
        <f t="shared" si="12"/>
        <v>339345.69999999995</v>
      </c>
      <c r="F100" s="19">
        <f t="shared" si="12"/>
        <v>236688.59999999998</v>
      </c>
      <c r="G100" s="19">
        <f>G106+G112+G115+G116+G117</f>
        <v>339345.69999999995</v>
      </c>
      <c r="H100" s="19">
        <f>H106+H112</f>
        <v>236688.59999999998</v>
      </c>
      <c r="I100" s="19">
        <f aca="true" t="shared" si="13" ref="I100:N100">I106+I112</f>
        <v>0</v>
      </c>
      <c r="J100" s="19">
        <f t="shared" si="13"/>
        <v>0</v>
      </c>
      <c r="K100" s="19">
        <f t="shared" si="13"/>
        <v>0</v>
      </c>
      <c r="L100" s="19">
        <f t="shared" si="13"/>
        <v>0</v>
      </c>
      <c r="M100" s="19">
        <f t="shared" si="13"/>
        <v>0</v>
      </c>
      <c r="N100" s="19">
        <f t="shared" si="13"/>
        <v>0</v>
      </c>
      <c r="O100" s="23"/>
    </row>
    <row r="101" spans="1:14" ht="12.75">
      <c r="A101" s="51"/>
      <c r="B101" s="41"/>
      <c r="C101" s="41"/>
      <c r="D101" s="23">
        <v>2017</v>
      </c>
      <c r="E101" s="5">
        <v>0</v>
      </c>
      <c r="F101" s="5">
        <f>H101+J101+L101+N101</f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5" ht="18.75">
      <c r="A102" s="51"/>
      <c r="B102" s="41"/>
      <c r="C102" s="41"/>
      <c r="D102" s="23">
        <v>2018</v>
      </c>
      <c r="E102" s="5">
        <v>22554.8</v>
      </c>
      <c r="F102" s="5">
        <v>22554.8</v>
      </c>
      <c r="G102" s="5">
        <v>22554.8</v>
      </c>
      <c r="H102" s="5">
        <v>22554.8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8" t="s">
        <v>43</v>
      </c>
    </row>
    <row r="103" spans="1:15" ht="18.75">
      <c r="A103" s="51"/>
      <c r="B103" s="41"/>
      <c r="C103" s="41"/>
      <c r="D103" s="23">
        <v>2018</v>
      </c>
      <c r="E103" s="5">
        <f aca="true" t="shared" si="14" ref="E103:F106">G103+I103+K103+M103</f>
        <v>23668</v>
      </c>
      <c r="F103" s="5">
        <f t="shared" si="14"/>
        <v>23668</v>
      </c>
      <c r="G103" s="5">
        <f>18864+4804</f>
        <v>23668</v>
      </c>
      <c r="H103" s="5">
        <f>18864+4804</f>
        <v>23668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8" t="s">
        <v>44</v>
      </c>
    </row>
    <row r="104" spans="1:15" ht="15">
      <c r="A104" s="51"/>
      <c r="B104" s="41"/>
      <c r="C104" s="41"/>
      <c r="D104" s="23">
        <v>2018</v>
      </c>
      <c r="E104" s="5">
        <f t="shared" si="14"/>
        <v>12109.1</v>
      </c>
      <c r="F104" s="5">
        <f t="shared" si="14"/>
        <v>12109.1</v>
      </c>
      <c r="G104" s="5">
        <f>2322+9787.1</f>
        <v>12109.1</v>
      </c>
      <c r="H104" s="5">
        <f>2322+9787.1</f>
        <v>12109.1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1" t="s">
        <v>45</v>
      </c>
    </row>
    <row r="105" spans="1:15" ht="18.75">
      <c r="A105" s="51"/>
      <c r="B105" s="41"/>
      <c r="C105" s="41"/>
      <c r="D105" s="23">
        <v>2018</v>
      </c>
      <c r="E105" s="5">
        <f t="shared" si="14"/>
        <v>20666.8</v>
      </c>
      <c r="F105" s="5">
        <f t="shared" si="14"/>
        <v>17203.8</v>
      </c>
      <c r="G105" s="5">
        <f>13008.4+7658.4</f>
        <v>20666.8</v>
      </c>
      <c r="H105" s="5">
        <v>17203.8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8" t="s">
        <v>46</v>
      </c>
    </row>
    <row r="106" spans="1:15" ht="20.25">
      <c r="A106" s="51"/>
      <c r="B106" s="41"/>
      <c r="C106" s="41"/>
      <c r="D106" s="21" t="s">
        <v>42</v>
      </c>
      <c r="E106" s="19">
        <f t="shared" si="14"/>
        <v>78998.7</v>
      </c>
      <c r="F106" s="19">
        <f aca="true" t="shared" si="15" ref="F106:F112">H106+J106+L106+N106</f>
        <v>75535.7</v>
      </c>
      <c r="G106" s="19">
        <f>SUM(G102:G105)</f>
        <v>78998.7</v>
      </c>
      <c r="H106" s="19">
        <f>SUM(H102:H105)</f>
        <v>75535.7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8"/>
    </row>
    <row r="107" spans="1:15" ht="18.75">
      <c r="A107" s="51"/>
      <c r="B107" s="41"/>
      <c r="C107" s="41"/>
      <c r="D107" s="23">
        <v>2019</v>
      </c>
      <c r="E107" s="5">
        <f aca="true" t="shared" si="16" ref="E107:E112">G107+I107+K107+M107</f>
        <v>3290.4</v>
      </c>
      <c r="F107" s="5">
        <f t="shared" si="15"/>
        <v>3290.4</v>
      </c>
      <c r="G107" s="5">
        <v>3290.4</v>
      </c>
      <c r="H107" s="5">
        <v>3290.4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8" t="s">
        <v>43</v>
      </c>
    </row>
    <row r="108" spans="1:15" ht="18.75">
      <c r="A108" s="51"/>
      <c r="B108" s="41"/>
      <c r="C108" s="41"/>
      <c r="D108" s="23">
        <v>2019</v>
      </c>
      <c r="E108" s="6">
        <f t="shared" si="16"/>
        <v>52027.3</v>
      </c>
      <c r="F108" s="6">
        <f t="shared" si="15"/>
        <v>52027.3</v>
      </c>
      <c r="G108" s="6">
        <v>52027.3</v>
      </c>
      <c r="H108" s="6">
        <v>52027.3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8" t="s">
        <v>44</v>
      </c>
    </row>
    <row r="109" spans="1:15" ht="28.5">
      <c r="A109" s="51"/>
      <c r="B109" s="41"/>
      <c r="C109" s="41"/>
      <c r="D109" s="23">
        <v>2019</v>
      </c>
      <c r="E109" s="6">
        <f t="shared" si="16"/>
        <v>11366.8</v>
      </c>
      <c r="F109" s="6">
        <f t="shared" si="15"/>
        <v>11215.8</v>
      </c>
      <c r="G109" s="5">
        <f>7404.6+3962.2</f>
        <v>11366.8</v>
      </c>
      <c r="H109" s="5">
        <v>11215.8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8" t="s">
        <v>45</v>
      </c>
    </row>
    <row r="110" spans="1:15" ht="18.75">
      <c r="A110" s="51"/>
      <c r="B110" s="41"/>
      <c r="C110" s="41"/>
      <c r="D110" s="23">
        <v>2019</v>
      </c>
      <c r="E110" s="5">
        <f t="shared" si="16"/>
        <v>19159.7</v>
      </c>
      <c r="F110" s="5">
        <f t="shared" si="15"/>
        <v>19159.7</v>
      </c>
      <c r="G110" s="5">
        <f>17356.4+1803.3</f>
        <v>19159.7</v>
      </c>
      <c r="H110" s="5">
        <f>17356.4+1803.3</f>
        <v>19159.7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8" t="s">
        <v>46</v>
      </c>
    </row>
    <row r="111" spans="1:15" ht="18.75">
      <c r="A111" s="51"/>
      <c r="B111" s="41"/>
      <c r="C111" s="41"/>
      <c r="D111" s="23">
        <v>2019</v>
      </c>
      <c r="E111" s="5">
        <f t="shared" si="16"/>
        <v>75459.7</v>
      </c>
      <c r="F111" s="5">
        <f>H111+J111+L111+N111</f>
        <v>75459.7</v>
      </c>
      <c r="G111" s="5">
        <v>75459.7</v>
      </c>
      <c r="H111" s="5">
        <v>75459.7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4" t="s">
        <v>70</v>
      </c>
    </row>
    <row r="112" spans="1:15" ht="20.25">
      <c r="A112" s="51"/>
      <c r="B112" s="41"/>
      <c r="C112" s="41"/>
      <c r="D112" s="21" t="s">
        <v>52</v>
      </c>
      <c r="E112" s="19">
        <f t="shared" si="16"/>
        <v>161303.9</v>
      </c>
      <c r="F112" s="19">
        <f t="shared" si="15"/>
        <v>161152.9</v>
      </c>
      <c r="G112" s="19">
        <f>G107+G108+G109+G110+G111</f>
        <v>161303.9</v>
      </c>
      <c r="H112" s="19">
        <f>H107+H108+H109+H110+H111</f>
        <v>161152.9</v>
      </c>
      <c r="I112" s="19">
        <f aca="true" t="shared" si="17" ref="I112:N112">I107+I108+I109+I110</f>
        <v>0</v>
      </c>
      <c r="J112" s="19">
        <f t="shared" si="17"/>
        <v>0</v>
      </c>
      <c r="K112" s="19">
        <f t="shared" si="17"/>
        <v>0</v>
      </c>
      <c r="L112" s="19">
        <f t="shared" si="17"/>
        <v>0</v>
      </c>
      <c r="M112" s="19">
        <f t="shared" si="17"/>
        <v>0</v>
      </c>
      <c r="N112" s="19">
        <f t="shared" si="17"/>
        <v>0</v>
      </c>
      <c r="O112" s="22"/>
    </row>
    <row r="113" spans="1:15" ht="28.5">
      <c r="A113" s="51"/>
      <c r="B113" s="41"/>
      <c r="C113" s="41"/>
      <c r="D113" s="23">
        <v>2020</v>
      </c>
      <c r="E113" s="5">
        <f aca="true" t="shared" si="18" ref="E113:E120">G113+I113+K113+M113</f>
        <v>18418.7</v>
      </c>
      <c r="F113" s="5">
        <f aca="true" t="shared" si="19" ref="F113:F120">H113+J113+L113+N113</f>
        <v>0</v>
      </c>
      <c r="G113" s="5">
        <v>18418.7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8" t="s">
        <v>45</v>
      </c>
    </row>
    <row r="114" spans="1:15" ht="18.75">
      <c r="A114" s="51"/>
      <c r="B114" s="41"/>
      <c r="C114" s="41"/>
      <c r="D114" s="23">
        <v>2020</v>
      </c>
      <c r="E114" s="5">
        <f>G114</f>
        <v>26874.8</v>
      </c>
      <c r="F114" s="5">
        <f>H114</f>
        <v>0</v>
      </c>
      <c r="G114" s="5">
        <v>26874.8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8" t="s">
        <v>46</v>
      </c>
    </row>
    <row r="115" spans="1:15" ht="20.25">
      <c r="A115" s="51"/>
      <c r="B115" s="41"/>
      <c r="C115" s="41"/>
      <c r="D115" s="21" t="s">
        <v>64</v>
      </c>
      <c r="E115" s="19">
        <f>E113+E114</f>
        <v>45293.5</v>
      </c>
      <c r="F115" s="19">
        <f>H115</f>
        <v>0</v>
      </c>
      <c r="G115" s="19">
        <f>G113+G114</f>
        <v>45293.5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4"/>
    </row>
    <row r="116" spans="1:15" ht="18.75">
      <c r="A116" s="51"/>
      <c r="B116" s="41"/>
      <c r="C116" s="41"/>
      <c r="D116" s="23">
        <v>2021</v>
      </c>
      <c r="E116" s="5">
        <f t="shared" si="18"/>
        <v>26874.8</v>
      </c>
      <c r="F116" s="5">
        <f t="shared" si="19"/>
        <v>0</v>
      </c>
      <c r="G116" s="5">
        <v>26874.8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8" t="s">
        <v>46</v>
      </c>
    </row>
    <row r="117" spans="1:15" ht="18.75">
      <c r="A117" s="51"/>
      <c r="B117" s="41"/>
      <c r="C117" s="41"/>
      <c r="D117" s="23">
        <v>2022</v>
      </c>
      <c r="E117" s="5">
        <f t="shared" si="18"/>
        <v>26874.8</v>
      </c>
      <c r="F117" s="5">
        <f t="shared" si="19"/>
        <v>0</v>
      </c>
      <c r="G117" s="5">
        <v>26874.8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8" t="s">
        <v>46</v>
      </c>
    </row>
    <row r="118" spans="1:15" ht="12.75">
      <c r="A118" s="51"/>
      <c r="B118" s="41"/>
      <c r="C118" s="41"/>
      <c r="D118" s="23">
        <v>2023</v>
      </c>
      <c r="E118" s="5">
        <f t="shared" si="18"/>
        <v>0</v>
      </c>
      <c r="F118" s="5">
        <f t="shared" si="19"/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24"/>
    </row>
    <row r="119" spans="1:15" ht="12.75">
      <c r="A119" s="51"/>
      <c r="B119" s="41"/>
      <c r="C119" s="41"/>
      <c r="D119" s="23">
        <v>2024</v>
      </c>
      <c r="E119" s="5">
        <f t="shared" si="18"/>
        <v>0</v>
      </c>
      <c r="F119" s="5">
        <f t="shared" si="19"/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24"/>
    </row>
    <row r="120" spans="1:15" ht="12.75">
      <c r="A120" s="49"/>
      <c r="B120" s="49"/>
      <c r="C120" s="47"/>
      <c r="D120" s="23">
        <v>2025</v>
      </c>
      <c r="E120" s="5">
        <f t="shared" si="18"/>
        <v>0</v>
      </c>
      <c r="F120" s="5">
        <f t="shared" si="19"/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25"/>
    </row>
    <row r="121" spans="1:15" ht="12.75">
      <c r="A121" s="31" t="s">
        <v>67</v>
      </c>
      <c r="B121" s="31" t="s">
        <v>68</v>
      </c>
      <c r="C121" s="31" t="s">
        <v>41</v>
      </c>
      <c r="D121" s="23" t="s">
        <v>15</v>
      </c>
      <c r="E121" s="5">
        <f aca="true" t="shared" si="20" ref="E121:N121">E125</f>
        <v>60</v>
      </c>
      <c r="F121" s="5">
        <f t="shared" si="20"/>
        <v>0</v>
      </c>
      <c r="G121" s="5">
        <f t="shared" si="20"/>
        <v>60</v>
      </c>
      <c r="H121" s="5">
        <f t="shared" si="20"/>
        <v>0</v>
      </c>
      <c r="I121" s="5">
        <f t="shared" si="20"/>
        <v>0</v>
      </c>
      <c r="J121" s="5">
        <f t="shared" si="20"/>
        <v>0</v>
      </c>
      <c r="K121" s="5">
        <f t="shared" si="20"/>
        <v>0</v>
      </c>
      <c r="L121" s="5">
        <f t="shared" si="20"/>
        <v>0</v>
      </c>
      <c r="M121" s="5">
        <f t="shared" si="20"/>
        <v>0</v>
      </c>
      <c r="N121" s="5">
        <f t="shared" si="20"/>
        <v>0</v>
      </c>
      <c r="O121" s="34"/>
    </row>
    <row r="122" spans="1:15" ht="12.75">
      <c r="A122" s="32"/>
      <c r="B122" s="32"/>
      <c r="C122" s="32"/>
      <c r="D122" s="23">
        <v>2017</v>
      </c>
      <c r="E122" s="5">
        <f aca="true" t="shared" si="21" ref="E122:F130">G122+I122+K122+M122</f>
        <v>0</v>
      </c>
      <c r="F122" s="5">
        <f t="shared" si="21"/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35"/>
    </row>
    <row r="123" spans="1:15" ht="12.75">
      <c r="A123" s="32"/>
      <c r="B123" s="32"/>
      <c r="C123" s="32"/>
      <c r="D123" s="23">
        <v>2018</v>
      </c>
      <c r="E123" s="5">
        <f t="shared" si="21"/>
        <v>0</v>
      </c>
      <c r="F123" s="5">
        <f t="shared" si="21"/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35"/>
    </row>
    <row r="124" spans="1:15" ht="12.75">
      <c r="A124" s="32"/>
      <c r="B124" s="32"/>
      <c r="C124" s="32"/>
      <c r="D124" s="23">
        <v>2019</v>
      </c>
      <c r="E124" s="5">
        <f t="shared" si="21"/>
        <v>0</v>
      </c>
      <c r="F124" s="5">
        <f t="shared" si="21"/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36"/>
    </row>
    <row r="125" spans="1:15" ht="18.75">
      <c r="A125" s="32"/>
      <c r="B125" s="32"/>
      <c r="C125" s="32"/>
      <c r="D125" s="23">
        <v>2020</v>
      </c>
      <c r="E125" s="5">
        <f>G125</f>
        <v>60</v>
      </c>
      <c r="F125" s="5">
        <f t="shared" si="21"/>
        <v>0</v>
      </c>
      <c r="G125" s="5">
        <v>60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8" t="s">
        <v>43</v>
      </c>
    </row>
    <row r="126" spans="1:15" ht="12.75">
      <c r="A126" s="32"/>
      <c r="B126" s="32"/>
      <c r="C126" s="32"/>
      <c r="D126" s="23">
        <v>2021</v>
      </c>
      <c r="E126" s="5">
        <f>G126+I126+K126+M126</f>
        <v>0</v>
      </c>
      <c r="F126" s="5">
        <f t="shared" si="21"/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34"/>
    </row>
    <row r="127" spans="1:15" ht="12.75">
      <c r="A127" s="32"/>
      <c r="B127" s="32"/>
      <c r="C127" s="32"/>
      <c r="D127" s="23">
        <v>2022</v>
      </c>
      <c r="E127" s="5">
        <f>G127+I127+K127+M127</f>
        <v>0</v>
      </c>
      <c r="F127" s="5">
        <f t="shared" si="21"/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35"/>
    </row>
    <row r="128" spans="1:15" ht="12.75">
      <c r="A128" s="32"/>
      <c r="B128" s="32"/>
      <c r="C128" s="32"/>
      <c r="D128" s="23">
        <v>2023</v>
      </c>
      <c r="E128" s="5">
        <f>G128+I128+K128+M128</f>
        <v>0</v>
      </c>
      <c r="F128" s="5">
        <f t="shared" si="21"/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35"/>
    </row>
    <row r="129" spans="1:15" ht="12.75">
      <c r="A129" s="32"/>
      <c r="B129" s="32"/>
      <c r="C129" s="32"/>
      <c r="D129" s="23">
        <v>2024</v>
      </c>
      <c r="E129" s="5">
        <f>G129+I129+K129+M129</f>
        <v>0</v>
      </c>
      <c r="F129" s="5">
        <f t="shared" si="21"/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35"/>
    </row>
    <row r="130" spans="1:15" ht="12.75">
      <c r="A130" s="33"/>
      <c r="B130" s="33"/>
      <c r="C130" s="33"/>
      <c r="D130" s="23">
        <v>2025</v>
      </c>
      <c r="E130" s="5">
        <f>G130+I130+K130+M130</f>
        <v>0</v>
      </c>
      <c r="F130" s="5">
        <f t="shared" si="21"/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36"/>
    </row>
    <row r="131" spans="1:15" ht="12.75">
      <c r="A131" s="37"/>
      <c r="B131" s="26" t="s">
        <v>23</v>
      </c>
      <c r="C131" s="37"/>
      <c r="D131" s="21" t="s">
        <v>15</v>
      </c>
      <c r="E131" s="19">
        <f>SUM(E132:E140)</f>
        <v>4150504.69</v>
      </c>
      <c r="F131" s="19">
        <f>SUM(F132:F140)</f>
        <v>899530.5</v>
      </c>
      <c r="G131" s="19">
        <f>SUM(G132:G140)</f>
        <v>4150444.69</v>
      </c>
      <c r="H131" s="19">
        <f>SUM(H132:H140)</f>
        <v>899530.5</v>
      </c>
      <c r="I131" s="19">
        <f aca="true" t="shared" si="22" ref="I131:N131">SUM(I132:I140)</f>
        <v>0</v>
      </c>
      <c r="J131" s="19">
        <f t="shared" si="22"/>
        <v>0</v>
      </c>
      <c r="K131" s="19">
        <f t="shared" si="22"/>
        <v>0</v>
      </c>
      <c r="L131" s="19">
        <f t="shared" si="22"/>
        <v>0</v>
      </c>
      <c r="M131" s="19">
        <f t="shared" si="22"/>
        <v>0</v>
      </c>
      <c r="N131" s="19">
        <f t="shared" si="22"/>
        <v>0</v>
      </c>
      <c r="O131" s="37"/>
    </row>
    <row r="132" spans="1:15" ht="12.75">
      <c r="A132" s="37"/>
      <c r="B132" s="26"/>
      <c r="C132" s="37"/>
      <c r="D132" s="21">
        <v>2017</v>
      </c>
      <c r="E132" s="19">
        <f>E47+E57+E67+E77+E101</f>
        <v>400000</v>
      </c>
      <c r="F132" s="19">
        <f aca="true" t="shared" si="23" ref="F132:N132">F47+F57+F67+F77+F101</f>
        <v>88298.3</v>
      </c>
      <c r="G132" s="19">
        <f t="shared" si="23"/>
        <v>400000</v>
      </c>
      <c r="H132" s="19">
        <f t="shared" si="23"/>
        <v>88298.3</v>
      </c>
      <c r="I132" s="19">
        <f t="shared" si="23"/>
        <v>0</v>
      </c>
      <c r="J132" s="19">
        <f t="shared" si="23"/>
        <v>0</v>
      </c>
      <c r="K132" s="19">
        <f t="shared" si="23"/>
        <v>0</v>
      </c>
      <c r="L132" s="19">
        <f t="shared" si="23"/>
        <v>0</v>
      </c>
      <c r="M132" s="19">
        <f t="shared" si="23"/>
        <v>0</v>
      </c>
      <c r="N132" s="19">
        <f t="shared" si="23"/>
        <v>0</v>
      </c>
      <c r="O132" s="37"/>
    </row>
    <row r="133" spans="1:15" ht="12.75">
      <c r="A133" s="37"/>
      <c r="B133" s="26"/>
      <c r="C133" s="37"/>
      <c r="D133" s="21">
        <v>2018</v>
      </c>
      <c r="E133" s="19">
        <f>E48+E58+E68+E82+E106</f>
        <v>479351.8</v>
      </c>
      <c r="F133" s="19">
        <f aca="true" t="shared" si="24" ref="F133:N133">F48+F58+F68+F82+F106</f>
        <v>192029.59999999998</v>
      </c>
      <c r="G133" s="19">
        <f t="shared" si="24"/>
        <v>479351.8</v>
      </c>
      <c r="H133" s="19">
        <f t="shared" si="24"/>
        <v>192029.59999999998</v>
      </c>
      <c r="I133" s="19">
        <f t="shared" si="24"/>
        <v>0</v>
      </c>
      <c r="J133" s="19">
        <f t="shared" si="24"/>
        <v>0</v>
      </c>
      <c r="K133" s="19">
        <f t="shared" si="24"/>
        <v>0</v>
      </c>
      <c r="L133" s="19">
        <f t="shared" si="24"/>
        <v>0</v>
      </c>
      <c r="M133" s="19">
        <f t="shared" si="24"/>
        <v>0</v>
      </c>
      <c r="N133" s="19">
        <f t="shared" si="24"/>
        <v>0</v>
      </c>
      <c r="O133" s="37"/>
    </row>
    <row r="134" spans="1:15" ht="12.75">
      <c r="A134" s="37"/>
      <c r="B134" s="26"/>
      <c r="C134" s="37"/>
      <c r="D134" s="21">
        <v>2019</v>
      </c>
      <c r="E134" s="19">
        <f>E49+E59+E69+E87+E112</f>
        <v>962070.7000000001</v>
      </c>
      <c r="F134" s="19">
        <f aca="true" t="shared" si="25" ref="F134:N134">F49+F59+F69+F87+F112</f>
        <v>179278.9</v>
      </c>
      <c r="G134" s="19">
        <f>G49+G59+G87+G112</f>
        <v>962070.7000000001</v>
      </c>
      <c r="H134" s="19">
        <f>H49+H59+H87+H112</f>
        <v>179278.9</v>
      </c>
      <c r="I134" s="19">
        <f t="shared" si="25"/>
        <v>0</v>
      </c>
      <c r="J134" s="19">
        <f t="shared" si="25"/>
        <v>0</v>
      </c>
      <c r="K134" s="19">
        <f t="shared" si="25"/>
        <v>0</v>
      </c>
      <c r="L134" s="19">
        <f t="shared" si="25"/>
        <v>0</v>
      </c>
      <c r="M134" s="19">
        <f t="shared" si="25"/>
        <v>0</v>
      </c>
      <c r="N134" s="19">
        <f t="shared" si="25"/>
        <v>0</v>
      </c>
      <c r="O134" s="37"/>
    </row>
    <row r="135" spans="1:15" ht="12.75">
      <c r="A135" s="37"/>
      <c r="B135" s="26"/>
      <c r="C135" s="37"/>
      <c r="D135" s="21">
        <v>2020</v>
      </c>
      <c r="E135" s="19">
        <f>G135+I135+K135+M135+E125</f>
        <v>329097.60000000003</v>
      </c>
      <c r="F135" s="19">
        <f aca="true" t="shared" si="26" ref="F135:F140">H135+J135+L135+N135</f>
        <v>71907.9</v>
      </c>
      <c r="G135" s="19">
        <f>G50+G60+G90+G115+G121</f>
        <v>329037.60000000003</v>
      </c>
      <c r="H135" s="19">
        <f aca="true" t="shared" si="27" ref="H135:N135">H50+H60+H70+H88+H113</f>
        <v>71907.9</v>
      </c>
      <c r="I135" s="19">
        <f t="shared" si="27"/>
        <v>0</v>
      </c>
      <c r="J135" s="19">
        <f t="shared" si="27"/>
        <v>0</v>
      </c>
      <c r="K135" s="19">
        <f t="shared" si="27"/>
        <v>0</v>
      </c>
      <c r="L135" s="19">
        <f t="shared" si="27"/>
        <v>0</v>
      </c>
      <c r="M135" s="19">
        <f t="shared" si="27"/>
        <v>0</v>
      </c>
      <c r="N135" s="19">
        <f t="shared" si="27"/>
        <v>0</v>
      </c>
      <c r="O135" s="37"/>
    </row>
    <row r="136" spans="1:15" ht="12.75">
      <c r="A136" s="37"/>
      <c r="B136" s="26"/>
      <c r="C136" s="37"/>
      <c r="D136" s="21">
        <v>2021</v>
      </c>
      <c r="E136" s="19">
        <f>G136+I136+K136+M136</f>
        <v>220325.77</v>
      </c>
      <c r="F136" s="19">
        <f t="shared" si="26"/>
        <v>71907.9</v>
      </c>
      <c r="G136" s="19">
        <f>G51+G61+G93+G116</f>
        <v>220325.77</v>
      </c>
      <c r="H136" s="19">
        <f>H51+H61+H71+H91+H116</f>
        <v>71907.9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7"/>
    </row>
    <row r="137" spans="1:15" ht="12.75">
      <c r="A137" s="37"/>
      <c r="B137" s="26"/>
      <c r="C137" s="37"/>
      <c r="D137" s="21">
        <v>2022</v>
      </c>
      <c r="E137" s="19">
        <f>G137+I137+K137+M137</f>
        <v>220562.82</v>
      </c>
      <c r="F137" s="19">
        <f t="shared" si="26"/>
        <v>71907.9</v>
      </c>
      <c r="G137" s="19">
        <f>G52+G62+G96+G117</f>
        <v>220562.82</v>
      </c>
      <c r="H137" s="19">
        <f>H30+H52+H62+H72+H94+H117</f>
        <v>71907.9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37"/>
    </row>
    <row r="138" spans="1:15" ht="12.75">
      <c r="A138" s="37"/>
      <c r="B138" s="26"/>
      <c r="C138" s="37"/>
      <c r="D138" s="21">
        <v>2023</v>
      </c>
      <c r="E138" s="19">
        <f>G138+I138+K138+M138</f>
        <v>513032</v>
      </c>
      <c r="F138" s="19">
        <f t="shared" si="26"/>
        <v>71000</v>
      </c>
      <c r="G138" s="19">
        <f>G63</f>
        <v>513032</v>
      </c>
      <c r="H138" s="19">
        <f>H31+H53+H63+H73+H95+H118</f>
        <v>71000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37"/>
    </row>
    <row r="139" spans="1:15" ht="12.75">
      <c r="A139" s="37"/>
      <c r="B139" s="26"/>
      <c r="C139" s="37"/>
      <c r="D139" s="21">
        <v>2024</v>
      </c>
      <c r="E139" s="19">
        <f>G139+I139+K139+M139</f>
        <v>513032</v>
      </c>
      <c r="F139" s="19">
        <f t="shared" si="26"/>
        <v>74700</v>
      </c>
      <c r="G139" s="19">
        <f>G64</f>
        <v>513032</v>
      </c>
      <c r="H139" s="19">
        <f>H32+H54+H64+H74+H96+H119</f>
        <v>74700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37"/>
    </row>
    <row r="140" spans="1:15" ht="12.75">
      <c r="A140" s="37"/>
      <c r="B140" s="26"/>
      <c r="C140" s="37"/>
      <c r="D140" s="21">
        <v>2025</v>
      </c>
      <c r="E140" s="19">
        <f>G140+I140+K140+M140</f>
        <v>513032</v>
      </c>
      <c r="F140" s="19">
        <f t="shared" si="26"/>
        <v>78500</v>
      </c>
      <c r="G140" s="19">
        <f>G65</f>
        <v>513032</v>
      </c>
      <c r="H140" s="19">
        <f>H33+H55+H65+H75+H97+H120</f>
        <v>78500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7"/>
    </row>
    <row r="141" spans="1:15" ht="15" customHeight="1">
      <c r="A141" s="58" t="s">
        <v>49</v>
      </c>
      <c r="B141" s="30" t="s">
        <v>24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58"/>
      <c r="B142" s="30" t="s">
        <v>25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7.25" customHeight="1">
      <c r="A143" s="52" t="s">
        <v>48</v>
      </c>
      <c r="B143" s="43" t="s">
        <v>26</v>
      </c>
      <c r="C143" s="30"/>
      <c r="D143" s="23" t="s">
        <v>15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43" t="s">
        <v>73</v>
      </c>
    </row>
    <row r="144" spans="1:15" ht="12.75">
      <c r="A144" s="52"/>
      <c r="B144" s="43"/>
      <c r="C144" s="30"/>
      <c r="D144" s="23">
        <v>2017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43"/>
    </row>
    <row r="145" spans="1:15" ht="12.75">
      <c r="A145" s="52"/>
      <c r="B145" s="43"/>
      <c r="C145" s="30"/>
      <c r="D145" s="23">
        <v>2018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43"/>
    </row>
    <row r="146" spans="1:15" ht="12.75">
      <c r="A146" s="52"/>
      <c r="B146" s="43"/>
      <c r="C146" s="30"/>
      <c r="D146" s="23">
        <v>2019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43"/>
    </row>
    <row r="147" spans="1:15" ht="12.75">
      <c r="A147" s="52"/>
      <c r="B147" s="43"/>
      <c r="C147" s="30"/>
      <c r="D147" s="23">
        <v>2020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43"/>
    </row>
    <row r="148" spans="1:15" ht="12.75">
      <c r="A148" s="52"/>
      <c r="B148" s="43"/>
      <c r="C148" s="30"/>
      <c r="D148" s="23">
        <v>2021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43"/>
    </row>
    <row r="149" spans="1:15" ht="12.75">
      <c r="A149" s="52"/>
      <c r="B149" s="43"/>
      <c r="C149" s="30"/>
      <c r="D149" s="23">
        <v>2022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43"/>
    </row>
    <row r="150" spans="1:15" ht="12.75">
      <c r="A150" s="52"/>
      <c r="B150" s="43"/>
      <c r="C150" s="30"/>
      <c r="D150" s="23">
        <v>2023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43"/>
    </row>
    <row r="151" spans="1:15" ht="12.75">
      <c r="A151" s="52"/>
      <c r="B151" s="43"/>
      <c r="C151" s="30"/>
      <c r="D151" s="23">
        <v>2024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43"/>
    </row>
    <row r="152" spans="1:15" ht="12.75">
      <c r="A152" s="52"/>
      <c r="B152" s="43"/>
      <c r="C152" s="30"/>
      <c r="D152" s="23">
        <v>2025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43"/>
    </row>
    <row r="153" spans="1:15" ht="14.25" customHeight="1">
      <c r="A153" s="52" t="s">
        <v>50</v>
      </c>
      <c r="B153" s="43" t="s">
        <v>74</v>
      </c>
      <c r="C153" s="30"/>
      <c r="D153" s="23" t="s">
        <v>15</v>
      </c>
      <c r="E153" s="5">
        <f>SUM(E154:E162)</f>
        <v>6839084.36</v>
      </c>
      <c r="F153" s="5">
        <f>SUM(F154:F162)</f>
        <v>1244470.8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f>SUM(M154:M162)</f>
        <v>6839084.36</v>
      </c>
      <c r="N153" s="5">
        <f>SUM(N154:N162)</f>
        <v>1244470.8</v>
      </c>
      <c r="O153" s="43" t="s">
        <v>73</v>
      </c>
    </row>
    <row r="154" spans="1:15" ht="12.75">
      <c r="A154" s="52"/>
      <c r="B154" s="43"/>
      <c r="C154" s="30"/>
      <c r="D154" s="23">
        <v>2017</v>
      </c>
      <c r="E154" s="5">
        <f>G154+I154+K154+M154</f>
        <v>200000</v>
      </c>
      <c r="F154" s="5">
        <f>H154+J154+L154+N154</f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200000</v>
      </c>
      <c r="N154" s="5">
        <v>0</v>
      </c>
      <c r="O154" s="43"/>
    </row>
    <row r="155" spans="1:15" ht="12.75">
      <c r="A155" s="52"/>
      <c r="B155" s="43"/>
      <c r="C155" s="30"/>
      <c r="D155" s="23">
        <v>2018</v>
      </c>
      <c r="E155" s="5">
        <f aca="true" t="shared" si="28" ref="E155:E162">G155+I155+K155+M155</f>
        <v>200000</v>
      </c>
      <c r="F155" s="5">
        <f>H155+J155+L155+N155</f>
        <v>200000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200000</v>
      </c>
      <c r="N155" s="5">
        <v>200000</v>
      </c>
      <c r="O155" s="43"/>
    </row>
    <row r="156" spans="1:15" ht="12.75">
      <c r="A156" s="52"/>
      <c r="B156" s="43"/>
      <c r="C156" s="30"/>
      <c r="D156" s="23">
        <v>2019</v>
      </c>
      <c r="E156" s="5">
        <f t="shared" si="28"/>
        <v>1551801</v>
      </c>
      <c r="F156" s="5">
        <f>H156+J156+L156+N156</f>
        <v>155388.5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1551801</v>
      </c>
      <c r="N156" s="5">
        <v>155388.5</v>
      </c>
      <c r="O156" s="43"/>
    </row>
    <row r="157" spans="1:15" ht="12.75">
      <c r="A157" s="52"/>
      <c r="B157" s="43"/>
      <c r="C157" s="30"/>
      <c r="D157" s="23">
        <v>2020</v>
      </c>
      <c r="E157" s="5">
        <f t="shared" si="28"/>
        <v>428498.41</v>
      </c>
      <c r="F157" s="5">
        <f aca="true" t="shared" si="29" ref="F157:F162">H157+J157+L157+N157</f>
        <v>155388.5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428498.41</v>
      </c>
      <c r="N157" s="5">
        <v>155388.5</v>
      </c>
      <c r="O157" s="43"/>
    </row>
    <row r="158" spans="1:15" ht="12.75">
      <c r="A158" s="52"/>
      <c r="B158" s="43"/>
      <c r="C158" s="30"/>
      <c r="D158" s="23">
        <v>2021</v>
      </c>
      <c r="E158" s="5">
        <f t="shared" si="28"/>
        <v>747734.65</v>
      </c>
      <c r="F158" s="5">
        <f t="shared" si="29"/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747734.65</v>
      </c>
      <c r="N158" s="5">
        <v>0</v>
      </c>
      <c r="O158" s="43"/>
    </row>
    <row r="159" spans="1:15" ht="12.75">
      <c r="A159" s="52"/>
      <c r="B159" s="43"/>
      <c r="C159" s="30"/>
      <c r="D159" s="23">
        <v>2022</v>
      </c>
      <c r="E159" s="5">
        <f t="shared" si="28"/>
        <v>604902.6</v>
      </c>
      <c r="F159" s="5">
        <f t="shared" si="29"/>
        <v>466576.5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604902.6</v>
      </c>
      <c r="N159" s="5">
        <v>466576.5</v>
      </c>
      <c r="O159" s="43"/>
    </row>
    <row r="160" spans="1:15" ht="12.75">
      <c r="A160" s="52"/>
      <c r="B160" s="43"/>
      <c r="C160" s="30"/>
      <c r="D160" s="23">
        <v>2023</v>
      </c>
      <c r="E160" s="5">
        <f t="shared" si="28"/>
        <v>1026065.3</v>
      </c>
      <c r="F160" s="5">
        <f t="shared" si="29"/>
        <v>85797.1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1026065.3</v>
      </c>
      <c r="N160" s="5">
        <v>85797.1</v>
      </c>
      <c r="O160" s="43"/>
    </row>
    <row r="161" spans="1:15" ht="12.75">
      <c r="A161" s="52"/>
      <c r="B161" s="43"/>
      <c r="C161" s="30"/>
      <c r="D161" s="23">
        <v>2024</v>
      </c>
      <c r="E161" s="5">
        <f t="shared" si="28"/>
        <v>1026065.4</v>
      </c>
      <c r="F161" s="5">
        <f t="shared" si="29"/>
        <v>76225.9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1026065.4</v>
      </c>
      <c r="N161" s="5">
        <v>76225.9</v>
      </c>
      <c r="O161" s="43"/>
    </row>
    <row r="162" spans="1:15" ht="17.25" customHeight="1">
      <c r="A162" s="52"/>
      <c r="B162" s="43"/>
      <c r="C162" s="30"/>
      <c r="D162" s="23">
        <v>2025</v>
      </c>
      <c r="E162" s="5">
        <f t="shared" si="28"/>
        <v>1054017</v>
      </c>
      <c r="F162" s="5">
        <f t="shared" si="29"/>
        <v>105094.3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1054017</v>
      </c>
      <c r="N162" s="5">
        <v>105094.3</v>
      </c>
      <c r="O162" s="43"/>
    </row>
    <row r="163" spans="1:15" ht="12.75">
      <c r="A163" s="37"/>
      <c r="B163" s="26" t="s">
        <v>27</v>
      </c>
      <c r="C163" s="37"/>
      <c r="D163" s="21" t="s">
        <v>15</v>
      </c>
      <c r="E163" s="19">
        <f>SUM(E164:E172)</f>
        <v>6839084.36</v>
      </c>
      <c r="F163" s="19">
        <f>SUM(F164:F172)</f>
        <v>1244470.8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f>SUM(M164:M172)</f>
        <v>6839084.36</v>
      </c>
      <c r="N163" s="19">
        <f>SUM(N164:N172)</f>
        <v>1244470.8</v>
      </c>
      <c r="O163" s="30"/>
    </row>
    <row r="164" spans="1:15" ht="12.75">
      <c r="A164" s="37"/>
      <c r="B164" s="26"/>
      <c r="C164" s="37"/>
      <c r="D164" s="21">
        <v>2017</v>
      </c>
      <c r="E164" s="19">
        <f>G164+I164+K164+M164</f>
        <v>200000</v>
      </c>
      <c r="F164" s="19">
        <f>H164+J164+L164+N164</f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f>M144+M154</f>
        <v>200000</v>
      </c>
      <c r="N164" s="19">
        <f>N144+N154</f>
        <v>0</v>
      </c>
      <c r="O164" s="30"/>
    </row>
    <row r="165" spans="1:15" ht="12.75">
      <c r="A165" s="37"/>
      <c r="B165" s="26"/>
      <c r="C165" s="37"/>
      <c r="D165" s="21">
        <v>2018</v>
      </c>
      <c r="E165" s="19">
        <f aca="true" t="shared" si="30" ref="E165:E172">G165+I165+K165+M165</f>
        <v>200000</v>
      </c>
      <c r="F165" s="19">
        <f aca="true" t="shared" si="31" ref="F165:F172">H165+J165+L165+N165</f>
        <v>200000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f aca="true" t="shared" si="32" ref="M165:N172">M145+M155</f>
        <v>200000</v>
      </c>
      <c r="N165" s="19">
        <f t="shared" si="32"/>
        <v>200000</v>
      </c>
      <c r="O165" s="30"/>
    </row>
    <row r="166" spans="1:15" ht="12.75">
      <c r="A166" s="37"/>
      <c r="B166" s="26"/>
      <c r="C166" s="37"/>
      <c r="D166" s="21">
        <v>2019</v>
      </c>
      <c r="E166" s="19">
        <f t="shared" si="30"/>
        <v>1551801</v>
      </c>
      <c r="F166" s="19">
        <f t="shared" si="31"/>
        <v>155388.5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f t="shared" si="32"/>
        <v>1551801</v>
      </c>
      <c r="N166" s="19">
        <f t="shared" si="32"/>
        <v>155388.5</v>
      </c>
      <c r="O166" s="30"/>
    </row>
    <row r="167" spans="1:15" ht="12.75">
      <c r="A167" s="37"/>
      <c r="B167" s="26"/>
      <c r="C167" s="37"/>
      <c r="D167" s="21">
        <v>2020</v>
      </c>
      <c r="E167" s="19">
        <f t="shared" si="30"/>
        <v>428498.41</v>
      </c>
      <c r="F167" s="19">
        <f t="shared" si="31"/>
        <v>155388.5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f t="shared" si="32"/>
        <v>428498.41</v>
      </c>
      <c r="N167" s="19">
        <v>155388.5</v>
      </c>
      <c r="O167" s="30"/>
    </row>
    <row r="168" spans="1:15" ht="12.75">
      <c r="A168" s="37"/>
      <c r="B168" s="26"/>
      <c r="C168" s="37"/>
      <c r="D168" s="21">
        <v>2021</v>
      </c>
      <c r="E168" s="19">
        <f t="shared" si="30"/>
        <v>747734.65</v>
      </c>
      <c r="F168" s="19">
        <f t="shared" si="31"/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f t="shared" si="32"/>
        <v>747734.65</v>
      </c>
      <c r="N168" s="19">
        <v>0</v>
      </c>
      <c r="O168" s="30"/>
    </row>
    <row r="169" spans="1:15" ht="12.75">
      <c r="A169" s="37"/>
      <c r="B169" s="26"/>
      <c r="C169" s="37"/>
      <c r="D169" s="21">
        <v>2022</v>
      </c>
      <c r="E169" s="19">
        <f t="shared" si="30"/>
        <v>604902.6</v>
      </c>
      <c r="F169" s="19">
        <f t="shared" si="31"/>
        <v>466576.5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f t="shared" si="32"/>
        <v>604902.6</v>
      </c>
      <c r="N169" s="19">
        <v>466576.5</v>
      </c>
      <c r="O169" s="30"/>
    </row>
    <row r="170" spans="1:15" ht="12.75">
      <c r="A170" s="37"/>
      <c r="B170" s="26"/>
      <c r="C170" s="37"/>
      <c r="D170" s="21">
        <v>2023</v>
      </c>
      <c r="E170" s="19">
        <f t="shared" si="30"/>
        <v>1026065.3</v>
      </c>
      <c r="F170" s="19">
        <f t="shared" si="31"/>
        <v>85797.1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f t="shared" si="32"/>
        <v>1026065.3</v>
      </c>
      <c r="N170" s="19">
        <v>85797.1</v>
      </c>
      <c r="O170" s="30"/>
    </row>
    <row r="171" spans="1:15" ht="12.75">
      <c r="A171" s="37"/>
      <c r="B171" s="26"/>
      <c r="C171" s="37"/>
      <c r="D171" s="21">
        <v>2024</v>
      </c>
      <c r="E171" s="19">
        <f t="shared" si="30"/>
        <v>1026065.4</v>
      </c>
      <c r="F171" s="19">
        <f t="shared" si="31"/>
        <v>76225.9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f t="shared" si="32"/>
        <v>1026065.4</v>
      </c>
      <c r="N171" s="19">
        <v>76225.9</v>
      </c>
      <c r="O171" s="30"/>
    </row>
    <row r="172" spans="1:15" ht="13.5" customHeight="1">
      <c r="A172" s="37"/>
      <c r="B172" s="26"/>
      <c r="C172" s="37"/>
      <c r="D172" s="21">
        <v>2025</v>
      </c>
      <c r="E172" s="19">
        <f t="shared" si="30"/>
        <v>1054017</v>
      </c>
      <c r="F172" s="19">
        <f t="shared" si="31"/>
        <v>105094.3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f t="shared" si="32"/>
        <v>1054017</v>
      </c>
      <c r="N172" s="19">
        <v>105094.3</v>
      </c>
      <c r="O172" s="30"/>
    </row>
    <row r="173" spans="1:15" ht="13.5" customHeight="1">
      <c r="A173" s="27"/>
      <c r="B173" s="26" t="s">
        <v>75</v>
      </c>
      <c r="C173" s="27"/>
      <c r="D173" s="21" t="s">
        <v>15</v>
      </c>
      <c r="E173" s="19">
        <f>G173+I173+K173+M173</f>
        <v>5770031.9</v>
      </c>
      <c r="F173" s="19">
        <f>H173+J173+L173</f>
        <v>1397947.1</v>
      </c>
      <c r="G173" s="19">
        <f aca="true" t="shared" si="33" ref="G173:L173">SUM(G174:G182)</f>
        <v>428623.39999999997</v>
      </c>
      <c r="H173" s="19">
        <f t="shared" si="33"/>
        <v>360567.70000000007</v>
      </c>
      <c r="I173" s="19">
        <f t="shared" si="33"/>
        <v>5004334.2</v>
      </c>
      <c r="J173" s="19">
        <f t="shared" si="33"/>
        <v>829425.8</v>
      </c>
      <c r="K173" s="19">
        <f t="shared" si="33"/>
        <v>337074.30000000005</v>
      </c>
      <c r="L173" s="19">
        <f t="shared" si="33"/>
        <v>207953.6</v>
      </c>
      <c r="M173" s="19">
        <f aca="true" t="shared" si="34" ref="H173:N174">M205</f>
        <v>0</v>
      </c>
      <c r="N173" s="19">
        <f t="shared" si="34"/>
        <v>0</v>
      </c>
      <c r="O173" s="30"/>
    </row>
    <row r="174" spans="1:15" ht="13.5" customHeight="1">
      <c r="A174" s="28"/>
      <c r="B174" s="26"/>
      <c r="C174" s="28"/>
      <c r="D174" s="21">
        <v>2017</v>
      </c>
      <c r="E174" s="19">
        <f>E206</f>
        <v>0</v>
      </c>
      <c r="F174" s="19">
        <f>F206</f>
        <v>0</v>
      </c>
      <c r="G174" s="19">
        <f>G206</f>
        <v>0</v>
      </c>
      <c r="H174" s="19">
        <f t="shared" si="34"/>
        <v>0</v>
      </c>
      <c r="I174" s="19">
        <f t="shared" si="34"/>
        <v>0</v>
      </c>
      <c r="J174" s="19">
        <f t="shared" si="34"/>
        <v>0</v>
      </c>
      <c r="K174" s="19">
        <f t="shared" si="34"/>
        <v>0</v>
      </c>
      <c r="L174" s="19">
        <f t="shared" si="34"/>
        <v>0</v>
      </c>
      <c r="M174" s="19">
        <f t="shared" si="34"/>
        <v>0</v>
      </c>
      <c r="N174" s="19">
        <f t="shared" si="34"/>
        <v>0</v>
      </c>
      <c r="O174" s="30"/>
    </row>
    <row r="175" spans="1:15" ht="13.5" customHeight="1">
      <c r="A175" s="28"/>
      <c r="B175" s="26"/>
      <c r="C175" s="28"/>
      <c r="D175" s="21">
        <v>2018</v>
      </c>
      <c r="E175" s="19">
        <f aca="true" t="shared" si="35" ref="E175:N179">E207</f>
        <v>0</v>
      </c>
      <c r="F175" s="19">
        <f t="shared" si="35"/>
        <v>0</v>
      </c>
      <c r="G175" s="19">
        <f t="shared" si="35"/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19">
        <f t="shared" si="35"/>
        <v>0</v>
      </c>
      <c r="L175" s="19">
        <f t="shared" si="35"/>
        <v>0</v>
      </c>
      <c r="M175" s="19">
        <f t="shared" si="35"/>
        <v>0</v>
      </c>
      <c r="N175" s="19">
        <f t="shared" si="35"/>
        <v>0</v>
      </c>
      <c r="O175" s="30"/>
    </row>
    <row r="176" spans="1:15" ht="13.5" customHeight="1">
      <c r="A176" s="28"/>
      <c r="B176" s="26"/>
      <c r="C176" s="28"/>
      <c r="D176" s="21">
        <v>2019</v>
      </c>
      <c r="E176" s="19">
        <f>G176+I176+K176+M176</f>
        <v>1011893.6</v>
      </c>
      <c r="F176" s="19">
        <f>H176+J176+L176+N176</f>
        <v>777996.1</v>
      </c>
      <c r="G176" s="19">
        <f aca="true" t="shared" si="36" ref="G176:L176">G208</f>
        <v>300205.3</v>
      </c>
      <c r="H176" s="19">
        <f t="shared" si="36"/>
        <v>278357.30000000005</v>
      </c>
      <c r="I176" s="19">
        <f t="shared" si="36"/>
        <v>690337.7</v>
      </c>
      <c r="J176" s="19">
        <f t="shared" si="36"/>
        <v>484649.7</v>
      </c>
      <c r="K176" s="19">
        <f t="shared" si="36"/>
        <v>21350.6</v>
      </c>
      <c r="L176" s="19">
        <f t="shared" si="36"/>
        <v>14989.099999999999</v>
      </c>
      <c r="M176" s="19">
        <f t="shared" si="35"/>
        <v>0</v>
      </c>
      <c r="N176" s="19">
        <f t="shared" si="35"/>
        <v>0</v>
      </c>
      <c r="O176" s="30"/>
    </row>
    <row r="177" spans="1:15" ht="13.5" customHeight="1">
      <c r="A177" s="28"/>
      <c r="B177" s="26"/>
      <c r="C177" s="28"/>
      <c r="D177" s="21">
        <v>2020</v>
      </c>
      <c r="E177" s="19">
        <f>G177+I177+K177+M177</f>
        <v>666158.7</v>
      </c>
      <c r="F177" s="19">
        <f>H177+J177+L177+N177</f>
        <v>619951</v>
      </c>
      <c r="G177" s="19">
        <f>G209</f>
        <v>128418.09999999999</v>
      </c>
      <c r="H177" s="19">
        <f t="shared" si="35"/>
        <v>82210.4</v>
      </c>
      <c r="I177" s="19">
        <f t="shared" si="35"/>
        <v>344776.1</v>
      </c>
      <c r="J177" s="19">
        <f t="shared" si="35"/>
        <v>344776.1</v>
      </c>
      <c r="K177" s="19">
        <f t="shared" si="35"/>
        <v>192964.5</v>
      </c>
      <c r="L177" s="19">
        <f t="shared" si="35"/>
        <v>192964.5</v>
      </c>
      <c r="M177" s="19">
        <f t="shared" si="35"/>
        <v>0</v>
      </c>
      <c r="N177" s="19">
        <f t="shared" si="35"/>
        <v>0</v>
      </c>
      <c r="O177" s="30"/>
    </row>
    <row r="178" spans="1:15" ht="13.5" customHeight="1">
      <c r="A178" s="28"/>
      <c r="B178" s="26"/>
      <c r="C178" s="28"/>
      <c r="D178" s="21">
        <v>2021</v>
      </c>
      <c r="E178" s="19">
        <f>G178</f>
        <v>0</v>
      </c>
      <c r="F178" s="19">
        <f>H178+J178+L178+N178</f>
        <v>0</v>
      </c>
      <c r="G178" s="19">
        <f>G210</f>
        <v>0</v>
      </c>
      <c r="H178" s="19">
        <f t="shared" si="35"/>
        <v>0</v>
      </c>
      <c r="I178" s="19">
        <f t="shared" si="35"/>
        <v>477719.2</v>
      </c>
      <c r="J178" s="19">
        <f t="shared" si="35"/>
        <v>0</v>
      </c>
      <c r="K178" s="19">
        <f t="shared" si="35"/>
        <v>14774.7</v>
      </c>
      <c r="L178" s="19">
        <f t="shared" si="35"/>
        <v>0</v>
      </c>
      <c r="M178" s="19">
        <f t="shared" si="35"/>
        <v>0</v>
      </c>
      <c r="N178" s="19">
        <f t="shared" si="35"/>
        <v>0</v>
      </c>
      <c r="O178" s="30"/>
    </row>
    <row r="179" spans="1:15" ht="13.5" customHeight="1">
      <c r="A179" s="28"/>
      <c r="B179" s="26"/>
      <c r="C179" s="28"/>
      <c r="D179" s="21">
        <v>2022</v>
      </c>
      <c r="E179" s="19">
        <f>G179</f>
        <v>0</v>
      </c>
      <c r="F179" s="19">
        <f>H179+J179+L179+N179</f>
        <v>0</v>
      </c>
      <c r="G179" s="19">
        <f>G211</f>
        <v>0</v>
      </c>
      <c r="H179" s="19">
        <f t="shared" si="35"/>
        <v>0</v>
      </c>
      <c r="I179" s="19">
        <f t="shared" si="35"/>
        <v>1329524.9</v>
      </c>
      <c r="J179" s="19">
        <f t="shared" si="35"/>
        <v>0</v>
      </c>
      <c r="K179" s="19">
        <f t="shared" si="35"/>
        <v>41119.3</v>
      </c>
      <c r="L179" s="19">
        <f t="shared" si="35"/>
        <v>0</v>
      </c>
      <c r="M179" s="19">
        <f t="shared" si="35"/>
        <v>0</v>
      </c>
      <c r="N179" s="19">
        <f t="shared" si="35"/>
        <v>0</v>
      </c>
      <c r="O179" s="30"/>
    </row>
    <row r="180" spans="1:15" ht="13.5" customHeight="1">
      <c r="A180" s="28"/>
      <c r="B180" s="26"/>
      <c r="C180" s="28"/>
      <c r="D180" s="21">
        <v>2023</v>
      </c>
      <c r="E180" s="19">
        <f aca="true" t="shared" si="37" ref="E180:N180">E212</f>
        <v>1370644.2</v>
      </c>
      <c r="F180" s="19">
        <f t="shared" si="37"/>
        <v>0</v>
      </c>
      <c r="G180" s="19">
        <f t="shared" si="37"/>
        <v>0</v>
      </c>
      <c r="H180" s="19">
        <f t="shared" si="37"/>
        <v>0</v>
      </c>
      <c r="I180" s="19">
        <f t="shared" si="37"/>
        <v>1329524.9</v>
      </c>
      <c r="J180" s="19">
        <f t="shared" si="37"/>
        <v>0</v>
      </c>
      <c r="K180" s="19">
        <f t="shared" si="37"/>
        <v>41119.3</v>
      </c>
      <c r="L180" s="19">
        <f t="shared" si="37"/>
        <v>0</v>
      </c>
      <c r="M180" s="19">
        <f t="shared" si="37"/>
        <v>0</v>
      </c>
      <c r="N180" s="19">
        <f t="shared" si="37"/>
        <v>0</v>
      </c>
      <c r="O180" s="30"/>
    </row>
    <row r="181" spans="1:15" ht="13.5" customHeight="1">
      <c r="A181" s="28"/>
      <c r="B181" s="26"/>
      <c r="C181" s="28"/>
      <c r="D181" s="21">
        <v>2024</v>
      </c>
      <c r="E181" s="19">
        <f aca="true" t="shared" si="38" ref="E181:K181">E213</f>
        <v>858197.3</v>
      </c>
      <c r="F181" s="19">
        <f t="shared" si="38"/>
        <v>0</v>
      </c>
      <c r="G181" s="19">
        <f t="shared" si="38"/>
        <v>0</v>
      </c>
      <c r="H181" s="19">
        <f t="shared" si="38"/>
        <v>0</v>
      </c>
      <c r="I181" s="19">
        <f t="shared" si="38"/>
        <v>832451.4</v>
      </c>
      <c r="J181" s="19">
        <f t="shared" si="38"/>
        <v>0</v>
      </c>
      <c r="K181" s="19">
        <f t="shared" si="38"/>
        <v>25745.9</v>
      </c>
      <c r="L181" s="19">
        <f aca="true" t="shared" si="39" ref="L181:N182">L213</f>
        <v>0</v>
      </c>
      <c r="M181" s="19">
        <f t="shared" si="39"/>
        <v>0</v>
      </c>
      <c r="N181" s="19">
        <f t="shared" si="39"/>
        <v>0</v>
      </c>
      <c r="O181" s="30"/>
    </row>
    <row r="182" spans="1:15" ht="12" customHeight="1">
      <c r="A182" s="29"/>
      <c r="B182" s="26"/>
      <c r="C182" s="29"/>
      <c r="D182" s="21">
        <v>2025</v>
      </c>
      <c r="E182" s="19">
        <f aca="true" t="shared" si="40" ref="E182:K182">E214</f>
        <v>0</v>
      </c>
      <c r="F182" s="19">
        <f t="shared" si="40"/>
        <v>0</v>
      </c>
      <c r="G182" s="19">
        <f t="shared" si="40"/>
        <v>0</v>
      </c>
      <c r="H182" s="19">
        <f t="shared" si="40"/>
        <v>0</v>
      </c>
      <c r="I182" s="19">
        <f t="shared" si="40"/>
        <v>0</v>
      </c>
      <c r="J182" s="19">
        <f t="shared" si="40"/>
        <v>0</v>
      </c>
      <c r="K182" s="19">
        <f t="shared" si="40"/>
        <v>0</v>
      </c>
      <c r="L182" s="19">
        <f t="shared" si="39"/>
        <v>0</v>
      </c>
      <c r="M182" s="19">
        <f t="shared" si="39"/>
        <v>0</v>
      </c>
      <c r="N182" s="19">
        <f t="shared" si="39"/>
        <v>0</v>
      </c>
      <c r="O182" s="30"/>
    </row>
    <row r="183" spans="1:15" ht="13.5" customHeight="1">
      <c r="A183" s="31" t="s">
        <v>58</v>
      </c>
      <c r="B183" s="30" t="s">
        <v>62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3.5" customHeight="1">
      <c r="A184" s="36"/>
      <c r="B184" s="30" t="s">
        <v>79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4.25" customHeight="1">
      <c r="A185" s="31" t="s">
        <v>59</v>
      </c>
      <c r="B185" s="31" t="s">
        <v>80</v>
      </c>
      <c r="C185" s="31" t="s">
        <v>71</v>
      </c>
      <c r="D185" s="21" t="s">
        <v>15</v>
      </c>
      <c r="E185" s="19">
        <f>G185+I185+K185+M185</f>
        <v>5091222.8</v>
      </c>
      <c r="F185" s="19">
        <f>H185+J185+L185+N185</f>
        <v>719138</v>
      </c>
      <c r="G185" s="19">
        <f>SUM(G186:G194)</f>
        <v>287752</v>
      </c>
      <c r="H185" s="19">
        <f aca="true" t="shared" si="41" ref="H185:N185">SUM(H186:H194)</f>
        <v>219696.3</v>
      </c>
      <c r="I185" s="19">
        <f t="shared" si="41"/>
        <v>4570950.7</v>
      </c>
      <c r="J185" s="19">
        <f t="shared" si="41"/>
        <v>396042.3</v>
      </c>
      <c r="K185" s="19">
        <f t="shared" si="41"/>
        <v>232520.1</v>
      </c>
      <c r="L185" s="19">
        <f t="shared" si="41"/>
        <v>103399.4</v>
      </c>
      <c r="M185" s="19">
        <f t="shared" si="41"/>
        <v>0</v>
      </c>
      <c r="N185" s="19">
        <f t="shared" si="41"/>
        <v>0</v>
      </c>
      <c r="O185" s="43" t="s">
        <v>19</v>
      </c>
    </row>
    <row r="186" spans="1:15" ht="14.25" customHeight="1">
      <c r="A186" s="35"/>
      <c r="B186" s="35"/>
      <c r="C186" s="41"/>
      <c r="D186" s="23">
        <v>2017</v>
      </c>
      <c r="E186" s="5">
        <f>G186+I186+K186+M186</f>
        <v>0</v>
      </c>
      <c r="F186" s="5">
        <f>H186+J186+L186+N186</f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43"/>
    </row>
    <row r="187" spans="1:15" ht="14.25" customHeight="1">
      <c r="A187" s="35"/>
      <c r="B187" s="35"/>
      <c r="C187" s="41"/>
      <c r="D187" s="23">
        <v>2018</v>
      </c>
      <c r="E187" s="5">
        <f aca="true" t="shared" si="42" ref="E187:E194">G187+I187+K187+M187</f>
        <v>0</v>
      </c>
      <c r="F187" s="5">
        <f aca="true" t="shared" si="43" ref="F187:F194">H187+J187+L187+N187</f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43"/>
    </row>
    <row r="188" spans="1:15" ht="14.25" customHeight="1">
      <c r="A188" s="35"/>
      <c r="B188" s="35"/>
      <c r="C188" s="41"/>
      <c r="D188" s="23">
        <v>2019</v>
      </c>
      <c r="E188" s="5">
        <f t="shared" si="42"/>
        <v>634536.2999999999</v>
      </c>
      <c r="F188" s="5">
        <f t="shared" si="43"/>
        <v>400638.8</v>
      </c>
      <c r="G188" s="5">
        <f>76071.3+101892.3</f>
        <v>177963.6</v>
      </c>
      <c r="H188" s="18">
        <v>156115.6</v>
      </c>
      <c r="I188" s="5">
        <v>442875.5</v>
      </c>
      <c r="J188" s="16">
        <v>237187.5</v>
      </c>
      <c r="K188" s="5">
        <v>13697.2</v>
      </c>
      <c r="L188" s="18">
        <v>7335.7</v>
      </c>
      <c r="M188" s="5">
        <v>0</v>
      </c>
      <c r="N188" s="5">
        <v>0</v>
      </c>
      <c r="O188" s="43"/>
    </row>
    <row r="189" spans="1:15" ht="14.25" customHeight="1">
      <c r="A189" s="35"/>
      <c r="B189" s="35"/>
      <c r="C189" s="41"/>
      <c r="D189" s="23">
        <v>2020</v>
      </c>
      <c r="E189" s="5">
        <f t="shared" si="42"/>
        <v>364706.89999999997</v>
      </c>
      <c r="F189" s="5">
        <f t="shared" si="43"/>
        <v>318499.2</v>
      </c>
      <c r="G189" s="5">
        <v>109788.4</v>
      </c>
      <c r="H189" s="5">
        <v>63580.7</v>
      </c>
      <c r="I189" s="5">
        <v>158854.8</v>
      </c>
      <c r="J189" s="5">
        <v>158854.8</v>
      </c>
      <c r="K189" s="5">
        <v>96063.7</v>
      </c>
      <c r="L189" s="5">
        <v>96063.7</v>
      </c>
      <c r="M189" s="5">
        <v>0</v>
      </c>
      <c r="N189" s="5">
        <v>0</v>
      </c>
      <c r="O189" s="43"/>
    </row>
    <row r="190" spans="1:15" ht="14.25" customHeight="1">
      <c r="A190" s="35"/>
      <c r="B190" s="35"/>
      <c r="C190" s="41"/>
      <c r="D190" s="23">
        <v>2021</v>
      </c>
      <c r="E190" s="5">
        <f t="shared" si="42"/>
        <v>492493.9</v>
      </c>
      <c r="F190" s="5">
        <f t="shared" si="43"/>
        <v>0</v>
      </c>
      <c r="G190" s="5">
        <v>0</v>
      </c>
      <c r="H190" s="5">
        <v>0</v>
      </c>
      <c r="I190" s="5">
        <v>477719.2</v>
      </c>
      <c r="J190" s="5">
        <v>0</v>
      </c>
      <c r="K190" s="5">
        <v>14774.7</v>
      </c>
      <c r="L190" s="5">
        <v>0</v>
      </c>
      <c r="M190" s="5">
        <v>0</v>
      </c>
      <c r="N190" s="5">
        <v>0</v>
      </c>
      <c r="O190" s="43"/>
    </row>
    <row r="191" spans="1:15" ht="14.25" customHeight="1">
      <c r="A191" s="35"/>
      <c r="B191" s="35"/>
      <c r="C191" s="41"/>
      <c r="D191" s="23">
        <v>2022</v>
      </c>
      <c r="E191" s="5">
        <f t="shared" si="42"/>
        <v>1370644.2</v>
      </c>
      <c r="F191" s="5">
        <f t="shared" si="43"/>
        <v>0</v>
      </c>
      <c r="G191" s="5">
        <v>0</v>
      </c>
      <c r="H191" s="5">
        <v>0</v>
      </c>
      <c r="I191" s="5">
        <v>1329524.9</v>
      </c>
      <c r="J191" s="5">
        <v>0</v>
      </c>
      <c r="K191" s="5">
        <v>41119.3</v>
      </c>
      <c r="L191" s="5">
        <v>0</v>
      </c>
      <c r="M191" s="5">
        <v>0</v>
      </c>
      <c r="N191" s="5">
        <v>0</v>
      </c>
      <c r="O191" s="43"/>
    </row>
    <row r="192" spans="1:15" ht="14.25" customHeight="1">
      <c r="A192" s="35"/>
      <c r="B192" s="35"/>
      <c r="C192" s="41"/>
      <c r="D192" s="23">
        <v>2023</v>
      </c>
      <c r="E192" s="5">
        <f t="shared" si="42"/>
        <v>1370644.2</v>
      </c>
      <c r="F192" s="5">
        <f t="shared" si="43"/>
        <v>0</v>
      </c>
      <c r="G192" s="5">
        <v>0</v>
      </c>
      <c r="H192" s="5">
        <v>0</v>
      </c>
      <c r="I192" s="5">
        <v>1329524.9</v>
      </c>
      <c r="J192" s="5">
        <v>0</v>
      </c>
      <c r="K192" s="5">
        <v>41119.3</v>
      </c>
      <c r="L192" s="5">
        <v>0</v>
      </c>
      <c r="M192" s="5">
        <v>0</v>
      </c>
      <c r="N192" s="5">
        <v>0</v>
      </c>
      <c r="O192" s="43"/>
    </row>
    <row r="193" spans="1:15" ht="14.25" customHeight="1">
      <c r="A193" s="35"/>
      <c r="B193" s="35"/>
      <c r="C193" s="41"/>
      <c r="D193" s="23">
        <v>2024</v>
      </c>
      <c r="E193" s="5">
        <f t="shared" si="42"/>
        <v>858197.3</v>
      </c>
      <c r="F193" s="5">
        <f t="shared" si="43"/>
        <v>0</v>
      </c>
      <c r="G193" s="5">
        <v>0</v>
      </c>
      <c r="H193" s="5">
        <v>0</v>
      </c>
      <c r="I193" s="5">
        <v>832451.4</v>
      </c>
      <c r="J193" s="5">
        <v>0</v>
      </c>
      <c r="K193" s="5">
        <v>25745.9</v>
      </c>
      <c r="L193" s="5">
        <v>0</v>
      </c>
      <c r="M193" s="5">
        <v>0</v>
      </c>
      <c r="N193" s="5">
        <v>0</v>
      </c>
      <c r="O193" s="43"/>
    </row>
    <row r="194" spans="1:15" ht="13.5" customHeight="1">
      <c r="A194" s="36"/>
      <c r="B194" s="36"/>
      <c r="C194" s="42"/>
      <c r="D194" s="23">
        <v>2025</v>
      </c>
      <c r="E194" s="5">
        <f t="shared" si="42"/>
        <v>0</v>
      </c>
      <c r="F194" s="5">
        <f t="shared" si="43"/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43"/>
    </row>
    <row r="195" spans="1:15" ht="15" customHeight="1">
      <c r="A195" s="31" t="s">
        <v>60</v>
      </c>
      <c r="B195" s="31" t="s">
        <v>76</v>
      </c>
      <c r="C195" s="31" t="s">
        <v>72</v>
      </c>
      <c r="D195" s="21" t="s">
        <v>15</v>
      </c>
      <c r="E195" s="19">
        <f>SUM(E196:E204)</f>
        <v>678809.1000000001</v>
      </c>
      <c r="F195" s="19">
        <f aca="true" t="shared" si="44" ref="F195:N195">SUM(F196:F204)</f>
        <v>678809.1000000001</v>
      </c>
      <c r="G195" s="19">
        <f t="shared" si="44"/>
        <v>140871.4</v>
      </c>
      <c r="H195" s="19">
        <f t="shared" si="44"/>
        <v>140871.40000000002</v>
      </c>
      <c r="I195" s="19">
        <f t="shared" si="44"/>
        <v>433383.5</v>
      </c>
      <c r="J195" s="19">
        <f t="shared" si="44"/>
        <v>433383.5</v>
      </c>
      <c r="K195" s="19">
        <f t="shared" si="44"/>
        <v>104554.2</v>
      </c>
      <c r="L195" s="19">
        <f t="shared" si="44"/>
        <v>104554.2</v>
      </c>
      <c r="M195" s="19">
        <f t="shared" si="44"/>
        <v>0</v>
      </c>
      <c r="N195" s="19">
        <f t="shared" si="44"/>
        <v>0</v>
      </c>
      <c r="O195" s="43" t="s">
        <v>19</v>
      </c>
    </row>
    <row r="196" spans="1:15" ht="15" customHeight="1">
      <c r="A196" s="35"/>
      <c r="B196" s="35"/>
      <c r="C196" s="41"/>
      <c r="D196" s="23">
        <v>2017</v>
      </c>
      <c r="E196" s="5">
        <f aca="true" t="shared" si="45" ref="E196:F198">G196+I196+K196+M196</f>
        <v>0</v>
      </c>
      <c r="F196" s="5">
        <f t="shared" si="45"/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43"/>
    </row>
    <row r="197" spans="1:15" ht="15" customHeight="1">
      <c r="A197" s="35"/>
      <c r="B197" s="35"/>
      <c r="C197" s="41"/>
      <c r="D197" s="23">
        <v>2018</v>
      </c>
      <c r="E197" s="5">
        <f t="shared" si="45"/>
        <v>0</v>
      </c>
      <c r="F197" s="5">
        <f t="shared" si="45"/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43"/>
    </row>
    <row r="198" spans="1:15" ht="15" customHeight="1">
      <c r="A198" s="35"/>
      <c r="B198" s="35"/>
      <c r="C198" s="41"/>
      <c r="D198" s="23">
        <v>2019</v>
      </c>
      <c r="E198" s="5">
        <f t="shared" si="45"/>
        <v>377357.30000000005</v>
      </c>
      <c r="F198" s="5">
        <f t="shared" si="45"/>
        <v>377357.30000000005</v>
      </c>
      <c r="G198" s="18">
        <v>122241.7</v>
      </c>
      <c r="H198" s="18">
        <f>103059.8+19181.9</f>
        <v>122241.70000000001</v>
      </c>
      <c r="I198" s="18">
        <v>247462.2</v>
      </c>
      <c r="J198" s="18">
        <v>247462.2</v>
      </c>
      <c r="K198" s="18">
        <v>7653.4</v>
      </c>
      <c r="L198" s="18">
        <v>7653.4</v>
      </c>
      <c r="M198" s="5">
        <v>0</v>
      </c>
      <c r="N198" s="5">
        <v>0</v>
      </c>
      <c r="O198" s="43"/>
    </row>
    <row r="199" spans="1:15" ht="15" customHeight="1">
      <c r="A199" s="35"/>
      <c r="B199" s="35"/>
      <c r="C199" s="41"/>
      <c r="D199" s="23">
        <v>2020</v>
      </c>
      <c r="E199" s="5">
        <f aca="true" t="shared" si="46" ref="E199:E204">G199+I199+K199+M199</f>
        <v>301451.8</v>
      </c>
      <c r="F199" s="5">
        <f aca="true" t="shared" si="47" ref="F199:F204">H199+J199+L199+N199</f>
        <v>301451.8</v>
      </c>
      <c r="G199" s="5">
        <v>18629.7</v>
      </c>
      <c r="H199" s="5">
        <v>18629.7</v>
      </c>
      <c r="I199" s="5">
        <v>185921.3</v>
      </c>
      <c r="J199" s="5">
        <v>185921.3</v>
      </c>
      <c r="K199" s="5">
        <v>96900.8</v>
      </c>
      <c r="L199" s="5">
        <v>96900.8</v>
      </c>
      <c r="M199" s="5">
        <v>0</v>
      </c>
      <c r="N199" s="5">
        <v>0</v>
      </c>
      <c r="O199" s="43"/>
    </row>
    <row r="200" spans="1:16" ht="15" customHeight="1">
      <c r="A200" s="35"/>
      <c r="B200" s="35"/>
      <c r="C200" s="41"/>
      <c r="D200" s="23">
        <v>2021</v>
      </c>
      <c r="E200" s="5">
        <f t="shared" si="46"/>
        <v>0</v>
      </c>
      <c r="F200" s="5">
        <f t="shared" si="47"/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43"/>
      <c r="P200" s="17"/>
    </row>
    <row r="201" spans="1:15" ht="15" customHeight="1">
      <c r="A201" s="35"/>
      <c r="B201" s="35"/>
      <c r="C201" s="41"/>
      <c r="D201" s="23">
        <v>2022</v>
      </c>
      <c r="E201" s="5">
        <f t="shared" si="46"/>
        <v>0</v>
      </c>
      <c r="F201" s="5">
        <f t="shared" si="47"/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43"/>
    </row>
    <row r="202" spans="1:15" ht="15" customHeight="1">
      <c r="A202" s="35"/>
      <c r="B202" s="35"/>
      <c r="C202" s="41"/>
      <c r="D202" s="23">
        <v>2023</v>
      </c>
      <c r="E202" s="5">
        <f t="shared" si="46"/>
        <v>0</v>
      </c>
      <c r="F202" s="5">
        <f t="shared" si="47"/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43"/>
    </row>
    <row r="203" spans="1:15" ht="15" customHeight="1">
      <c r="A203" s="35"/>
      <c r="B203" s="35"/>
      <c r="C203" s="41"/>
      <c r="D203" s="23">
        <v>2024</v>
      </c>
      <c r="E203" s="5">
        <f t="shared" si="46"/>
        <v>0</v>
      </c>
      <c r="F203" s="5">
        <f t="shared" si="47"/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43"/>
    </row>
    <row r="204" spans="1:15" ht="15" customHeight="1">
      <c r="A204" s="36"/>
      <c r="B204" s="36"/>
      <c r="C204" s="42"/>
      <c r="D204" s="23">
        <v>2025</v>
      </c>
      <c r="E204" s="5">
        <f t="shared" si="46"/>
        <v>0</v>
      </c>
      <c r="F204" s="5">
        <f t="shared" si="47"/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43"/>
    </row>
    <row r="205" spans="1:15" ht="12.75">
      <c r="A205" s="38"/>
      <c r="B205" s="26" t="s">
        <v>61</v>
      </c>
      <c r="C205" s="37"/>
      <c r="D205" s="21" t="s">
        <v>15</v>
      </c>
      <c r="E205" s="19">
        <f>E185+E195</f>
        <v>5770031.9</v>
      </c>
      <c r="F205" s="19">
        <f aca="true" t="shared" si="48" ref="F205:N205">F185+F195</f>
        <v>1397947.1</v>
      </c>
      <c r="G205" s="19">
        <f t="shared" si="48"/>
        <v>428623.4</v>
      </c>
      <c r="H205" s="19">
        <f t="shared" si="48"/>
        <v>360567.7</v>
      </c>
      <c r="I205" s="19">
        <f t="shared" si="48"/>
        <v>5004334.2</v>
      </c>
      <c r="J205" s="19">
        <f t="shared" si="48"/>
        <v>829425.8</v>
      </c>
      <c r="K205" s="19">
        <f t="shared" si="48"/>
        <v>337074.3</v>
      </c>
      <c r="L205" s="19">
        <f t="shared" si="48"/>
        <v>207953.59999999998</v>
      </c>
      <c r="M205" s="19">
        <f t="shared" si="48"/>
        <v>0</v>
      </c>
      <c r="N205" s="19">
        <f t="shared" si="48"/>
        <v>0</v>
      </c>
      <c r="O205" s="43"/>
    </row>
    <row r="206" spans="1:15" ht="12.75">
      <c r="A206" s="39"/>
      <c r="B206" s="26"/>
      <c r="C206" s="37"/>
      <c r="D206" s="21">
        <v>2017</v>
      </c>
      <c r="E206" s="19">
        <f aca="true" t="shared" si="49" ref="E206:N206">E186+E196</f>
        <v>0</v>
      </c>
      <c r="F206" s="19">
        <f t="shared" si="49"/>
        <v>0</v>
      </c>
      <c r="G206" s="19">
        <f t="shared" si="49"/>
        <v>0</v>
      </c>
      <c r="H206" s="19">
        <f t="shared" si="49"/>
        <v>0</v>
      </c>
      <c r="I206" s="19">
        <f t="shared" si="49"/>
        <v>0</v>
      </c>
      <c r="J206" s="19">
        <f t="shared" si="49"/>
        <v>0</v>
      </c>
      <c r="K206" s="19">
        <f t="shared" si="49"/>
        <v>0</v>
      </c>
      <c r="L206" s="19">
        <f t="shared" si="49"/>
        <v>0</v>
      </c>
      <c r="M206" s="19">
        <f t="shared" si="49"/>
        <v>0</v>
      </c>
      <c r="N206" s="19">
        <f t="shared" si="49"/>
        <v>0</v>
      </c>
      <c r="O206" s="43"/>
    </row>
    <row r="207" spans="1:15" ht="12.75">
      <c r="A207" s="39"/>
      <c r="B207" s="26"/>
      <c r="C207" s="37"/>
      <c r="D207" s="21">
        <v>2018</v>
      </c>
      <c r="E207" s="19">
        <f aca="true" t="shared" si="50" ref="E207:N207">E187+E197</f>
        <v>0</v>
      </c>
      <c r="F207" s="19">
        <f t="shared" si="50"/>
        <v>0</v>
      </c>
      <c r="G207" s="19">
        <f t="shared" si="50"/>
        <v>0</v>
      </c>
      <c r="H207" s="19">
        <f t="shared" si="50"/>
        <v>0</v>
      </c>
      <c r="I207" s="19">
        <f t="shared" si="50"/>
        <v>0</v>
      </c>
      <c r="J207" s="19">
        <f t="shared" si="50"/>
        <v>0</v>
      </c>
      <c r="K207" s="19">
        <f t="shared" si="50"/>
        <v>0</v>
      </c>
      <c r="L207" s="19">
        <f t="shared" si="50"/>
        <v>0</v>
      </c>
      <c r="M207" s="19">
        <f t="shared" si="50"/>
        <v>0</v>
      </c>
      <c r="N207" s="19">
        <f t="shared" si="50"/>
        <v>0</v>
      </c>
      <c r="O207" s="43"/>
    </row>
    <row r="208" spans="1:15" ht="12.75">
      <c r="A208" s="39"/>
      <c r="B208" s="26"/>
      <c r="C208" s="37"/>
      <c r="D208" s="21">
        <v>2019</v>
      </c>
      <c r="E208" s="19">
        <f aca="true" t="shared" si="51" ref="E208:N208">E188+E198</f>
        <v>1011893.6</v>
      </c>
      <c r="F208" s="19">
        <f t="shared" si="51"/>
        <v>777996.1000000001</v>
      </c>
      <c r="G208" s="19">
        <f t="shared" si="51"/>
        <v>300205.3</v>
      </c>
      <c r="H208" s="19">
        <f t="shared" si="51"/>
        <v>278357.30000000005</v>
      </c>
      <c r="I208" s="19">
        <f t="shared" si="51"/>
        <v>690337.7</v>
      </c>
      <c r="J208" s="19">
        <f t="shared" si="51"/>
        <v>484649.7</v>
      </c>
      <c r="K208" s="19">
        <f t="shared" si="51"/>
        <v>21350.6</v>
      </c>
      <c r="L208" s="19">
        <f t="shared" si="51"/>
        <v>14989.099999999999</v>
      </c>
      <c r="M208" s="19">
        <f t="shared" si="51"/>
        <v>0</v>
      </c>
      <c r="N208" s="19">
        <f t="shared" si="51"/>
        <v>0</v>
      </c>
      <c r="O208" s="43"/>
    </row>
    <row r="209" spans="1:15" ht="12.75">
      <c r="A209" s="39"/>
      <c r="B209" s="26"/>
      <c r="C209" s="37"/>
      <c r="D209" s="21">
        <v>2020</v>
      </c>
      <c r="E209" s="19">
        <f aca="true" t="shared" si="52" ref="E209:N209">E189+E199</f>
        <v>666158.7</v>
      </c>
      <c r="F209" s="19">
        <f t="shared" si="52"/>
        <v>619951</v>
      </c>
      <c r="G209" s="19">
        <f t="shared" si="52"/>
        <v>128418.09999999999</v>
      </c>
      <c r="H209" s="19">
        <f t="shared" si="52"/>
        <v>82210.4</v>
      </c>
      <c r="I209" s="19">
        <f t="shared" si="52"/>
        <v>344776.1</v>
      </c>
      <c r="J209" s="19">
        <f t="shared" si="52"/>
        <v>344776.1</v>
      </c>
      <c r="K209" s="19">
        <f t="shared" si="52"/>
        <v>192964.5</v>
      </c>
      <c r="L209" s="19">
        <f t="shared" si="52"/>
        <v>192964.5</v>
      </c>
      <c r="M209" s="19">
        <f t="shared" si="52"/>
        <v>0</v>
      </c>
      <c r="N209" s="19">
        <f t="shared" si="52"/>
        <v>0</v>
      </c>
      <c r="O209" s="43"/>
    </row>
    <row r="210" spans="1:15" ht="12.75">
      <c r="A210" s="39"/>
      <c r="B210" s="26"/>
      <c r="C210" s="37"/>
      <c r="D210" s="21">
        <v>2021</v>
      </c>
      <c r="E210" s="19">
        <f aca="true" t="shared" si="53" ref="E210:N210">E190+E200</f>
        <v>492493.9</v>
      </c>
      <c r="F210" s="19">
        <f t="shared" si="53"/>
        <v>0</v>
      </c>
      <c r="G210" s="19">
        <f t="shared" si="53"/>
        <v>0</v>
      </c>
      <c r="H210" s="19">
        <f t="shared" si="53"/>
        <v>0</v>
      </c>
      <c r="I210" s="19">
        <f t="shared" si="53"/>
        <v>477719.2</v>
      </c>
      <c r="J210" s="19">
        <f t="shared" si="53"/>
        <v>0</v>
      </c>
      <c r="K210" s="19">
        <f t="shared" si="53"/>
        <v>14774.7</v>
      </c>
      <c r="L210" s="19">
        <f t="shared" si="53"/>
        <v>0</v>
      </c>
      <c r="M210" s="19">
        <f t="shared" si="53"/>
        <v>0</v>
      </c>
      <c r="N210" s="19">
        <f t="shared" si="53"/>
        <v>0</v>
      </c>
      <c r="O210" s="43"/>
    </row>
    <row r="211" spans="1:15" ht="12.75">
      <c r="A211" s="39"/>
      <c r="B211" s="26"/>
      <c r="C211" s="37"/>
      <c r="D211" s="21">
        <v>2022</v>
      </c>
      <c r="E211" s="19">
        <f aca="true" t="shared" si="54" ref="E211:N211">E191+E201</f>
        <v>1370644.2</v>
      </c>
      <c r="F211" s="19">
        <f t="shared" si="54"/>
        <v>0</v>
      </c>
      <c r="G211" s="19">
        <f t="shared" si="54"/>
        <v>0</v>
      </c>
      <c r="H211" s="19">
        <f t="shared" si="54"/>
        <v>0</v>
      </c>
      <c r="I211" s="19">
        <f t="shared" si="54"/>
        <v>1329524.9</v>
      </c>
      <c r="J211" s="19">
        <f t="shared" si="54"/>
        <v>0</v>
      </c>
      <c r="K211" s="19">
        <f t="shared" si="54"/>
        <v>41119.3</v>
      </c>
      <c r="L211" s="19">
        <f t="shared" si="54"/>
        <v>0</v>
      </c>
      <c r="M211" s="19">
        <f t="shared" si="54"/>
        <v>0</v>
      </c>
      <c r="N211" s="19">
        <f t="shared" si="54"/>
        <v>0</v>
      </c>
      <c r="O211" s="43"/>
    </row>
    <row r="212" spans="1:15" ht="12.75">
      <c r="A212" s="39"/>
      <c r="B212" s="26"/>
      <c r="C212" s="37"/>
      <c r="D212" s="21">
        <v>2023</v>
      </c>
      <c r="E212" s="19">
        <f aca="true" t="shared" si="55" ref="E212:N212">E192+E202</f>
        <v>1370644.2</v>
      </c>
      <c r="F212" s="19">
        <f t="shared" si="55"/>
        <v>0</v>
      </c>
      <c r="G212" s="19">
        <f t="shared" si="55"/>
        <v>0</v>
      </c>
      <c r="H212" s="19">
        <f t="shared" si="55"/>
        <v>0</v>
      </c>
      <c r="I212" s="19">
        <f t="shared" si="55"/>
        <v>1329524.9</v>
      </c>
      <c r="J212" s="19">
        <f t="shared" si="55"/>
        <v>0</v>
      </c>
      <c r="K212" s="19">
        <f t="shared" si="55"/>
        <v>41119.3</v>
      </c>
      <c r="L212" s="19">
        <f t="shared" si="55"/>
        <v>0</v>
      </c>
      <c r="M212" s="19">
        <f t="shared" si="55"/>
        <v>0</v>
      </c>
      <c r="N212" s="19">
        <f t="shared" si="55"/>
        <v>0</v>
      </c>
      <c r="O212" s="43"/>
    </row>
    <row r="213" spans="1:15" ht="12.75">
      <c r="A213" s="39"/>
      <c r="B213" s="26"/>
      <c r="C213" s="37"/>
      <c r="D213" s="21">
        <v>2024</v>
      </c>
      <c r="E213" s="19">
        <f aca="true" t="shared" si="56" ref="E213:N213">E193+E203</f>
        <v>858197.3</v>
      </c>
      <c r="F213" s="19">
        <f t="shared" si="56"/>
        <v>0</v>
      </c>
      <c r="G213" s="19">
        <f t="shared" si="56"/>
        <v>0</v>
      </c>
      <c r="H213" s="19">
        <f t="shared" si="56"/>
        <v>0</v>
      </c>
      <c r="I213" s="19">
        <f t="shared" si="56"/>
        <v>832451.4</v>
      </c>
      <c r="J213" s="19">
        <f t="shared" si="56"/>
        <v>0</v>
      </c>
      <c r="K213" s="19">
        <f t="shared" si="56"/>
        <v>25745.9</v>
      </c>
      <c r="L213" s="19">
        <f t="shared" si="56"/>
        <v>0</v>
      </c>
      <c r="M213" s="19">
        <f t="shared" si="56"/>
        <v>0</v>
      </c>
      <c r="N213" s="19">
        <f t="shared" si="56"/>
        <v>0</v>
      </c>
      <c r="O213" s="43"/>
    </row>
    <row r="214" spans="1:15" ht="12.75">
      <c r="A214" s="40"/>
      <c r="B214" s="26"/>
      <c r="C214" s="37"/>
      <c r="D214" s="21">
        <v>2025</v>
      </c>
      <c r="E214" s="19">
        <f aca="true" t="shared" si="57" ref="E214:N214">E194+E204</f>
        <v>0</v>
      </c>
      <c r="F214" s="19">
        <f t="shared" si="57"/>
        <v>0</v>
      </c>
      <c r="G214" s="19">
        <f t="shared" si="57"/>
        <v>0</v>
      </c>
      <c r="H214" s="19">
        <f t="shared" si="57"/>
        <v>0</v>
      </c>
      <c r="I214" s="19">
        <f t="shared" si="57"/>
        <v>0</v>
      </c>
      <c r="J214" s="19">
        <f t="shared" si="57"/>
        <v>0</v>
      </c>
      <c r="K214" s="19">
        <f t="shared" si="57"/>
        <v>0</v>
      </c>
      <c r="L214" s="19">
        <f t="shared" si="57"/>
        <v>0</v>
      </c>
      <c r="M214" s="19">
        <f t="shared" si="57"/>
        <v>0</v>
      </c>
      <c r="N214" s="19">
        <f t="shared" si="57"/>
        <v>0</v>
      </c>
      <c r="O214" s="43"/>
    </row>
    <row r="215" spans="1:15" ht="12.75">
      <c r="A215" s="37"/>
      <c r="B215" s="26" t="s">
        <v>28</v>
      </c>
      <c r="C215" s="37"/>
      <c r="D215" s="21" t="s">
        <v>15</v>
      </c>
      <c r="E215" s="19">
        <f>SUM(E216:E224)</f>
        <v>16759560.989999998</v>
      </c>
      <c r="F215" s="19">
        <f>SUM(F216:F224)</f>
        <v>3541948.3999999994</v>
      </c>
      <c r="G215" s="19">
        <f>SUM(G216:G224)</f>
        <v>4579068.09</v>
      </c>
      <c r="H215" s="19">
        <f>SUM(H216:H224)</f>
        <v>1260098.2000000002</v>
      </c>
      <c r="I215" s="19">
        <f aca="true" t="shared" si="58" ref="I215:N215">SUM(I216:I224)</f>
        <v>5004334.2</v>
      </c>
      <c r="J215" s="19">
        <f t="shared" si="58"/>
        <v>829425.8</v>
      </c>
      <c r="K215" s="19">
        <f t="shared" si="58"/>
        <v>337074.30000000005</v>
      </c>
      <c r="L215" s="19">
        <f t="shared" si="58"/>
        <v>207953.6</v>
      </c>
      <c r="M215" s="19">
        <f t="shared" si="58"/>
        <v>6839084.4</v>
      </c>
      <c r="N215" s="19">
        <f t="shared" si="58"/>
        <v>1244470.8</v>
      </c>
      <c r="O215" s="30"/>
    </row>
    <row r="216" spans="1:15" ht="12.75">
      <c r="A216" s="37"/>
      <c r="B216" s="26"/>
      <c r="C216" s="37"/>
      <c r="D216" s="21">
        <v>2017</v>
      </c>
      <c r="E216" s="19">
        <f>E35+E132+E164+E206</f>
        <v>600000</v>
      </c>
      <c r="F216" s="19">
        <f>F35+F132+F164+F206</f>
        <v>88298.3</v>
      </c>
      <c r="G216" s="19">
        <f aca="true" t="shared" si="59" ref="G216:H221">G13+G174</f>
        <v>400000</v>
      </c>
      <c r="H216" s="19">
        <f t="shared" si="59"/>
        <v>88298.3</v>
      </c>
      <c r="I216" s="19">
        <f aca="true" t="shared" si="60" ref="I216:L217">I35+I132+I164+I206</f>
        <v>0</v>
      </c>
      <c r="J216" s="19">
        <f t="shared" si="60"/>
        <v>0</v>
      </c>
      <c r="K216" s="19">
        <f t="shared" si="60"/>
        <v>0</v>
      </c>
      <c r="L216" s="19">
        <f t="shared" si="60"/>
        <v>0</v>
      </c>
      <c r="M216" s="19">
        <f>M13+M174</f>
        <v>200000</v>
      </c>
      <c r="N216" s="19">
        <f>N13+N174</f>
        <v>0</v>
      </c>
      <c r="O216" s="30"/>
    </row>
    <row r="217" spans="1:15" ht="12.75">
      <c r="A217" s="37"/>
      <c r="B217" s="26"/>
      <c r="C217" s="37"/>
      <c r="D217" s="21">
        <v>2018</v>
      </c>
      <c r="E217" s="19">
        <f>E36+E133+E165+E207</f>
        <v>679351.8</v>
      </c>
      <c r="F217" s="19">
        <f>F36+F133+F165+F207</f>
        <v>392029.6</v>
      </c>
      <c r="G217" s="19">
        <f t="shared" si="59"/>
        <v>479351.8</v>
      </c>
      <c r="H217" s="19">
        <f t="shared" si="59"/>
        <v>192029.6</v>
      </c>
      <c r="I217" s="19">
        <f t="shared" si="60"/>
        <v>0</v>
      </c>
      <c r="J217" s="19">
        <f t="shared" si="60"/>
        <v>0</v>
      </c>
      <c r="K217" s="19">
        <f t="shared" si="60"/>
        <v>0</v>
      </c>
      <c r="L217" s="19">
        <f t="shared" si="60"/>
        <v>0</v>
      </c>
      <c r="M217" s="19">
        <f aca="true" t="shared" si="61" ref="M217:M224">M14</f>
        <v>200000</v>
      </c>
      <c r="N217" s="19">
        <f>N14+N175</f>
        <v>200000</v>
      </c>
      <c r="O217" s="30"/>
    </row>
    <row r="218" spans="1:17" ht="12.75">
      <c r="A218" s="37"/>
      <c r="B218" s="26"/>
      <c r="C218" s="37"/>
      <c r="D218" s="21">
        <v>2019</v>
      </c>
      <c r="E218" s="19">
        <f>G218+I218+K218+M218</f>
        <v>3525765.3</v>
      </c>
      <c r="F218" s="19">
        <f>H218+J218+L218+N218</f>
        <v>1112663.5</v>
      </c>
      <c r="G218" s="19">
        <f>G37+G134+G166+G208</f>
        <v>1262276</v>
      </c>
      <c r="H218" s="19">
        <f>H208+H166+H134+H37</f>
        <v>457636.20000000007</v>
      </c>
      <c r="I218" s="19">
        <f>I208</f>
        <v>690337.7</v>
      </c>
      <c r="J218" s="19">
        <f>J208</f>
        <v>484649.7</v>
      </c>
      <c r="K218" s="19">
        <f>K208</f>
        <v>21350.6</v>
      </c>
      <c r="L218" s="19">
        <f>L208</f>
        <v>14989.099999999999</v>
      </c>
      <c r="M218" s="19">
        <f t="shared" si="61"/>
        <v>1551801</v>
      </c>
      <c r="N218" s="19">
        <f aca="true" t="shared" si="62" ref="N218:N224">N166</f>
        <v>155388.5</v>
      </c>
      <c r="O218" s="30"/>
      <c r="Q218" s="15"/>
    </row>
    <row r="219" spans="1:17" ht="12.75">
      <c r="A219" s="37"/>
      <c r="B219" s="26"/>
      <c r="C219" s="37"/>
      <c r="D219" s="21">
        <v>2020</v>
      </c>
      <c r="E219" s="19">
        <f>G219+I219+K219+M219</f>
        <v>1423694.7000000002</v>
      </c>
      <c r="F219" s="19">
        <f aca="true" t="shared" si="63" ref="F219:F224">F38+F135+F167+F209</f>
        <v>847247.4</v>
      </c>
      <c r="G219" s="19">
        <f>G16+G177</f>
        <v>457455.7</v>
      </c>
      <c r="H219" s="19">
        <f>H135+H209</f>
        <v>154118.3</v>
      </c>
      <c r="I219" s="19">
        <f aca="true" t="shared" si="64" ref="I219:L224">I38+I135+I167+I209</f>
        <v>344776.1</v>
      </c>
      <c r="J219" s="19">
        <f t="shared" si="64"/>
        <v>344776.1</v>
      </c>
      <c r="K219" s="19">
        <f t="shared" si="64"/>
        <v>192964.5</v>
      </c>
      <c r="L219" s="19">
        <f t="shared" si="64"/>
        <v>192964.5</v>
      </c>
      <c r="M219" s="19">
        <f t="shared" si="61"/>
        <v>428498.4</v>
      </c>
      <c r="N219" s="19">
        <f t="shared" si="62"/>
        <v>155388.5</v>
      </c>
      <c r="O219" s="30"/>
      <c r="Q219" s="15"/>
    </row>
    <row r="220" spans="1:15" ht="12.75">
      <c r="A220" s="37"/>
      <c r="B220" s="26"/>
      <c r="C220" s="37"/>
      <c r="D220" s="21">
        <v>2021</v>
      </c>
      <c r="E220" s="19">
        <f>G220+I220+K220+M220</f>
        <v>1460554.3699999999</v>
      </c>
      <c r="F220" s="19">
        <f t="shared" si="63"/>
        <v>71907.9</v>
      </c>
      <c r="G220" s="19">
        <f>G17+G178</f>
        <v>220325.77</v>
      </c>
      <c r="H220" s="19">
        <f t="shared" si="59"/>
        <v>71907.9</v>
      </c>
      <c r="I220" s="19">
        <f t="shared" si="64"/>
        <v>477719.2</v>
      </c>
      <c r="J220" s="19">
        <f t="shared" si="64"/>
        <v>0</v>
      </c>
      <c r="K220" s="19">
        <f t="shared" si="64"/>
        <v>14774.7</v>
      </c>
      <c r="L220" s="19">
        <f t="shared" si="64"/>
        <v>0</v>
      </c>
      <c r="M220" s="19">
        <f t="shared" si="61"/>
        <v>747734.7</v>
      </c>
      <c r="N220" s="19">
        <f t="shared" si="62"/>
        <v>0</v>
      </c>
      <c r="O220" s="30"/>
    </row>
    <row r="221" spans="1:15" ht="12.75">
      <c r="A221" s="37"/>
      <c r="B221" s="26"/>
      <c r="C221" s="37"/>
      <c r="D221" s="21">
        <v>2022</v>
      </c>
      <c r="E221" s="19">
        <f>E40+E137+E169+E211</f>
        <v>2196109.62</v>
      </c>
      <c r="F221" s="19">
        <f t="shared" si="63"/>
        <v>538484.4</v>
      </c>
      <c r="G221" s="19">
        <f t="shared" si="59"/>
        <v>220562.82</v>
      </c>
      <c r="H221" s="19">
        <f t="shared" si="59"/>
        <v>71907.9</v>
      </c>
      <c r="I221" s="19">
        <f t="shared" si="64"/>
        <v>1329524.9</v>
      </c>
      <c r="J221" s="19">
        <f t="shared" si="64"/>
        <v>0</v>
      </c>
      <c r="K221" s="19">
        <f t="shared" si="64"/>
        <v>41119.3</v>
      </c>
      <c r="L221" s="19">
        <f t="shared" si="64"/>
        <v>0</v>
      </c>
      <c r="M221" s="19">
        <f t="shared" si="61"/>
        <v>604902.6</v>
      </c>
      <c r="N221" s="19">
        <f t="shared" si="62"/>
        <v>466576.5</v>
      </c>
      <c r="O221" s="30"/>
    </row>
    <row r="222" spans="1:15" ht="12.75">
      <c r="A222" s="37"/>
      <c r="B222" s="26"/>
      <c r="C222" s="37"/>
      <c r="D222" s="21">
        <v>2023</v>
      </c>
      <c r="E222" s="19">
        <f>E41+E138+E170+E212</f>
        <v>2909741.5</v>
      </c>
      <c r="F222" s="19">
        <f t="shared" si="63"/>
        <v>156797.1</v>
      </c>
      <c r="G222" s="19">
        <f aca="true" t="shared" si="65" ref="G222:H224">G41+G138+G170+G212</f>
        <v>513032</v>
      </c>
      <c r="H222" s="19">
        <f t="shared" si="65"/>
        <v>71000</v>
      </c>
      <c r="I222" s="19">
        <f t="shared" si="64"/>
        <v>1329524.9</v>
      </c>
      <c r="J222" s="19">
        <f t="shared" si="64"/>
        <v>0</v>
      </c>
      <c r="K222" s="19">
        <f t="shared" si="64"/>
        <v>41119.3</v>
      </c>
      <c r="L222" s="19">
        <f t="shared" si="64"/>
        <v>0</v>
      </c>
      <c r="M222" s="19">
        <f t="shared" si="61"/>
        <v>1026065.3</v>
      </c>
      <c r="N222" s="19">
        <f t="shared" si="62"/>
        <v>85797.1</v>
      </c>
      <c r="O222" s="30"/>
    </row>
    <row r="223" spans="1:15" ht="12.75">
      <c r="A223" s="37"/>
      <c r="B223" s="26"/>
      <c r="C223" s="37"/>
      <c r="D223" s="21">
        <v>2024</v>
      </c>
      <c r="E223" s="19">
        <f>E42+E139+E171+E213</f>
        <v>2397294.7</v>
      </c>
      <c r="F223" s="19">
        <f t="shared" si="63"/>
        <v>150925.9</v>
      </c>
      <c r="G223" s="19">
        <f t="shared" si="65"/>
        <v>513032</v>
      </c>
      <c r="H223" s="19">
        <f t="shared" si="65"/>
        <v>74700</v>
      </c>
      <c r="I223" s="19">
        <f t="shared" si="64"/>
        <v>832451.4</v>
      </c>
      <c r="J223" s="19">
        <f t="shared" si="64"/>
        <v>0</v>
      </c>
      <c r="K223" s="19">
        <f t="shared" si="64"/>
        <v>25745.9</v>
      </c>
      <c r="L223" s="19">
        <f t="shared" si="64"/>
        <v>0</v>
      </c>
      <c r="M223" s="19">
        <f t="shared" si="61"/>
        <v>1026065.4</v>
      </c>
      <c r="N223" s="19">
        <f t="shared" si="62"/>
        <v>76225.9</v>
      </c>
      <c r="O223" s="30"/>
    </row>
    <row r="224" spans="1:15" ht="12.75">
      <c r="A224" s="37"/>
      <c r="B224" s="26"/>
      <c r="C224" s="37"/>
      <c r="D224" s="21">
        <v>2025</v>
      </c>
      <c r="E224" s="19">
        <f>E43+E140+E172+E214</f>
        <v>1567049</v>
      </c>
      <c r="F224" s="19">
        <f t="shared" si="63"/>
        <v>183594.3</v>
      </c>
      <c r="G224" s="19">
        <f t="shared" si="65"/>
        <v>513032</v>
      </c>
      <c r="H224" s="19">
        <f t="shared" si="65"/>
        <v>78500</v>
      </c>
      <c r="I224" s="19">
        <f t="shared" si="64"/>
        <v>0</v>
      </c>
      <c r="J224" s="19">
        <f t="shared" si="64"/>
        <v>0</v>
      </c>
      <c r="K224" s="19">
        <f t="shared" si="64"/>
        <v>0</v>
      </c>
      <c r="L224" s="19">
        <f t="shared" si="64"/>
        <v>0</v>
      </c>
      <c r="M224" s="19">
        <f t="shared" si="61"/>
        <v>1054017</v>
      </c>
      <c r="N224" s="19">
        <f t="shared" si="62"/>
        <v>105094.3</v>
      </c>
      <c r="O224" s="30"/>
    </row>
    <row r="225" spans="1:15" ht="24" customHeight="1">
      <c r="A225" s="20" t="s">
        <v>69</v>
      </c>
      <c r="B225" s="59" t="s">
        <v>77</v>
      </c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</row>
    <row r="226" ht="12.75">
      <c r="G226" s="15"/>
    </row>
    <row r="230" ht="12.75">
      <c r="H230" s="15"/>
    </row>
  </sheetData>
  <sheetProtection/>
  <mergeCells count="101">
    <mergeCell ref="B225:O225"/>
    <mergeCell ref="C7:C9"/>
    <mergeCell ref="M8:N8"/>
    <mergeCell ref="D7:D9"/>
    <mergeCell ref="E7:F8"/>
    <mergeCell ref="G8:H8"/>
    <mergeCell ref="I8:J8"/>
    <mergeCell ref="O7:O9"/>
    <mergeCell ref="O66:O75"/>
    <mergeCell ref="O143:O152"/>
    <mergeCell ref="A7:A9"/>
    <mergeCell ref="B7:B9"/>
    <mergeCell ref="A11:A21"/>
    <mergeCell ref="B11:O11"/>
    <mergeCell ref="B12:B21"/>
    <mergeCell ref="C12:C21"/>
    <mergeCell ref="O12:O21"/>
    <mergeCell ref="G7:N7"/>
    <mergeCell ref="K8:L8"/>
    <mergeCell ref="A22:A23"/>
    <mergeCell ref="B22:O22"/>
    <mergeCell ref="B23:O23"/>
    <mergeCell ref="A24:A33"/>
    <mergeCell ref="B24:B33"/>
    <mergeCell ref="C24:C33"/>
    <mergeCell ref="O24:O33"/>
    <mergeCell ref="A34:A43"/>
    <mergeCell ref="B34:B43"/>
    <mergeCell ref="C34:C43"/>
    <mergeCell ref="O34:O43"/>
    <mergeCell ref="A44:A45"/>
    <mergeCell ref="B44:O44"/>
    <mergeCell ref="B45:O45"/>
    <mergeCell ref="B46:B55"/>
    <mergeCell ref="C46:C55"/>
    <mergeCell ref="O46:O55"/>
    <mergeCell ref="A56:A65"/>
    <mergeCell ref="B56:B65"/>
    <mergeCell ref="C56:C65"/>
    <mergeCell ref="O56:O65"/>
    <mergeCell ref="A131:A140"/>
    <mergeCell ref="B131:B140"/>
    <mergeCell ref="C131:C140"/>
    <mergeCell ref="O131:O140"/>
    <mergeCell ref="A100:A120"/>
    <mergeCell ref="B100:B120"/>
    <mergeCell ref="C100:C120"/>
    <mergeCell ref="B163:B172"/>
    <mergeCell ref="C163:C172"/>
    <mergeCell ref="O163:O172"/>
    <mergeCell ref="A141:A142"/>
    <mergeCell ref="B141:O141"/>
    <mergeCell ref="B142:O142"/>
    <mergeCell ref="A143:A152"/>
    <mergeCell ref="B143:B152"/>
    <mergeCell ref="C143:C152"/>
    <mergeCell ref="A215:A224"/>
    <mergeCell ref="B215:B224"/>
    <mergeCell ref="C215:C224"/>
    <mergeCell ref="O215:O224"/>
    <mergeCell ref="G1:O1"/>
    <mergeCell ref="G2:O2"/>
    <mergeCell ref="A153:A162"/>
    <mergeCell ref="B153:B162"/>
    <mergeCell ref="C153:C162"/>
    <mergeCell ref="O153:O162"/>
    <mergeCell ref="A4:O4"/>
    <mergeCell ref="A5:O5"/>
    <mergeCell ref="A6:O6"/>
    <mergeCell ref="C76:C99"/>
    <mergeCell ref="B76:B99"/>
    <mergeCell ref="A76:A99"/>
    <mergeCell ref="A66:A75"/>
    <mergeCell ref="B66:B75"/>
    <mergeCell ref="C66:C75"/>
    <mergeCell ref="A46:A55"/>
    <mergeCell ref="B183:O183"/>
    <mergeCell ref="B184:O184"/>
    <mergeCell ref="B185:B194"/>
    <mergeCell ref="A185:A194"/>
    <mergeCell ref="A183:A184"/>
    <mergeCell ref="C185:C194"/>
    <mergeCell ref="O185:O194"/>
    <mergeCell ref="A195:A204"/>
    <mergeCell ref="B205:B214"/>
    <mergeCell ref="A205:A214"/>
    <mergeCell ref="C195:C204"/>
    <mergeCell ref="C205:C214"/>
    <mergeCell ref="O195:O204"/>
    <mergeCell ref="O205:O214"/>
    <mergeCell ref="B195:B204"/>
    <mergeCell ref="B173:B182"/>
    <mergeCell ref="A173:A182"/>
    <mergeCell ref="C173:C182"/>
    <mergeCell ref="O173:O182"/>
    <mergeCell ref="A121:A130"/>
    <mergeCell ref="B121:B130"/>
    <mergeCell ref="C121:C130"/>
    <mergeCell ref="O126:O130"/>
    <mergeCell ref="O121:O124"/>
    <mergeCell ref="A163:A172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5" r:id="rId1"/>
  <rowBreaks count="1" manualBreakCount="1">
    <brk id="1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2020-02-26T03:23:46Z</cp:lastPrinted>
  <dcterms:created xsi:type="dcterms:W3CDTF">1996-10-08T23:32:33Z</dcterms:created>
  <dcterms:modified xsi:type="dcterms:W3CDTF">2020-04-23T07:53:08Z</dcterms:modified>
  <cp:category/>
  <cp:version/>
  <cp:contentType/>
  <cp:contentStatus/>
</cp:coreProperties>
</file>