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1164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'Лист1'!$5:$8</definedName>
    <definedName name="_xlnm.Print_Area" localSheetId="0">'Лист1'!$A$1:$R$2638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Zhilko</author>
  </authors>
  <commentList>
    <comment ref="I17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пер. Дзержинский</t>
        </r>
      </text>
    </comment>
    <comment ref="I17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ул. Малая Больничная</t>
        </r>
      </text>
    </comment>
    <comment ref="I189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2 928,8 т.р.;
2) ул. Бийская = 3 649,0 т.р.;
3) пер. Строительный = 2 856,8 т.р.</t>
        </r>
      </text>
    </comment>
    <comment ref="E2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I56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ул. 2-ая Лесная</t>
        </r>
      </text>
    </comment>
  </commentList>
</comments>
</file>

<file path=xl/sharedStrings.xml><?xml version="1.0" encoding="utf-8"?>
<sst xmlns="http://schemas.openxmlformats.org/spreadsheetml/2006/main" count="4003" uniqueCount="547">
  <si>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</si>
  <si>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</si>
  <si>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</si>
  <si>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</si>
  <si>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</si>
  <si>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</si>
  <si>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</si>
  <si>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</si>
  <si>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</si>
  <si>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</si>
  <si>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</si>
  <si>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</si>
  <si>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</si>
  <si>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</si>
  <si>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</si>
  <si>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</si>
  <si>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Основное мероприятие -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</si>
  <si>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</si>
  <si>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1.1.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</si>
  <si>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</si>
  <si>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</si>
  <si>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</si>
  <si>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</si>
  <si>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</si>
  <si>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</si>
  <si>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</si>
  <si>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</si>
  <si>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</si>
  <si>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</si>
  <si>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</si>
  <si>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</si>
  <si>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</si>
  <si>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</si>
  <si>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 шт.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</si>
  <si>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</si>
  <si>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</si>
  <si>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</si>
  <si>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</si>
  <si>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</si>
  <si>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</si>
  <si>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</si>
  <si>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</si>
  <si>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</si>
  <si>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</si>
  <si>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</si>
  <si>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2.4.</t>
  </si>
  <si>
    <t>Реконструкция системы водоотведения в пос. Спутник (решение судов)</t>
  </si>
  <si>
    <t>2.5.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</si>
  <si>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</si>
  <si>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5,8 км</t>
  </si>
  <si>
    <t>2.6.</t>
  </si>
  <si>
    <t>1,5 км</t>
  </si>
  <si>
    <t>2.7.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</si>
  <si>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</si>
  <si>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</si>
  <si>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</si>
  <si>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2.8.</t>
  </si>
  <si>
    <t xml:space="preserve">Техническое перевооружение канализационно-насосной станции по ул. Угрюмова, 4а в г. Томске </t>
  </si>
  <si>
    <t>2.9.</t>
  </si>
  <si>
    <t>1000 п.м.</t>
  </si>
  <si>
    <t>2.10.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</si>
  <si>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</si>
  <si>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800 п.м.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</si>
  <si>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</si>
  <si>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</si>
  <si>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2.11.1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</si>
  <si>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</si>
  <si>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</si>
  <si>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2.11.2</t>
  </si>
  <si>
    <t>г. Томск, ул. Алтайская, д. 5 (решение судов)</t>
  </si>
  <si>
    <t>2.11.3</t>
  </si>
  <si>
    <t>г. Томск, ул. Свердлова, 4, 5, 6, 6/1, 7 (решение судов)</t>
  </si>
  <si>
    <t>2.11.4</t>
  </si>
  <si>
    <t>г. Томск, ул. Некрасова, д. 2 (решение судов)</t>
  </si>
  <si>
    <t>2.11.5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</si>
  <si>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</si>
  <si>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</si>
  <si>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2.11.6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</si>
  <si>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</si>
  <si>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</si>
  <si>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2.11.7</t>
  </si>
  <si>
    <t>г. Томск, ул. Алтайская, д. 35, 35а, 35/1 (решение судов)</t>
  </si>
  <si>
    <t>2.11.8</t>
  </si>
  <si>
    <t>г. Томск, ул. Угрюмова, 4, 6 (решение судов)</t>
  </si>
  <si>
    <t>2.11.9</t>
  </si>
  <si>
    <t>г. Томск, ул. Московский тракт, 82 (решение судов)</t>
  </si>
  <si>
    <t>2.11.10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</si>
  <si>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</si>
  <si>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</si>
  <si>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>2.11.11</t>
  </si>
  <si>
    <t xml:space="preserve">
г. Томск, ул. Сибирская, 2б, (2, 2а) (решение судов);
г. Томск, ул. Лермонтова, 17, 19, 30, 32 (решение судов)</t>
  </si>
  <si>
    <t>2.12.</t>
  </si>
  <si>
    <t>Реконструкция канализационных очистных сооружений в с. Тимирязевское (решение судов)</t>
  </si>
  <si>
    <t>2.13.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</si>
  <si>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</si>
  <si>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440 п.м.</t>
  </si>
  <si>
    <t>2.14.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</si>
  <si>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</si>
  <si>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</si>
  <si>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3.2.</t>
  </si>
  <si>
    <t>Строительство ливневого коллектора по пер. Днепровскому с канализационной насосной станцией</t>
  </si>
  <si>
    <t>1 км</t>
  </si>
  <si>
    <t>3.3.</t>
  </si>
  <si>
    <t>Строительство ливневого коллектора по пер. Школьному</t>
  </si>
  <si>
    <t>4 км</t>
  </si>
  <si>
    <t>3.4.</t>
  </si>
  <si>
    <t>Инженерная защита от подтоплений территории "Татарская слобода"</t>
  </si>
  <si>
    <t>3,3 км</t>
  </si>
  <si>
    <t>3.5.</t>
  </si>
  <si>
    <t>3.6.</t>
  </si>
  <si>
    <t>Реконструкция дренажа по пер. Красноармейскому</t>
  </si>
  <si>
    <t>300 п.м.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</si>
  <si>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</si>
  <si>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</si>
  <si>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</si>
  <si>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</si>
  <si>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2,1 км</t>
  </si>
  <si>
    <t>3.9.</t>
  </si>
  <si>
    <t>Реконструкция дренажной системы мкр. Черемошники</t>
  </si>
  <si>
    <t>12,5 км</t>
  </si>
  <si>
    <t>3.10.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</si>
  <si>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</si>
  <si>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3.11.</t>
  </si>
  <si>
    <t>Строительство очистных сооружений на водовыпусках ливневой канализации</t>
  </si>
  <si>
    <t>14 шт.</t>
  </si>
  <si>
    <t>3.12.</t>
  </si>
  <si>
    <t>Строительство ливневого коллектора по ул. Интернационалистов</t>
  </si>
  <si>
    <t>3.13.</t>
  </si>
  <si>
    <t>3.14.</t>
  </si>
  <si>
    <t>Строительство ливневой канализации по пер. Юрточному, 8</t>
  </si>
  <si>
    <t>250 м.п.</t>
  </si>
  <si>
    <t>3.15.</t>
  </si>
  <si>
    <t>Строительство ливневого коллектора по ул. Ломоносова от ул. Калужской до ул. Энергетиков</t>
  </si>
  <si>
    <t>2000 м.п.</t>
  </si>
  <si>
    <t>3.16.</t>
  </si>
  <si>
    <t>Строительство сетей ливневой канализации по ул. Технической, пер. Ближнему в г. Томске</t>
  </si>
  <si>
    <t>700 м.п.</t>
  </si>
  <si>
    <t>3.17.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</si>
  <si>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</si>
  <si>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</si>
  <si>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</si>
  <si>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3.19.</t>
  </si>
  <si>
    <t>0,2 км</t>
  </si>
  <si>
    <t>3.20.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</si>
  <si>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</si>
  <si>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</si>
  <si>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</si>
  <si>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</si>
  <si>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</si>
  <si>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</si>
  <si>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</si>
  <si>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</si>
  <si>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</si>
  <si>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</si>
  <si>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</si>
  <si>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</si>
  <si>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</si>
  <si>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</si>
  <si>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Переключение жилых домов, запитанных от котельной завода "Сибкабель" к центральным тепловым сетям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</si>
  <si>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</si>
  <si>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</si>
  <si>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</si>
  <si>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</si>
  <si>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</si>
  <si>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</si>
  <si>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</si>
  <si>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</si>
  <si>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</si>
  <si>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</si>
  <si>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</si>
  <si>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</si>
  <si>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</si>
  <si>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</si>
  <si>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</si>
  <si>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</si>
  <si>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</si>
  <si>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</si>
  <si>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</si>
  <si>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Переключение жилых домов,  от котельной ЗАО "Красная Звезда" на сети центрального теплоснабжения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</si>
  <si>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</si>
  <si>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</si>
  <si>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</si>
  <si>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</si>
  <si>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</si>
  <si>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</si>
  <si>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</si>
  <si>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</si>
  <si>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</si>
  <si>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</si>
  <si>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</si>
  <si>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</si>
  <si>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</si>
  <si>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</si>
  <si>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</si>
  <si>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</si>
  <si>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</si>
  <si>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</si>
  <si>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</si>
  <si>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</si>
  <si>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</si>
  <si>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</si>
  <si>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</si>
  <si>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</si>
  <si>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1.7.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</si>
  <si>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</si>
  <si>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</si>
  <si>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</si>
  <si>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</si>
  <si>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</si>
  <si>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</si>
  <si>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</si>
  <si>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</si>
  <si>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</si>
  <si>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</si>
  <si>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</si>
  <si>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</si>
  <si>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</si>
  <si>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</si>
  <si>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</si>
  <si>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</si>
  <si>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3.22.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</si>
  <si>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</si>
  <si>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(сети канализации)</t>
  </si>
  <si>
    <t>2.15.</t>
  </si>
  <si>
    <t>Жилищное строительство территории, расположенной по адресу: г. Томск Кузовлевский тракт 2б (сети связи)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</si>
  <si>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</si>
  <si>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</si>
  <si>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</si>
  <si>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</si>
  <si>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</si>
  <si>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</si>
  <si>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</si>
  <si>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</si>
  <si>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</si>
  <si>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</si>
  <si>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</si>
  <si>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</si>
  <si>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</si>
  <si>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</si>
  <si>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</si>
  <si>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</si>
  <si>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</si>
  <si>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</si>
  <si>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</si>
  <si>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</si>
  <si>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</si>
  <si>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</si>
  <si>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</si>
  <si>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</si>
  <si>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</si>
  <si>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</si>
  <si>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Поставка, монтаж и ввод в эксплуатацию станций подготовки питьевой воды для хозяйственно-питьевых нужд в д. Эушта</t>
  </si>
  <si>
    <t>08 3 01 S0950 244
08 3 01 99990 244</t>
  </si>
  <si>
    <t>поставка, монтаж и ввод в эксплуатацию</t>
  </si>
  <si>
    <t>1.5.</t>
  </si>
  <si>
    <t>1.6.</t>
  </si>
  <si>
    <t>1.8.</t>
  </si>
  <si>
    <t>1.9.</t>
  </si>
  <si>
    <t>1.10.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</si>
  <si>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</si>
  <si>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</si>
  <si>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</si>
  <si>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</si>
  <si>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</si>
  <si>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</si>
  <si>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</si>
  <si>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</si>
  <si>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</si>
  <si>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</si>
  <si>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</si>
  <si>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</si>
  <si>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</si>
  <si>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</si>
  <si>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</si>
  <si>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</si>
  <si>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</si>
  <si>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</si>
  <si>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</si>
  <si>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</si>
  <si>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</si>
  <si>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</si>
  <si>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</si>
  <si>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</si>
  <si>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</si>
  <si>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</si>
  <si>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</si>
  <si>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</si>
  <si>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</si>
  <si>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</si>
  <si>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</si>
  <si>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</si>
  <si>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</si>
  <si>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</si>
  <si>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</si>
  <si>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</si>
  <si>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</si>
  <si>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</si>
  <si>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</si>
  <si>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</si>
  <si>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</si>
  <si>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</si>
  <si>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</si>
  <si>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</si>
  <si>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</si>
  <si>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</si>
  <si>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</si>
  <si>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</si>
  <si>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</si>
  <si>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</si>
  <si>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</si>
  <si>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</si>
  <si>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</si>
  <si>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</si>
  <si>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</si>
  <si>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</si>
  <si>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</si>
  <si>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</si>
  <si>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</si>
  <si>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</si>
  <si>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</si>
  <si>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</si>
  <si>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</si>
  <si>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</si>
  <si>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</si>
  <si>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</si>
  <si>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</si>
  <si>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</si>
  <si>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</si>
  <si>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</si>
  <si>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</si>
  <si>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</si>
  <si>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</si>
  <si>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</si>
  <si>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</si>
  <si>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</si>
  <si>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</si>
  <si>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</si>
  <si>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</si>
  <si>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</si>
  <si>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</si>
  <si>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</si>
  <si>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</si>
  <si>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</si>
  <si>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</si>
  <si>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</si>
  <si>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</si>
  <si>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</si>
  <si>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</si>
  <si>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</si>
  <si>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</si>
  <si>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</si>
  <si>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</si>
  <si>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</si>
  <si>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</si>
  <si>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</si>
  <si>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</si>
  <si>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</si>
  <si>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</si>
  <si>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</si>
  <si>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</si>
  <si>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</si>
  <si>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</si>
  <si>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</si>
  <si>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</si>
  <si>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</si>
  <si>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</si>
  <si>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</si>
  <si>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</si>
  <si>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</si>
  <si>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</si>
  <si>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</si>
  <si>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</si>
  <si>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</si>
  <si>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950,0 п.м.</t>
  </si>
  <si>
    <t>1 500,0 п.м.</t>
  </si>
  <si>
    <t>860,0 п.м.</t>
  </si>
  <si>
    <t>540,0 п.м.</t>
  </si>
  <si>
    <t>1 000,0 п.м.</t>
  </si>
  <si>
    <t>725,25 м3</t>
  </si>
  <si>
    <t>148,0 м3</t>
  </si>
  <si>
    <t>1 160 п.м.</t>
  </si>
  <si>
    <t>тех. присоединение</t>
  </si>
  <si>
    <t>Наименования целей, задач, мероприятий (ведомственных целевых программ) подпрограммы</t>
  </si>
  <si>
    <t>3.23.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</si>
  <si>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</si>
  <si>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 xml:space="preserve"> 1.122</t>
  </si>
  <si>
    <t>технический план сооружений</t>
  </si>
  <si>
    <t>технический план сооружения</t>
  </si>
  <si>
    <t xml:space="preserve">Строительство сетей водоснабжения в с. Дзержинское муниципального образования "Город Томск"
</t>
  </si>
  <si>
    <t>Технологическое присоединение к сетям водоснабжения</t>
  </si>
  <si>
    <t xml:space="preserve">Технологическое присоединение к сетям водоснабжения </t>
  </si>
  <si>
    <t xml:space="preserve"> 1.123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</si>
  <si>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</si>
  <si>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</si>
  <si>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</si>
  <si>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</si>
  <si>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>Сети канализации по ул. Бакунина</t>
  </si>
  <si>
    <t>2.16.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</si>
  <si>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</si>
  <si>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</si>
  <si>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</si>
  <si>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</si>
  <si>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</si>
  <si>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</si>
  <si>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</si>
  <si>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</si>
  <si>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</si>
  <si>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</si>
  <si>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</si>
  <si>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</si>
  <si>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</si>
  <si>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</si>
  <si>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</si>
  <si>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</si>
  <si>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</si>
  <si>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</si>
  <si>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</si>
  <si>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</si>
  <si>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Капитальный ремонт строения теплового пункта распределения и учета тепловой энергии, расположенного по адресу: г. Томск, ул. Калужская, 9Б</t>
  </si>
  <si>
    <t xml:space="preserve"> 1.124</t>
  </si>
  <si>
    <t>СМР, ПСД</t>
  </si>
  <si>
    <t>25 600,0 м.п.</t>
  </si>
  <si>
    <t>08 3 01 40010 414
08 3 G5 52430 414</t>
  </si>
  <si>
    <t>08 3 01 40010 414
08 3 01 4И980 414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</si>
  <si>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</si>
  <si>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</si>
  <si>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</si>
  <si>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</si>
  <si>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</si>
  <si>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</si>
  <si>
    <t>Строительство ливневой канализации по адресу: г.Томск, ул. Бирюкова, 6</t>
  </si>
  <si>
    <t xml:space="preserve">Основное мероприятие "Реализация регионального проекта "Чистая вода" национального проекта "Экология"
Строительство станции водоподготовки в д. Лоскутово муниципального образования "Город Томск" Томской области 
</t>
  </si>
  <si>
    <t xml:space="preserve">08 3 01 40010 414
</t>
  </si>
  <si>
    <t>Капитальный ремонт наружного водоснабжения ДОЛ "Огонек" по адресу: Томский район, п. Богашево, ул. Заводская, 27. Наружные сети водоснабжения.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</si>
  <si>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</si>
  <si>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</si>
  <si>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в пос. Наука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</si>
  <si>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</si>
  <si>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</si>
  <si>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</si>
  <si>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</si>
  <si>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</si>
  <si>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</si>
  <si>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</si>
  <si>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</si>
  <si>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</si>
  <si>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</si>
  <si>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</si>
  <si>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водоснабжения, по адресу: ул. 2-ой пос.ЛПК, 109/1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</si>
  <si>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</si>
  <si>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</si>
  <si>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</si>
  <si>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</si>
  <si>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</si>
  <si>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ул. Залоговая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</si>
  <si>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</si>
  <si>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</si>
  <si>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</si>
  <si>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</si>
  <si>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</si>
  <si>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</si>
  <si>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</si>
  <si>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</si>
  <si>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</si>
  <si>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</si>
  <si>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</si>
  <si>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</si>
  <si>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</si>
  <si>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</si>
  <si>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</si>
  <si>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</si>
  <si>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</si>
  <si>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</si>
  <si>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</si>
  <si>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</si>
  <si>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</si>
  <si>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</si>
  <si>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</si>
  <si>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</si>
  <si>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</si>
  <si>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</si>
  <si>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Алтайская, 4, 6, 6 а, 17,    28 г, 30, 70;</t>
  </si>
  <si>
    <t>Строительство сетей водоснабжения, по адресу: ул. Аэродромная, 2, 3, 6, 7, 10, 12;</t>
  </si>
  <si>
    <t>Строительство сетей водоснабжения, по адресу: ул. Восточная, 2 а, 6, 8, 14;</t>
  </si>
  <si>
    <t>Строительство сетей водоснабжения, по адресу: ул. Дальняя, 10, 23;</t>
  </si>
  <si>
    <t>Строительство сетей водоснабжения, по адресу: ул. Достоевского, 1, 3, 9;</t>
  </si>
  <si>
    <t>Строительство сетей водоснабжения, по адресу: ул. Заливная, 4, 5, 6, 10, 16 а, 18, 19, 20, 21, 23, 24, 25, 25 а, 27, 31, 33;</t>
  </si>
  <si>
    <t>Строительство сетей водоснабжения, по адресу: ул. 1-Заречная, 31, 35;</t>
  </si>
  <si>
    <t>Строительство сетей водоснабжения, по адресу: ул. 2-Заречная, 3, 13, 22,23, 35;</t>
  </si>
  <si>
    <t>Строительство сетей водоснабжения, по адресу: ул. 3-Заречная, 1, 9;</t>
  </si>
  <si>
    <t>Строительство сетей водоснабжения, по адресу: пер. Инженерный, 1, 2, 3;</t>
  </si>
  <si>
    <t>Строительство сетей водоснабжения, по адресу: пер. 2-Казанский, 5, 6, 9;</t>
  </si>
  <si>
    <t>Строительство сетей водоснабжения, по адресу: пер. 3-Казанский, 2, 6;</t>
  </si>
  <si>
    <t>Строительство сетей водоснабжения, по адресу: ул. Л. Толстого, 13, 18, 21, 60, 64;</t>
  </si>
  <si>
    <t>Строительство сетей водоснабжения, по адресу: ул. Маяковского, 18, 20, 24 а, 26, 28, 30, 32, 34;</t>
  </si>
  <si>
    <t>Строительство сетей водоснабжения, по адресу: пер. Мирный, 14, 19, 31, 39;</t>
  </si>
  <si>
    <t>Строительство сетей водоснабжения, по адресу: ул. Некрасова, 7, 29, 31;</t>
  </si>
  <si>
    <t>Строительство сетей водоснабжения, по адресу: пер. Овражный, 1, 2 а, 5;</t>
  </si>
  <si>
    <t>Строительство сетей водоснабжения, по адресу: ул. О. Кошевого, 11, 17, 21, 28, 30, 35;</t>
  </si>
  <si>
    <t>Строительство сетей водоснабжения, по адресу: пер. Орловский, 3, 5, 7, 10, 11, 12 а, 14, 19;</t>
  </si>
  <si>
    <t>Строительство сетей водоснабжения, по адресу: ул. Петропавловская, 8, 10, 12, 17, 18, 20, 24, 35, 46;</t>
  </si>
  <si>
    <t>Строительство сетей водоснабжения, по адресу: ул. Рузского, 2, 3, 6, 8, 9, 14;</t>
  </si>
  <si>
    <t>Строительство сетей водоснабжения, по адресу: ул. С. Вицмана, 8, 18, 26;</t>
  </si>
  <si>
    <t>Строительство сетей водоснабжения, по адресу: пер. Смоленский, 3 а, 7 б, 10, 20, 22;</t>
  </si>
  <si>
    <t>Строительство сетей водоснабжения, по адресу: ул. С. Разина, 1, 15 а;</t>
  </si>
  <si>
    <t>Строительство сетей водоснабжения, по адресу: ул. Татарская, 44, 47;</t>
  </si>
  <si>
    <t>Строительство сетей водоснабжения, по адресу: ул. Украинская, 1/1, 1 б, 12;</t>
  </si>
  <si>
    <t>Строительство сетей водоснабжения, по адресу: пер. Украинский, 8, 10, 11, 15, 33;</t>
  </si>
  <si>
    <t>Строительство сетей водоснабжения, по адресу: пер. Фруктовый, 19, 21;</t>
  </si>
  <si>
    <t>Строительство сетей водоснабжения, по адресу: ул. Челюскинцев, 9 а, 14, 17, 22, 23, 24, 25 а, 27, 29, 37, 43;</t>
  </si>
  <si>
    <t>Строительство сетей водоснабжения, по адресу: пер. Шумихинский, 6, 16, 20, 26, 26/1;</t>
  </si>
  <si>
    <t>Строительство сетей водоснабжения, по адресу: пер. Энергетический, 3, 7;</t>
  </si>
  <si>
    <t>Строительство сетей водоснабжения, по адресу: пер. Юрточный, 5, 14, 20, 24, 24 а, 32;</t>
  </si>
  <si>
    <t>Строительство сетей водоснабжения, по адресу: проезд Кольцевой</t>
  </si>
  <si>
    <t>Строительство сетей водоснабжения, по адресу: ул. Ярославская, 13, 17, 19, 23, 25, 26, 29, 32;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</si>
  <si>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</si>
  <si>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</si>
  <si>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</si>
  <si>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</si>
  <si>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</si>
  <si>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</si>
  <si>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</si>
  <si>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</si>
  <si>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</si>
  <si>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</si>
  <si>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</si>
  <si>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</si>
  <si>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</si>
  <si>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</si>
  <si>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</si>
  <si>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</si>
  <si>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</si>
  <si>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</si>
  <si>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</si>
  <si>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</si>
  <si>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</si>
  <si>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</si>
  <si>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</si>
  <si>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</si>
  <si>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</si>
  <si>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Строительство сетей водоснабжения, по адресу: Строительство сетей водоснабжения МО "Город Томск" (3 этап)</t>
  </si>
  <si>
    <t>водоснабжение</t>
  </si>
  <si>
    <t>мест</t>
  </si>
  <si>
    <t>обл</t>
  </si>
  <si>
    <t>фед</t>
  </si>
  <si>
    <t>водоотведение</t>
  </si>
  <si>
    <t>ливнев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</si>
</sst>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1">
    <xf numFmtId="0" fontId="0" fillId="0" borderId="0" xfId="0" applyAlignment="1">
      <alignment/>
    </xf>
    <xf numFmtId="49" fontId="2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4" fontId="2" fillId="32" borderId="0" xfId="0" applyNumberFormat="1" applyFont="1" applyFill="1" applyBorder="1" applyAlignment="1">
      <alignment/>
    </xf>
    <xf numFmtId="172" fontId="2" fillId="32" borderId="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center" vertical="center" wrapText="1"/>
    </xf>
    <xf numFmtId="4" fontId="6" fillId="32" borderId="0" xfId="0" applyNumberFormat="1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Alignment="1">
      <alignment horizontal="left"/>
    </xf>
    <xf numFmtId="0" fontId="6" fillId="32" borderId="11" xfId="0" applyFont="1" applyFill="1" applyBorder="1" applyAlignment="1">
      <alignment horizontal="center" vertical="center" wrapText="1"/>
    </xf>
    <xf numFmtId="172" fontId="6" fillId="32" borderId="11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left"/>
    </xf>
    <xf numFmtId="0" fontId="5" fillId="32" borderId="0" xfId="0" applyFont="1" applyFill="1" applyAlignment="1">
      <alignment horizontal="left"/>
    </xf>
    <xf numFmtId="172" fontId="6" fillId="32" borderId="12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horizontal="center"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2" fontId="2" fillId="32" borderId="11" xfId="0" applyNumberFormat="1" applyFont="1" applyFill="1" applyBorder="1" applyAlignment="1">
      <alignment vertic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172" fontId="2" fillId="32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/>
    </xf>
    <xf numFmtId="2" fontId="2" fillId="32" borderId="14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vertical="center" wrapText="1"/>
    </xf>
    <xf numFmtId="0" fontId="2" fillId="32" borderId="15" xfId="0" applyFont="1" applyFill="1" applyBorder="1" applyAlignment="1">
      <alignment/>
    </xf>
    <xf numFmtId="0" fontId="2" fillId="32" borderId="12" xfId="0" applyFont="1" applyFill="1" applyBorder="1" applyAlignment="1">
      <alignment horizontal="center" vertical="center"/>
    </xf>
    <xf numFmtId="172" fontId="2" fillId="32" borderId="12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0" fontId="2" fillId="32" borderId="14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Alignment="1">
      <alignment horizontal="left"/>
    </xf>
    <xf numFmtId="0" fontId="5" fillId="32" borderId="13" xfId="0" applyFont="1" applyFill="1" applyBorder="1" applyAlignment="1">
      <alignment horizontal="center" vertical="center" wrapText="1"/>
    </xf>
    <xf numFmtId="172" fontId="2" fillId="32" borderId="16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172" fontId="2" fillId="32" borderId="17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left"/>
    </xf>
    <xf numFmtId="4" fontId="2" fillId="32" borderId="0" xfId="0" applyNumberFormat="1" applyFont="1" applyFill="1" applyBorder="1" applyAlignment="1">
      <alignment horizontal="left" wrapText="1"/>
    </xf>
    <xf numFmtId="172" fontId="5" fillId="32" borderId="11" xfId="0" applyNumberFormat="1" applyFont="1" applyFill="1" applyBorder="1" applyAlignment="1">
      <alignment horizontal="center" vertical="center" wrapText="1"/>
    </xf>
    <xf numFmtId="172" fontId="5" fillId="32" borderId="0" xfId="0" applyNumberFormat="1" applyFont="1" applyFill="1" applyBorder="1" applyAlignment="1">
      <alignment/>
    </xf>
    <xf numFmtId="172" fontId="5" fillId="32" borderId="12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172" fontId="6" fillId="32" borderId="20" xfId="0" applyNumberFormat="1" applyFont="1" applyFill="1" applyBorder="1" applyAlignment="1">
      <alignment horizontal="center" vertical="center" wrapText="1"/>
    </xf>
    <xf numFmtId="172" fontId="6" fillId="32" borderId="0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172" fontId="6" fillId="32" borderId="16" xfId="0" applyNumberFormat="1" applyFont="1" applyFill="1" applyBorder="1" applyAlignment="1">
      <alignment horizontal="center" vertical="center" wrapText="1"/>
    </xf>
    <xf numFmtId="172" fontId="5" fillId="32" borderId="21" xfId="0" applyNumberFormat="1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1" fontId="8" fillId="32" borderId="0" xfId="0" applyNumberFormat="1" applyFont="1" applyFill="1" applyBorder="1" applyAlignment="1">
      <alignment vertical="center" wrapText="1"/>
    </xf>
    <xf numFmtId="172" fontId="5" fillId="32" borderId="16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horizontal="center" vertical="center"/>
    </xf>
    <xf numFmtId="172" fontId="2" fillId="32" borderId="0" xfId="0" applyNumberFormat="1" applyFont="1" applyFill="1" applyAlignment="1">
      <alignment horizontal="left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 vertical="center" wrapText="1"/>
    </xf>
    <xf numFmtId="172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left"/>
    </xf>
    <xf numFmtId="4" fontId="2" fillId="32" borderId="0" xfId="0" applyNumberFormat="1" applyFont="1" applyFill="1" applyBorder="1" applyAlignment="1">
      <alignment horizontal="left"/>
    </xf>
    <xf numFmtId="172" fontId="2" fillId="32" borderId="0" xfId="0" applyNumberFormat="1" applyFont="1" applyFill="1" applyBorder="1" applyAlignment="1">
      <alignment horizontal="left"/>
    </xf>
    <xf numFmtId="4" fontId="2" fillId="32" borderId="0" xfId="0" applyNumberFormat="1" applyFont="1" applyFill="1" applyAlignment="1">
      <alignment horizontal="left"/>
    </xf>
    <xf numFmtId="2" fontId="2" fillId="32" borderId="11" xfId="0" applyNumberFormat="1" applyFont="1" applyFill="1" applyBorder="1" applyAlignment="1">
      <alignment horizontal="center" vertical="center"/>
    </xf>
    <xf numFmtId="172" fontId="2" fillId="32" borderId="0" xfId="0" applyNumberFormat="1" applyFont="1" applyFill="1" applyAlignment="1">
      <alignment/>
    </xf>
    <xf numFmtId="2" fontId="2" fillId="32" borderId="12" xfId="0" applyNumberFormat="1" applyFont="1" applyFill="1" applyBorder="1" applyAlignment="1">
      <alignment vertical="center"/>
    </xf>
    <xf numFmtId="0" fontId="2" fillId="32" borderId="14" xfId="0" applyFont="1" applyFill="1" applyBorder="1" applyAlignment="1">
      <alignment horizontal="center" vertical="top" wrapText="1"/>
    </xf>
    <xf numFmtId="0" fontId="2" fillId="32" borderId="20" xfId="0" applyFont="1" applyFill="1" applyBorder="1" applyAlignment="1">
      <alignment vertical="center" wrapText="1"/>
    </xf>
    <xf numFmtId="0" fontId="5" fillId="32" borderId="20" xfId="0" applyFont="1" applyFill="1" applyBorder="1" applyAlignment="1">
      <alignment horizontal="center" vertical="center" wrapText="1"/>
    </xf>
    <xf numFmtId="172" fontId="5" fillId="32" borderId="20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2" fontId="2" fillId="32" borderId="11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/>
    </xf>
    <xf numFmtId="0" fontId="2" fillId="32" borderId="21" xfId="0" applyFont="1" applyFill="1" applyBorder="1" applyAlignment="1">
      <alignment vertical="center" wrapText="1"/>
    </xf>
    <xf numFmtId="0" fontId="2" fillId="32" borderId="21" xfId="0" applyFont="1" applyFill="1" applyBorder="1" applyAlignment="1">
      <alignment/>
    </xf>
    <xf numFmtId="0" fontId="2" fillId="32" borderId="21" xfId="0" applyFont="1" applyFill="1" applyBorder="1" applyAlignment="1">
      <alignment horizontal="center" vertical="center"/>
    </xf>
    <xf numFmtId="172" fontId="2" fillId="32" borderId="21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left" wrapText="1"/>
    </xf>
    <xf numFmtId="0" fontId="5" fillId="32" borderId="10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172" fontId="5" fillId="32" borderId="22" xfId="0" applyNumberFormat="1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3" fontId="2" fillId="32" borderId="11" xfId="0" applyNumberFormat="1" applyFont="1" applyFill="1" applyBorder="1" applyAlignment="1">
      <alignment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3" fontId="2" fillId="32" borderId="11" xfId="0" applyNumberFormat="1" applyFont="1" applyFill="1" applyBorder="1" applyAlignment="1">
      <alignment horizontal="center" vertical="center" wrapText="1"/>
    </xf>
    <xf numFmtId="172" fontId="2" fillId="32" borderId="11" xfId="0" applyNumberFormat="1" applyFont="1" applyFill="1" applyBorder="1" applyAlignment="1">
      <alignment/>
    </xf>
    <xf numFmtId="172" fontId="2" fillId="32" borderId="21" xfId="0" applyNumberFormat="1" applyFont="1" applyFill="1" applyBorder="1" applyAlignment="1">
      <alignment/>
    </xf>
    <xf numFmtId="0" fontId="2" fillId="32" borderId="0" xfId="0" applyFont="1" applyFill="1" applyBorder="1" applyAlignment="1">
      <alignment vertical="top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 wrapText="1"/>
    </xf>
    <xf numFmtId="1" fontId="8" fillId="32" borderId="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left" vertical="center"/>
    </xf>
    <xf numFmtId="49" fontId="5" fillId="32" borderId="0" xfId="0" applyNumberFormat="1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172" fontId="2" fillId="32" borderId="32" xfId="0" applyNumberFormat="1" applyFont="1" applyFill="1" applyBorder="1" applyAlignment="1">
      <alignment horizontal="center" vertical="center"/>
    </xf>
    <xf numFmtId="172" fontId="2" fillId="32" borderId="11" xfId="0" applyNumberFormat="1" applyFont="1" applyFill="1" applyBorder="1" applyAlignment="1">
      <alignment horizontal="center" vertical="center"/>
    </xf>
    <xf numFmtId="172" fontId="2" fillId="32" borderId="12" xfId="0" applyNumberFormat="1" applyFont="1" applyFill="1" applyBorder="1" applyAlignment="1">
      <alignment horizontal="center" vertical="center"/>
    </xf>
    <xf numFmtId="172" fontId="2" fillId="32" borderId="21" xfId="0" applyNumberFormat="1" applyFont="1" applyFill="1" applyBorder="1" applyAlignment="1">
      <alignment horizontal="center" vertical="center"/>
    </xf>
    <xf numFmtId="49" fontId="2" fillId="32" borderId="33" xfId="0" applyNumberFormat="1" applyFont="1" applyFill="1" applyBorder="1" applyAlignment="1">
      <alignment horizontal="center" vertical="center" wrapText="1"/>
    </xf>
    <xf numFmtId="49" fontId="2" fillId="32" borderId="34" xfId="0" applyNumberFormat="1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172" fontId="2" fillId="32" borderId="10" xfId="0" applyNumberFormat="1" applyFont="1" applyFill="1" applyBorder="1" applyAlignment="1">
      <alignment horizontal="center" vertical="center"/>
    </xf>
    <xf numFmtId="172" fontId="2" fillId="32" borderId="11" xfId="0" applyNumberFormat="1" applyFont="1" applyFill="1" applyBorder="1" applyAlignment="1">
      <alignment horizontal="center" vertical="center"/>
    </xf>
    <xf numFmtId="172" fontId="2" fillId="32" borderId="12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49" fontId="2" fillId="32" borderId="35" xfId="0" applyNumberFormat="1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left" vertical="center" wrapText="1"/>
    </xf>
    <xf numFmtId="172" fontId="2" fillId="32" borderId="21" xfId="0" applyNumberFormat="1" applyFont="1" applyFill="1" applyBorder="1" applyAlignment="1">
      <alignment horizontal="center" vertical="center"/>
    </xf>
    <xf numFmtId="172" fontId="2" fillId="32" borderId="29" xfId="0" applyNumberFormat="1" applyFont="1" applyFill="1" applyBorder="1" applyAlignment="1">
      <alignment horizontal="center" vertical="center"/>
    </xf>
    <xf numFmtId="172" fontId="2" fillId="32" borderId="28" xfId="0" applyNumberFormat="1" applyFont="1" applyFill="1" applyBorder="1" applyAlignment="1">
      <alignment horizontal="center" vertical="center"/>
    </xf>
    <xf numFmtId="172" fontId="2" fillId="32" borderId="18" xfId="0" applyNumberFormat="1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49" fontId="2" fillId="32" borderId="36" xfId="0" applyNumberFormat="1" applyFont="1" applyFill="1" applyBorder="1" applyAlignment="1">
      <alignment horizontal="center" vertical="center" wrapText="1"/>
    </xf>
    <xf numFmtId="49" fontId="2" fillId="32" borderId="37" xfId="0" applyNumberFormat="1" applyFont="1" applyFill="1" applyBorder="1" applyAlignment="1">
      <alignment horizontal="center" vertical="center" wrapText="1"/>
    </xf>
    <xf numFmtId="49" fontId="2" fillId="32" borderId="38" xfId="0" applyNumberFormat="1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left" vertical="center" wrapText="1"/>
    </xf>
    <xf numFmtId="0" fontId="2" fillId="32" borderId="28" xfId="0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left" vertical="center" wrapText="1"/>
    </xf>
    <xf numFmtId="172" fontId="2" fillId="32" borderId="39" xfId="0" applyNumberFormat="1" applyFont="1" applyFill="1" applyBorder="1" applyAlignment="1">
      <alignment horizontal="center" vertical="center"/>
    </xf>
    <xf numFmtId="172" fontId="2" fillId="32" borderId="40" xfId="0" applyNumberFormat="1" applyFont="1" applyFill="1" applyBorder="1" applyAlignment="1">
      <alignment horizontal="center" vertical="center"/>
    </xf>
    <xf numFmtId="172" fontId="2" fillId="32" borderId="32" xfId="0" applyNumberFormat="1" applyFont="1" applyFill="1" applyBorder="1" applyAlignment="1">
      <alignment horizontal="center" vertical="center"/>
    </xf>
    <xf numFmtId="172" fontId="2" fillId="32" borderId="29" xfId="0" applyNumberFormat="1" applyFont="1" applyFill="1" applyBorder="1" applyAlignment="1">
      <alignment horizontal="center" vertical="center" wrapText="1"/>
    </xf>
    <xf numFmtId="1" fontId="10" fillId="32" borderId="41" xfId="0" applyNumberFormat="1" applyFont="1" applyFill="1" applyBorder="1" applyAlignment="1">
      <alignment horizontal="center" vertical="center" wrapText="1"/>
    </xf>
    <xf numFmtId="1" fontId="10" fillId="32" borderId="0" xfId="0" applyNumberFormat="1" applyFont="1" applyFill="1" applyBorder="1" applyAlignment="1">
      <alignment horizontal="center" vertical="center" wrapText="1"/>
    </xf>
    <xf numFmtId="1" fontId="10" fillId="32" borderId="42" xfId="0" applyNumberFormat="1" applyFont="1" applyFill="1" applyBorder="1" applyAlignment="1">
      <alignment horizontal="center" vertical="center" wrapText="1"/>
    </xf>
    <xf numFmtId="1" fontId="10" fillId="32" borderId="43" xfId="0" applyNumberFormat="1" applyFont="1" applyFill="1" applyBorder="1" applyAlignment="1">
      <alignment horizontal="center" vertical="center" wrapText="1"/>
    </xf>
    <xf numFmtId="1" fontId="10" fillId="32" borderId="44" xfId="0" applyNumberFormat="1" applyFont="1" applyFill="1" applyBorder="1" applyAlignment="1">
      <alignment horizontal="center" vertical="center" wrapText="1"/>
    </xf>
    <xf numFmtId="1" fontId="10" fillId="32" borderId="45" xfId="0" applyNumberFormat="1" applyFont="1" applyFill="1" applyBorder="1" applyAlignment="1">
      <alignment horizontal="center" vertical="center" wrapText="1"/>
    </xf>
    <xf numFmtId="0" fontId="6" fillId="32" borderId="40" xfId="0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6" fillId="32" borderId="47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6" fillId="32" borderId="48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left" vertical="center" wrapText="1"/>
    </xf>
    <xf numFmtId="0" fontId="3" fillId="32" borderId="50" xfId="0" applyFont="1" applyFill="1" applyBorder="1" applyAlignment="1">
      <alignment horizontal="left" vertical="center" wrapText="1"/>
    </xf>
    <xf numFmtId="0" fontId="3" fillId="32" borderId="51" xfId="0" applyFont="1" applyFill="1" applyBorder="1" applyAlignment="1">
      <alignment horizontal="left" vertical="center" wrapText="1"/>
    </xf>
    <xf numFmtId="1" fontId="2" fillId="32" borderId="36" xfId="0" applyNumberFormat="1" applyFont="1" applyFill="1" applyBorder="1" applyAlignment="1">
      <alignment horizontal="center" vertical="center" wrapText="1"/>
    </xf>
    <xf numFmtId="1" fontId="2" fillId="32" borderId="37" xfId="0" applyNumberFormat="1" applyFont="1" applyFill="1" applyBorder="1" applyAlignment="1">
      <alignment horizontal="center" vertical="center" wrapText="1"/>
    </xf>
    <xf numFmtId="1" fontId="2" fillId="32" borderId="38" xfId="0" applyNumberFormat="1" applyFont="1" applyFill="1" applyBorder="1" applyAlignment="1">
      <alignment horizontal="center" vertical="center" wrapText="1"/>
    </xf>
    <xf numFmtId="1" fontId="10" fillId="32" borderId="52" xfId="0" applyNumberFormat="1" applyFont="1" applyFill="1" applyBorder="1" applyAlignment="1">
      <alignment horizontal="center" vertical="center" wrapText="1"/>
    </xf>
    <xf numFmtId="1" fontId="10" fillId="32" borderId="53" xfId="0" applyNumberFormat="1" applyFont="1" applyFill="1" applyBorder="1" applyAlignment="1">
      <alignment horizontal="center" vertical="center" wrapText="1"/>
    </xf>
    <xf numFmtId="1" fontId="10" fillId="32" borderId="27" xfId="0" applyNumberFormat="1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center" wrapText="1"/>
    </xf>
    <xf numFmtId="1" fontId="8" fillId="32" borderId="52" xfId="0" applyNumberFormat="1" applyFont="1" applyFill="1" applyBorder="1" applyAlignment="1">
      <alignment horizontal="center" vertical="center" wrapText="1"/>
    </xf>
    <xf numFmtId="1" fontId="8" fillId="32" borderId="53" xfId="0" applyNumberFormat="1" applyFont="1" applyFill="1" applyBorder="1" applyAlignment="1">
      <alignment horizontal="center" vertical="center" wrapText="1"/>
    </xf>
    <xf numFmtId="1" fontId="8" fillId="32" borderId="27" xfId="0" applyNumberFormat="1" applyFont="1" applyFill="1" applyBorder="1" applyAlignment="1">
      <alignment horizontal="center" vertical="center" wrapText="1"/>
    </xf>
    <xf numFmtId="1" fontId="8" fillId="32" borderId="41" xfId="0" applyNumberFormat="1" applyFont="1" applyFill="1" applyBorder="1" applyAlignment="1">
      <alignment horizontal="center" vertical="center" wrapText="1"/>
    </xf>
    <xf numFmtId="1" fontId="8" fillId="32" borderId="0" xfId="0" applyNumberFormat="1" applyFont="1" applyFill="1" applyBorder="1" applyAlignment="1">
      <alignment horizontal="center" vertical="center" wrapText="1"/>
    </xf>
    <xf numFmtId="1" fontId="8" fillId="32" borderId="42" xfId="0" applyNumberFormat="1" applyFont="1" applyFill="1" applyBorder="1" applyAlignment="1">
      <alignment horizontal="center" vertical="center" wrapText="1"/>
    </xf>
    <xf numFmtId="1" fontId="8" fillId="32" borderId="43" xfId="0" applyNumberFormat="1" applyFont="1" applyFill="1" applyBorder="1" applyAlignment="1">
      <alignment horizontal="center" vertical="center" wrapText="1"/>
    </xf>
    <xf numFmtId="1" fontId="8" fillId="32" borderId="44" xfId="0" applyNumberFormat="1" applyFont="1" applyFill="1" applyBorder="1" applyAlignment="1">
      <alignment horizontal="center" vertical="center" wrapText="1"/>
    </xf>
    <xf numFmtId="1" fontId="8" fillId="32" borderId="45" xfId="0" applyNumberFormat="1" applyFont="1" applyFill="1" applyBorder="1" applyAlignment="1">
      <alignment horizontal="center" vertical="center" wrapText="1"/>
    </xf>
    <xf numFmtId="1" fontId="8" fillId="32" borderId="39" xfId="0" applyNumberFormat="1" applyFont="1" applyFill="1" applyBorder="1" applyAlignment="1">
      <alignment horizontal="center" vertical="center" wrapText="1"/>
    </xf>
    <xf numFmtId="1" fontId="8" fillId="32" borderId="48" xfId="0" applyNumberFormat="1" applyFont="1" applyFill="1" applyBorder="1" applyAlignment="1">
      <alignment horizontal="center" vertical="center" wrapText="1"/>
    </xf>
    <xf numFmtId="1" fontId="8" fillId="32" borderId="40" xfId="0" applyNumberFormat="1" applyFont="1" applyFill="1" applyBorder="1" applyAlignment="1">
      <alignment horizontal="center" vertical="center" wrapText="1"/>
    </xf>
    <xf numFmtId="1" fontId="8" fillId="32" borderId="46" xfId="0" applyNumberFormat="1" applyFont="1" applyFill="1" applyBorder="1" applyAlignment="1">
      <alignment horizontal="center" vertical="center" wrapText="1"/>
    </xf>
    <xf numFmtId="1" fontId="8" fillId="32" borderId="32" xfId="0" applyNumberFormat="1" applyFont="1" applyFill="1" applyBorder="1" applyAlignment="1">
      <alignment horizontal="center" vertical="center" wrapText="1"/>
    </xf>
    <xf numFmtId="1" fontId="8" fillId="32" borderId="47" xfId="0" applyNumberFormat="1" applyFont="1" applyFill="1" applyBorder="1" applyAlignment="1">
      <alignment horizontal="center" vertical="center" wrapText="1"/>
    </xf>
    <xf numFmtId="1" fontId="8" fillId="32" borderId="33" xfId="0" applyNumberFormat="1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1" fontId="8" fillId="32" borderId="34" xfId="0" applyNumberFormat="1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 wrapText="1"/>
    </xf>
    <xf numFmtId="1" fontId="8" fillId="32" borderId="30" xfId="0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1" fontId="8" fillId="32" borderId="54" xfId="0" applyNumberFormat="1" applyFont="1" applyFill="1" applyBorder="1" applyAlignment="1">
      <alignment horizontal="center" vertical="center" wrapText="1"/>
    </xf>
    <xf numFmtId="1" fontId="8" fillId="32" borderId="55" xfId="0" applyNumberFormat="1" applyFont="1" applyFill="1" applyBorder="1" applyAlignment="1">
      <alignment horizontal="center" vertical="center" wrapText="1"/>
    </xf>
    <xf numFmtId="1" fontId="8" fillId="32" borderId="56" xfId="0" applyNumberFormat="1" applyFont="1" applyFill="1" applyBorder="1" applyAlignment="1">
      <alignment horizontal="center" vertical="center" wrapText="1"/>
    </xf>
    <xf numFmtId="0" fontId="9" fillId="32" borderId="39" xfId="0" applyFont="1" applyFill="1" applyBorder="1" applyAlignment="1">
      <alignment horizontal="center" wrapText="1"/>
    </xf>
    <xf numFmtId="0" fontId="9" fillId="32" borderId="48" xfId="0" applyFont="1" applyFill="1" applyBorder="1" applyAlignment="1">
      <alignment horizontal="center" wrapText="1"/>
    </xf>
    <xf numFmtId="0" fontId="9" fillId="32" borderId="40" xfId="0" applyFont="1" applyFill="1" applyBorder="1" applyAlignment="1">
      <alignment horizontal="center" wrapText="1"/>
    </xf>
    <xf numFmtId="0" fontId="9" fillId="32" borderId="46" xfId="0" applyFont="1" applyFill="1" applyBorder="1" applyAlignment="1">
      <alignment horizontal="center" wrapText="1"/>
    </xf>
    <xf numFmtId="0" fontId="9" fillId="32" borderId="32" xfId="0" applyFont="1" applyFill="1" applyBorder="1" applyAlignment="1">
      <alignment horizontal="center" wrapText="1"/>
    </xf>
    <xf numFmtId="0" fontId="9" fillId="32" borderId="47" xfId="0" applyFont="1" applyFill="1" applyBorder="1" applyAlignment="1">
      <alignment horizontal="center" wrapText="1"/>
    </xf>
    <xf numFmtId="0" fontId="2" fillId="32" borderId="36" xfId="0" applyNumberFormat="1" applyFont="1" applyFill="1" applyBorder="1" applyAlignment="1">
      <alignment horizontal="center" vertical="center" wrapText="1"/>
    </xf>
    <xf numFmtId="0" fontId="2" fillId="32" borderId="37" xfId="0" applyNumberFormat="1" applyFont="1" applyFill="1" applyBorder="1" applyAlignment="1">
      <alignment horizontal="center" vertical="center" wrapText="1"/>
    </xf>
    <xf numFmtId="0" fontId="2" fillId="32" borderId="38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54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 wrapText="1"/>
    </xf>
    <xf numFmtId="0" fontId="5" fillId="32" borderId="55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 wrapText="1"/>
    </xf>
    <xf numFmtId="0" fontId="5" fillId="32" borderId="56" xfId="0" applyFont="1" applyFill="1" applyBorder="1" applyAlignment="1">
      <alignment horizontal="center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 horizontal="center" vertical="center" wrapText="1"/>
    </xf>
    <xf numFmtId="0" fontId="2" fillId="32" borderId="33" xfId="0" applyNumberFormat="1" applyFont="1" applyFill="1" applyBorder="1" applyAlignment="1">
      <alignment horizontal="center" vertical="center" wrapText="1"/>
    </xf>
    <xf numFmtId="0" fontId="2" fillId="32" borderId="34" xfId="0" applyNumberFormat="1" applyFont="1" applyFill="1" applyBorder="1" applyAlignment="1">
      <alignment horizontal="center" vertical="center" wrapText="1"/>
    </xf>
    <xf numFmtId="0" fontId="2" fillId="32" borderId="30" xfId="0" applyNumberFormat="1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1" fontId="2" fillId="32" borderId="33" xfId="0" applyNumberFormat="1" applyFont="1" applyFill="1" applyBorder="1" applyAlignment="1">
      <alignment horizontal="center" vertical="center" wrapText="1"/>
    </xf>
    <xf numFmtId="1" fontId="2" fillId="32" borderId="34" xfId="0" applyNumberFormat="1" applyFont="1" applyFill="1" applyBorder="1" applyAlignment="1">
      <alignment horizontal="center" vertical="center" wrapText="1"/>
    </xf>
    <xf numFmtId="1" fontId="2" fillId="32" borderId="30" xfId="0" applyNumberFormat="1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57" xfId="0" applyFont="1" applyFill="1" applyBorder="1" applyAlignment="1">
      <alignment horizontal="center" vertical="center" wrapText="1"/>
    </xf>
    <xf numFmtId="17" fontId="2" fillId="32" borderId="36" xfId="0" applyNumberFormat="1" applyFont="1" applyFill="1" applyBorder="1" applyAlignment="1">
      <alignment horizontal="center" vertical="center" wrapText="1"/>
    </xf>
    <xf numFmtId="17" fontId="2" fillId="32" borderId="37" xfId="0" applyNumberFormat="1" applyFont="1" applyFill="1" applyBorder="1" applyAlignment="1">
      <alignment horizontal="center" vertical="center" wrapText="1"/>
    </xf>
    <xf numFmtId="17" fontId="2" fillId="32" borderId="38" xfId="0" applyNumberFormat="1" applyFont="1" applyFill="1" applyBorder="1" applyAlignment="1">
      <alignment horizontal="center" vertical="center" wrapText="1"/>
    </xf>
    <xf numFmtId="14" fontId="2" fillId="32" borderId="36" xfId="0" applyNumberFormat="1" applyFont="1" applyFill="1" applyBorder="1" applyAlignment="1">
      <alignment horizontal="center" vertical="center" wrapText="1"/>
    </xf>
    <xf numFmtId="14" fontId="2" fillId="32" borderId="37" xfId="0" applyNumberFormat="1" applyFont="1" applyFill="1" applyBorder="1" applyAlignment="1">
      <alignment horizontal="center" vertical="center" wrapText="1"/>
    </xf>
    <xf numFmtId="14" fontId="2" fillId="32" borderId="38" xfId="0" applyNumberFormat="1" applyFont="1" applyFill="1" applyBorder="1" applyAlignment="1">
      <alignment horizontal="center" vertical="center" wrapText="1"/>
    </xf>
    <xf numFmtId="4" fontId="2" fillId="32" borderId="29" xfId="0" applyNumberFormat="1" applyFont="1" applyFill="1" applyBorder="1" applyAlignment="1">
      <alignment horizontal="center" vertical="center" wrapText="1"/>
    </xf>
    <xf numFmtId="4" fontId="2" fillId="32" borderId="28" xfId="0" applyNumberFormat="1" applyFont="1" applyFill="1" applyBorder="1" applyAlignment="1">
      <alignment horizontal="center" vertical="center" wrapText="1"/>
    </xf>
    <xf numFmtId="4" fontId="2" fillId="32" borderId="18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left" vertical="center" wrapText="1"/>
    </xf>
    <xf numFmtId="49" fontId="2" fillId="32" borderId="52" xfId="0" applyNumberFormat="1" applyFont="1" applyFill="1" applyBorder="1" applyAlignment="1">
      <alignment horizontal="center" vertical="center" wrapText="1"/>
    </xf>
    <xf numFmtId="49" fontId="2" fillId="32" borderId="41" xfId="0" applyNumberFormat="1" applyFont="1" applyFill="1" applyBorder="1" applyAlignment="1">
      <alignment horizontal="center" vertical="center" wrapText="1"/>
    </xf>
    <xf numFmtId="49" fontId="2" fillId="32" borderId="43" xfId="0" applyNumberFormat="1" applyFont="1" applyFill="1" applyBorder="1" applyAlignment="1">
      <alignment horizontal="center" vertical="center" wrapText="1"/>
    </xf>
    <xf numFmtId="16" fontId="2" fillId="32" borderId="33" xfId="0" applyNumberFormat="1" applyFont="1" applyFill="1" applyBorder="1" applyAlignment="1">
      <alignment horizontal="center" vertical="center" wrapText="1"/>
    </xf>
    <xf numFmtId="16" fontId="2" fillId="32" borderId="34" xfId="0" applyNumberFormat="1" applyFont="1" applyFill="1" applyBorder="1" applyAlignment="1">
      <alignment horizontal="center" vertical="center" wrapText="1"/>
    </xf>
    <xf numFmtId="16" fontId="2" fillId="32" borderId="30" xfId="0" applyNumberFormat="1" applyFont="1" applyFill="1" applyBorder="1" applyAlignment="1">
      <alignment horizontal="center" vertical="center" wrapText="1"/>
    </xf>
    <xf numFmtId="16" fontId="2" fillId="32" borderId="35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54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55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horizontal="center" vertical="center" wrapText="1"/>
    </xf>
    <xf numFmtId="4" fontId="2" fillId="32" borderId="39" xfId="0" applyNumberFormat="1" applyFont="1" applyFill="1" applyBorder="1" applyAlignment="1">
      <alignment horizontal="center" vertical="center" wrapText="1"/>
    </xf>
    <xf numFmtId="4" fontId="2" fillId="32" borderId="48" xfId="0" applyNumberFormat="1" applyFont="1" applyFill="1" applyBorder="1" applyAlignment="1">
      <alignment horizontal="center" vertical="center" wrapText="1"/>
    </xf>
    <xf numFmtId="4" fontId="2" fillId="32" borderId="40" xfId="0" applyNumberFormat="1" applyFont="1" applyFill="1" applyBorder="1" applyAlignment="1">
      <alignment horizontal="center" vertical="center" wrapText="1"/>
    </xf>
    <xf numFmtId="4" fontId="2" fillId="32" borderId="46" xfId="0" applyNumberFormat="1" applyFont="1" applyFill="1" applyBorder="1" applyAlignment="1">
      <alignment horizontal="center" vertical="center" wrapText="1"/>
    </xf>
    <xf numFmtId="4" fontId="2" fillId="32" borderId="32" xfId="0" applyNumberFormat="1" applyFont="1" applyFill="1" applyBorder="1" applyAlignment="1">
      <alignment horizontal="center" vertical="center" wrapText="1"/>
    </xf>
    <xf numFmtId="4" fontId="2" fillId="32" borderId="47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2" fillId="32" borderId="58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left" vertical="center" wrapText="1"/>
    </xf>
    <xf numFmtId="0" fontId="3" fillId="32" borderId="23" xfId="0" applyFont="1" applyFill="1" applyBorder="1" applyAlignment="1">
      <alignment horizontal="left" vertical="center" wrapText="1"/>
    </xf>
    <xf numFmtId="0" fontId="3" fillId="32" borderId="24" xfId="0" applyFont="1" applyFill="1" applyBorder="1" applyAlignment="1">
      <alignment horizontal="left" vertical="center" wrapText="1"/>
    </xf>
    <xf numFmtId="0" fontId="3" fillId="32" borderId="59" xfId="0" applyFont="1" applyFill="1" applyBorder="1" applyAlignment="1">
      <alignment horizontal="left" vertical="center"/>
    </xf>
    <xf numFmtId="0" fontId="3" fillId="32" borderId="23" xfId="0" applyFont="1" applyFill="1" applyBorder="1" applyAlignment="1">
      <alignment horizontal="left" vertical="center"/>
    </xf>
    <xf numFmtId="0" fontId="3" fillId="32" borderId="24" xfId="0" applyFont="1" applyFill="1" applyBorder="1" applyAlignment="1">
      <alignment horizontal="left" vertical="center"/>
    </xf>
    <xf numFmtId="0" fontId="3" fillId="32" borderId="60" xfId="0" applyFont="1" applyFill="1" applyBorder="1" applyAlignment="1">
      <alignment horizontal="left" vertical="center" wrapText="1"/>
    </xf>
    <xf numFmtId="0" fontId="3" fillId="32" borderId="61" xfId="0" applyFont="1" applyFill="1" applyBorder="1" applyAlignment="1">
      <alignment horizontal="left" vertical="center" wrapText="1"/>
    </xf>
    <xf numFmtId="0" fontId="3" fillId="32" borderId="62" xfId="0" applyFont="1" applyFill="1" applyBorder="1" applyAlignment="1">
      <alignment horizontal="left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63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5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left" vertical="center"/>
    </xf>
    <xf numFmtId="49" fontId="5" fillId="32" borderId="0" xfId="0" applyNumberFormat="1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49" fontId="13" fillId="32" borderId="0" xfId="0" applyNumberFormat="1" applyFont="1" applyFill="1" applyBorder="1" applyAlignment="1">
      <alignment horizontal="left" vertical="top"/>
    </xf>
    <xf numFmtId="0" fontId="2" fillId="32" borderId="0" xfId="0" applyFont="1" applyFill="1" applyBorder="1" applyAlignment="1">
      <alignment horizontal="left" vertical="top"/>
    </xf>
    <xf numFmtId="0" fontId="5" fillId="32" borderId="61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6" fillId="32" borderId="52" xfId="0" applyFont="1" applyFill="1" applyBorder="1" applyAlignment="1">
      <alignment horizontal="center" vertical="center" wrapText="1"/>
    </xf>
    <xf numFmtId="0" fontId="6" fillId="32" borderId="53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42" xfId="0" applyFont="1" applyFill="1" applyBorder="1" applyAlignment="1">
      <alignment horizontal="center" vertical="center" wrapText="1"/>
    </xf>
    <xf numFmtId="0" fontId="6" fillId="32" borderId="43" xfId="0" applyFont="1" applyFill="1" applyBorder="1" applyAlignment="1">
      <alignment horizontal="center" vertical="center" wrapText="1"/>
    </xf>
    <xf numFmtId="0" fontId="6" fillId="32" borderId="44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 wrapText="1"/>
    </xf>
    <xf numFmtId="16" fontId="2" fillId="32" borderId="11" xfId="0" applyNumberFormat="1" applyFont="1" applyFill="1" applyBorder="1" applyAlignment="1">
      <alignment horizontal="center" vertical="center" wrapText="1"/>
    </xf>
    <xf numFmtId="49" fontId="5" fillId="32" borderId="33" xfId="0" applyNumberFormat="1" applyFont="1" applyFill="1" applyBorder="1" applyAlignment="1">
      <alignment horizontal="center" vertical="center" wrapText="1"/>
    </xf>
    <xf numFmtId="49" fontId="5" fillId="32" borderId="34" xfId="0" applyNumberFormat="1" applyFont="1" applyFill="1" applyBorder="1" applyAlignment="1">
      <alignment horizontal="center" vertical="center" wrapText="1"/>
    </xf>
    <xf numFmtId="49" fontId="5" fillId="32" borderId="30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3" fontId="2" fillId="32" borderId="29" xfId="0" applyNumberFormat="1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2" fillId="32" borderId="62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left" vertical="center" wrapText="1"/>
    </xf>
    <xf numFmtId="0" fontId="3" fillId="32" borderId="28" xfId="0" applyFont="1" applyFill="1" applyBorder="1" applyAlignment="1">
      <alignment horizontal="left" vertical="center" wrapText="1"/>
    </xf>
    <xf numFmtId="0" fontId="3" fillId="32" borderId="64" xfId="0" applyFont="1" applyFill="1" applyBorder="1" applyAlignment="1">
      <alignment horizontal="left" vertical="center" wrapText="1"/>
    </xf>
    <xf numFmtId="4" fontId="3" fillId="32" borderId="0" xfId="0" applyNumberFormat="1" applyFont="1" applyFill="1" applyBorder="1" applyAlignment="1">
      <alignment/>
    </xf>
    <xf numFmtId="0" fontId="3" fillId="32" borderId="41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3" fillId="32" borderId="46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)%20&#1055;&#1088;&#1080;&#1083;&#1086;&#1078;&#1077;&#1085;&#1080;&#1077;%203%20&#1056;&#1048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ная стоим"/>
    </sheetNames>
    <sheetDataSet>
      <sheetData sheetId="0">
        <row r="379">
          <cell r="M379">
            <v>102731.59999999999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61"/>
  <sheetViews>
    <sheetView tabSelected="1" zoomScaleSheetLayoutView="90" zoomScalePageLayoutView="0" workbookViewId="0" topLeftCell="A1">
      <selection activeCell="U4" sqref="U4"/>
    </sheetView>
  </sheetViews>
  <sheetFormatPr defaultColWidth="9.00390625" defaultRowHeight="12.75"/>
  <cols>
    <col min="1" max="1" width="8.125" style="1" customWidth="1"/>
    <col min="2" max="2" width="30.75390625" style="2" customWidth="1"/>
    <col min="3" max="3" width="10.625" style="2" hidden="1" customWidth="1"/>
    <col min="4" max="4" width="16.625" style="3" customWidth="1"/>
    <col min="5" max="5" width="19.00390625" style="2" hidden="1" customWidth="1"/>
    <col min="6" max="6" width="14.875" style="2" customWidth="1"/>
    <col min="7" max="7" width="12.75390625" style="2" customWidth="1"/>
    <col min="8" max="8" width="12.375" style="2" customWidth="1"/>
    <col min="9" max="10" width="13.75390625" style="2" customWidth="1"/>
    <col min="11" max="13" width="12.125" style="2" bestFit="1" customWidth="1"/>
    <col min="14" max="14" width="11.25390625" style="2" bestFit="1" customWidth="1"/>
    <col min="15" max="15" width="12.125" style="2" bestFit="1" customWidth="1"/>
    <col min="16" max="16" width="21.125" style="2" customWidth="1"/>
    <col min="17" max="17" width="7.25390625" style="5" customWidth="1"/>
    <col min="18" max="18" width="17.25390625" style="5" customWidth="1"/>
    <col min="19" max="19" width="11.75390625" style="4" customWidth="1"/>
    <col min="20" max="20" width="14.625" style="4" customWidth="1"/>
    <col min="21" max="21" width="11.875" style="4" customWidth="1"/>
    <col min="22" max="22" width="9.125" style="4" customWidth="1"/>
    <col min="23" max="23" width="13.875" style="5" customWidth="1"/>
    <col min="24" max="53" width="9.125" style="5" customWidth="1"/>
    <col min="54" max="16384" width="9.125" style="2" customWidth="1"/>
  </cols>
  <sheetData>
    <row r="1" spans="16:18" ht="54" customHeight="1">
      <c r="P1" s="302" t="s">
        <v>239</v>
      </c>
      <c r="Q1" s="302"/>
      <c r="R1" s="302"/>
    </row>
    <row r="2" spans="1:19" ht="15.75" customHeight="1">
      <c r="A2" s="125"/>
      <c r="B2" s="123"/>
      <c r="C2" s="123"/>
      <c r="D2" s="127"/>
      <c r="E2" s="123"/>
      <c r="F2" s="123"/>
      <c r="G2" s="303" t="s">
        <v>0</v>
      </c>
      <c r="H2" s="303"/>
      <c r="I2" s="303"/>
      <c r="J2" s="303"/>
      <c r="K2" s="303"/>
      <c r="L2" s="303"/>
      <c r="M2" s="303"/>
      <c r="N2" s="304"/>
      <c r="O2" s="123"/>
      <c r="P2" s="123"/>
      <c r="Q2" s="123"/>
      <c r="R2" s="123"/>
      <c r="S2" s="6"/>
    </row>
    <row r="3" spans="1:19" ht="15.75" customHeight="1">
      <c r="A3" s="305"/>
      <c r="B3" s="306"/>
      <c r="C3" s="306"/>
      <c r="D3" s="306"/>
      <c r="E3" s="306"/>
      <c r="F3" s="306"/>
      <c r="G3" s="309" t="s">
        <v>240</v>
      </c>
      <c r="H3" s="309"/>
      <c r="I3" s="309"/>
      <c r="J3" s="309"/>
      <c r="K3" s="309"/>
      <c r="L3" s="309"/>
      <c r="M3" s="309"/>
      <c r="N3" s="123"/>
      <c r="O3" s="123"/>
      <c r="P3" s="123"/>
      <c r="Q3" s="123"/>
      <c r="R3" s="123"/>
      <c r="S3" s="6"/>
    </row>
    <row r="4" spans="1:19" ht="15.75" customHeight="1" thickBot="1">
      <c r="A4" s="307"/>
      <c r="B4" s="308"/>
      <c r="C4" s="308"/>
      <c r="D4" s="308"/>
      <c r="E4" s="308"/>
      <c r="F4" s="308"/>
      <c r="G4" s="310" t="s">
        <v>1</v>
      </c>
      <c r="H4" s="311"/>
      <c r="I4" s="311"/>
      <c r="J4" s="311"/>
      <c r="K4" s="311"/>
      <c r="L4" s="311"/>
      <c r="M4" s="311"/>
      <c r="N4" s="123"/>
      <c r="O4" s="123"/>
      <c r="P4" s="123"/>
      <c r="Q4" s="123"/>
      <c r="R4" s="123"/>
      <c r="S4" s="6"/>
    </row>
    <row r="5" spans="1:19" ht="24.75" customHeight="1">
      <c r="A5" s="136" t="s">
        <v>2</v>
      </c>
      <c r="B5" s="145" t="s">
        <v>382</v>
      </c>
      <c r="C5" s="154" t="s">
        <v>244</v>
      </c>
      <c r="D5" s="145" t="s">
        <v>210</v>
      </c>
      <c r="E5" s="154" t="s">
        <v>3</v>
      </c>
      <c r="F5" s="145" t="s">
        <v>4</v>
      </c>
      <c r="G5" s="188" t="s">
        <v>5</v>
      </c>
      <c r="H5" s="299"/>
      <c r="I5" s="242" t="s">
        <v>6</v>
      </c>
      <c r="J5" s="289"/>
      <c r="K5" s="289"/>
      <c r="L5" s="289"/>
      <c r="M5" s="289"/>
      <c r="N5" s="289"/>
      <c r="O5" s="289"/>
      <c r="P5" s="289"/>
      <c r="Q5" s="145" t="s">
        <v>7</v>
      </c>
      <c r="R5" s="245"/>
      <c r="S5" s="6"/>
    </row>
    <row r="6" spans="1:21" ht="24.75" customHeight="1">
      <c r="A6" s="137"/>
      <c r="B6" s="146"/>
      <c r="C6" s="155"/>
      <c r="D6" s="146"/>
      <c r="E6" s="155"/>
      <c r="F6" s="146"/>
      <c r="G6" s="300"/>
      <c r="H6" s="301"/>
      <c r="I6" s="146" t="s">
        <v>8</v>
      </c>
      <c r="J6" s="146"/>
      <c r="K6" s="146" t="s">
        <v>9</v>
      </c>
      <c r="L6" s="146"/>
      <c r="M6" s="146" t="s">
        <v>10</v>
      </c>
      <c r="N6" s="146"/>
      <c r="O6" s="146" t="s">
        <v>11</v>
      </c>
      <c r="P6" s="243"/>
      <c r="Q6" s="146"/>
      <c r="R6" s="246"/>
      <c r="S6" s="6"/>
      <c r="U6" s="7">
        <f>J1408+J1445+J1446+J1458+J1546+J1547+J1560+J1749+J1785+J1786+J1787+J1799+J1824+J2103+J2336+J2361</f>
        <v>163422.7</v>
      </c>
    </row>
    <row r="7" spans="1:19" ht="24.75" customHeight="1">
      <c r="A7" s="137"/>
      <c r="B7" s="146"/>
      <c r="C7" s="282"/>
      <c r="D7" s="146"/>
      <c r="E7" s="282"/>
      <c r="F7" s="146"/>
      <c r="G7" s="115" t="s">
        <v>12</v>
      </c>
      <c r="H7" s="115" t="s">
        <v>13</v>
      </c>
      <c r="I7" s="115" t="s">
        <v>14</v>
      </c>
      <c r="J7" s="115" t="s">
        <v>13</v>
      </c>
      <c r="K7" s="115" t="s">
        <v>14</v>
      </c>
      <c r="L7" s="115" t="s">
        <v>13</v>
      </c>
      <c r="M7" s="115" t="s">
        <v>14</v>
      </c>
      <c r="N7" s="115" t="s">
        <v>13</v>
      </c>
      <c r="O7" s="115" t="s">
        <v>14</v>
      </c>
      <c r="P7" s="130" t="s">
        <v>214</v>
      </c>
      <c r="Q7" s="146"/>
      <c r="R7" s="246"/>
      <c r="S7" s="6"/>
    </row>
    <row r="8" spans="1:19" ht="18" customHeight="1" thickBot="1">
      <c r="A8" s="122">
        <v>1</v>
      </c>
      <c r="B8" s="116">
        <v>2</v>
      </c>
      <c r="C8" s="116">
        <v>3</v>
      </c>
      <c r="D8" s="116">
        <v>3</v>
      </c>
      <c r="E8" s="116">
        <v>4</v>
      </c>
      <c r="F8" s="116">
        <v>4</v>
      </c>
      <c r="G8" s="116">
        <v>5</v>
      </c>
      <c r="H8" s="116">
        <v>6</v>
      </c>
      <c r="I8" s="116">
        <v>7</v>
      </c>
      <c r="J8" s="116">
        <v>8</v>
      </c>
      <c r="K8" s="116">
        <v>9</v>
      </c>
      <c r="L8" s="116">
        <v>10</v>
      </c>
      <c r="M8" s="116">
        <v>11</v>
      </c>
      <c r="N8" s="116">
        <v>12</v>
      </c>
      <c r="O8" s="116">
        <v>13</v>
      </c>
      <c r="P8" s="131">
        <v>14</v>
      </c>
      <c r="Q8" s="147">
        <v>15</v>
      </c>
      <c r="R8" s="247"/>
      <c r="S8" s="6"/>
    </row>
    <row r="9" spans="1:19" ht="12.75">
      <c r="A9" s="296" t="s">
        <v>15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8"/>
      <c r="S9" s="6"/>
    </row>
    <row r="10" spans="1:19" ht="12.75">
      <c r="A10" s="293" t="s">
        <v>16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5"/>
      <c r="S10" s="6"/>
    </row>
    <row r="11" spans="1:19" ht="12.75">
      <c r="A11" s="290" t="s">
        <v>17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2"/>
      <c r="S11" s="6"/>
    </row>
    <row r="12" spans="1:19" ht="28.5" customHeight="1" thickBot="1">
      <c r="A12" s="179" t="s">
        <v>426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1"/>
      <c r="S12" s="6"/>
    </row>
    <row r="13" spans="1:53" s="13" customFormat="1" ht="13.5" customHeight="1">
      <c r="A13" s="316" t="s">
        <v>216</v>
      </c>
      <c r="B13" s="317"/>
      <c r="C13" s="317"/>
      <c r="D13" s="317"/>
      <c r="E13" s="318"/>
      <c r="F13" s="8" t="s">
        <v>19</v>
      </c>
      <c r="G13" s="9">
        <f aca="true" t="shared" si="0" ref="G13:G19">G2601</f>
        <v>3686318.3000000003</v>
      </c>
      <c r="H13" s="9">
        <f aca="true" t="shared" si="1" ref="H13:P13">H2601</f>
        <v>894970.0999999999</v>
      </c>
      <c r="I13" s="9">
        <f t="shared" si="1"/>
        <v>3186142.5</v>
      </c>
      <c r="J13" s="9">
        <f t="shared" si="1"/>
        <v>848366.3999999998</v>
      </c>
      <c r="K13" s="9">
        <f t="shared" si="1"/>
        <v>203538.7</v>
      </c>
      <c r="L13" s="9">
        <f t="shared" si="1"/>
        <v>28338.7</v>
      </c>
      <c r="M13" s="9">
        <f t="shared" si="1"/>
        <v>238237.09999999998</v>
      </c>
      <c r="N13" s="9">
        <f t="shared" si="1"/>
        <v>18265</v>
      </c>
      <c r="O13" s="9">
        <f t="shared" si="1"/>
        <v>58400</v>
      </c>
      <c r="P13" s="9">
        <f t="shared" si="1"/>
        <v>0</v>
      </c>
      <c r="Q13" s="283"/>
      <c r="R13" s="284"/>
      <c r="S13" s="10"/>
      <c r="T13" s="11"/>
      <c r="U13" s="11"/>
      <c r="V13" s="11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s="13" customFormat="1" ht="13.5">
      <c r="A14" s="319"/>
      <c r="B14" s="320"/>
      <c r="C14" s="320"/>
      <c r="D14" s="320"/>
      <c r="E14" s="321"/>
      <c r="F14" s="14" t="s">
        <v>22</v>
      </c>
      <c r="G14" s="15">
        <f t="shared" si="0"/>
        <v>97615.50000000001</v>
      </c>
      <c r="H14" s="15">
        <f aca="true" t="shared" si="2" ref="H14:P14">H2602</f>
        <v>97615.50000000001</v>
      </c>
      <c r="I14" s="15">
        <f t="shared" si="2"/>
        <v>97615.50000000001</v>
      </c>
      <c r="J14" s="15">
        <f t="shared" si="2"/>
        <v>97615.50000000001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15">
        <f t="shared" si="2"/>
        <v>0</v>
      </c>
      <c r="O14" s="15">
        <f t="shared" si="2"/>
        <v>0</v>
      </c>
      <c r="P14" s="15">
        <f t="shared" si="2"/>
        <v>0</v>
      </c>
      <c r="Q14" s="285"/>
      <c r="R14" s="286"/>
      <c r="S14" s="10"/>
      <c r="T14" s="11"/>
      <c r="U14" s="11"/>
      <c r="V14" s="1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s="13" customFormat="1" ht="13.5">
      <c r="A15" s="319"/>
      <c r="B15" s="320"/>
      <c r="C15" s="320"/>
      <c r="D15" s="320"/>
      <c r="E15" s="321"/>
      <c r="F15" s="14" t="s">
        <v>25</v>
      </c>
      <c r="G15" s="15">
        <f t="shared" si="0"/>
        <v>237342.7</v>
      </c>
      <c r="H15" s="15">
        <f aca="true" t="shared" si="3" ref="H15:P15">H2603</f>
        <v>237342.7</v>
      </c>
      <c r="I15" s="15">
        <f>I2603</f>
        <v>237342.7</v>
      </c>
      <c r="J15" s="15">
        <f t="shared" si="3"/>
        <v>237342.7</v>
      </c>
      <c r="K15" s="15">
        <f t="shared" si="3"/>
        <v>0</v>
      </c>
      <c r="L15" s="15">
        <f t="shared" si="3"/>
        <v>0</v>
      </c>
      <c r="M15" s="15">
        <f t="shared" si="3"/>
        <v>0</v>
      </c>
      <c r="N15" s="15">
        <f t="shared" si="3"/>
        <v>0</v>
      </c>
      <c r="O15" s="15">
        <f t="shared" si="3"/>
        <v>0</v>
      </c>
      <c r="P15" s="15">
        <f t="shared" si="3"/>
        <v>0</v>
      </c>
      <c r="Q15" s="285"/>
      <c r="R15" s="286"/>
      <c r="S15" s="10"/>
      <c r="T15" s="11"/>
      <c r="U15" s="11"/>
      <c r="V15" s="11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s="13" customFormat="1" ht="13.5">
      <c r="A16" s="319"/>
      <c r="B16" s="320"/>
      <c r="C16" s="320"/>
      <c r="D16" s="320"/>
      <c r="E16" s="321"/>
      <c r="F16" s="14" t="s">
        <v>26</v>
      </c>
      <c r="G16" s="15">
        <f t="shared" si="0"/>
        <v>208320.5</v>
      </c>
      <c r="H16" s="15">
        <f aca="true" t="shared" si="4" ref="H16:P16">H2604</f>
        <v>208320.5</v>
      </c>
      <c r="I16" s="15">
        <f t="shared" si="4"/>
        <v>208320.5</v>
      </c>
      <c r="J16" s="15">
        <f t="shared" si="4"/>
        <v>208320.5</v>
      </c>
      <c r="K16" s="15">
        <f t="shared" si="4"/>
        <v>0</v>
      </c>
      <c r="L16" s="15">
        <f t="shared" si="4"/>
        <v>0</v>
      </c>
      <c r="M16" s="15">
        <f t="shared" si="4"/>
        <v>0</v>
      </c>
      <c r="N16" s="15">
        <f t="shared" si="4"/>
        <v>0</v>
      </c>
      <c r="O16" s="15">
        <f t="shared" si="4"/>
        <v>0</v>
      </c>
      <c r="P16" s="15">
        <f t="shared" si="4"/>
        <v>0</v>
      </c>
      <c r="Q16" s="285"/>
      <c r="R16" s="286"/>
      <c r="S16" s="10"/>
      <c r="T16" s="11"/>
      <c r="U16" s="11"/>
      <c r="V16" s="11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s="13" customFormat="1" ht="13.5">
      <c r="A17" s="319"/>
      <c r="B17" s="320"/>
      <c r="C17" s="320"/>
      <c r="D17" s="320"/>
      <c r="E17" s="321"/>
      <c r="F17" s="14" t="s">
        <v>27</v>
      </c>
      <c r="G17" s="15">
        <f t="shared" si="0"/>
        <v>174818.19999999998</v>
      </c>
      <c r="H17" s="15">
        <f>H2605</f>
        <v>174818.19999999998</v>
      </c>
      <c r="I17" s="15">
        <f aca="true" t="shared" si="5" ref="I17:P17">I2605</f>
        <v>174818.19999999998</v>
      </c>
      <c r="J17" s="15">
        <f>J2605</f>
        <v>174818.19999999998</v>
      </c>
      <c r="K17" s="15">
        <f t="shared" si="5"/>
        <v>0</v>
      </c>
      <c r="L17" s="15">
        <f t="shared" si="5"/>
        <v>0</v>
      </c>
      <c r="M17" s="15">
        <f t="shared" si="5"/>
        <v>0</v>
      </c>
      <c r="N17" s="15">
        <f t="shared" si="5"/>
        <v>0</v>
      </c>
      <c r="O17" s="15">
        <f t="shared" si="5"/>
        <v>0</v>
      </c>
      <c r="P17" s="15">
        <f t="shared" si="5"/>
        <v>0</v>
      </c>
      <c r="Q17" s="285"/>
      <c r="R17" s="286"/>
      <c r="S17" s="10"/>
      <c r="T17" s="11"/>
      <c r="U17" s="11"/>
      <c r="V17" s="11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s="13" customFormat="1" ht="13.5">
      <c r="A18" s="319"/>
      <c r="B18" s="320"/>
      <c r="C18" s="320"/>
      <c r="D18" s="320"/>
      <c r="E18" s="321"/>
      <c r="F18" s="14" t="s">
        <v>28</v>
      </c>
      <c r="G18" s="15">
        <f t="shared" si="0"/>
        <v>105953.4</v>
      </c>
      <c r="H18" s="15">
        <f aca="true" t="shared" si="6" ref="H18:P18">H2606</f>
        <v>105953.4</v>
      </c>
      <c r="I18" s="15">
        <f t="shared" si="6"/>
        <v>59349.7</v>
      </c>
      <c r="J18" s="15">
        <f t="shared" si="6"/>
        <v>59349.7</v>
      </c>
      <c r="K18" s="15">
        <f t="shared" si="6"/>
        <v>28338.7</v>
      </c>
      <c r="L18" s="15">
        <f t="shared" si="6"/>
        <v>28338.7</v>
      </c>
      <c r="M18" s="15">
        <f t="shared" si="6"/>
        <v>18265</v>
      </c>
      <c r="N18" s="15">
        <f t="shared" si="6"/>
        <v>18265</v>
      </c>
      <c r="O18" s="15">
        <f t="shared" si="6"/>
        <v>0</v>
      </c>
      <c r="P18" s="15">
        <f t="shared" si="6"/>
        <v>0</v>
      </c>
      <c r="Q18" s="285"/>
      <c r="R18" s="286"/>
      <c r="S18" s="10"/>
      <c r="T18" s="11"/>
      <c r="U18" s="11"/>
      <c r="V18" s="11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s="13" customFormat="1" ht="13.5">
      <c r="A19" s="319"/>
      <c r="B19" s="320"/>
      <c r="C19" s="320"/>
      <c r="D19" s="320"/>
      <c r="E19" s="321"/>
      <c r="F19" s="14" t="s">
        <v>227</v>
      </c>
      <c r="G19" s="15">
        <f t="shared" si="0"/>
        <v>314321.80000000005</v>
      </c>
      <c r="H19" s="15">
        <f aca="true" t="shared" si="7" ref="H19:P19">H2607</f>
        <v>26671.200000000004</v>
      </c>
      <c r="I19" s="15">
        <f t="shared" si="7"/>
        <v>264909.00000000006</v>
      </c>
      <c r="J19" s="15">
        <f t="shared" si="7"/>
        <v>26671.200000000004</v>
      </c>
      <c r="K19" s="15">
        <f t="shared" si="7"/>
        <v>0</v>
      </c>
      <c r="L19" s="15">
        <f t="shared" si="7"/>
        <v>0</v>
      </c>
      <c r="M19" s="15">
        <f t="shared" si="7"/>
        <v>49412.8</v>
      </c>
      <c r="N19" s="15">
        <f t="shared" si="7"/>
        <v>0</v>
      </c>
      <c r="O19" s="15">
        <f t="shared" si="7"/>
        <v>0</v>
      </c>
      <c r="P19" s="15">
        <f t="shared" si="7"/>
        <v>0</v>
      </c>
      <c r="Q19" s="285"/>
      <c r="R19" s="286"/>
      <c r="S19" s="10"/>
      <c r="T19" s="11"/>
      <c r="U19" s="11"/>
      <c r="V19" s="11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s="19" customFormat="1" ht="12.75" customHeight="1">
      <c r="A20" s="319"/>
      <c r="B20" s="320"/>
      <c r="C20" s="320"/>
      <c r="D20" s="320"/>
      <c r="E20" s="321"/>
      <c r="F20" s="120" t="s">
        <v>234</v>
      </c>
      <c r="G20" s="15">
        <f aca="true" t="shared" si="8" ref="G20:P20">G2608</f>
        <v>212548.80000000002</v>
      </c>
      <c r="H20" s="15">
        <f t="shared" si="8"/>
        <v>34648.6</v>
      </c>
      <c r="I20" s="15">
        <f t="shared" si="8"/>
        <v>158232.40000000002</v>
      </c>
      <c r="J20" s="15">
        <f t="shared" si="8"/>
        <v>34648.6</v>
      </c>
      <c r="K20" s="15">
        <f t="shared" si="8"/>
        <v>0</v>
      </c>
      <c r="L20" s="15">
        <f t="shared" si="8"/>
        <v>0</v>
      </c>
      <c r="M20" s="15">
        <f t="shared" si="8"/>
        <v>54316.4</v>
      </c>
      <c r="N20" s="15">
        <f t="shared" si="8"/>
        <v>0</v>
      </c>
      <c r="O20" s="15">
        <f t="shared" si="8"/>
        <v>0</v>
      </c>
      <c r="P20" s="15">
        <f t="shared" si="8"/>
        <v>0</v>
      </c>
      <c r="Q20" s="285"/>
      <c r="R20" s="286"/>
      <c r="S20" s="16"/>
      <c r="T20" s="17"/>
      <c r="U20" s="17"/>
      <c r="V20" s="17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</row>
    <row r="21" spans="1:53" s="19" customFormat="1" ht="12.75" customHeight="1">
      <c r="A21" s="319"/>
      <c r="B21" s="320"/>
      <c r="C21" s="320"/>
      <c r="D21" s="320"/>
      <c r="E21" s="321"/>
      <c r="F21" s="120" t="s">
        <v>235</v>
      </c>
      <c r="G21" s="15">
        <f aca="true" t="shared" si="9" ref="G21:P22">G2609</f>
        <v>48596.9</v>
      </c>
      <c r="H21" s="15">
        <f t="shared" si="9"/>
        <v>0</v>
      </c>
      <c r="I21" s="15">
        <f t="shared" si="9"/>
        <v>48596.9</v>
      </c>
      <c r="J21" s="15">
        <f t="shared" si="9"/>
        <v>0</v>
      </c>
      <c r="K21" s="15">
        <f t="shared" si="9"/>
        <v>0</v>
      </c>
      <c r="L21" s="15">
        <f t="shared" si="9"/>
        <v>0</v>
      </c>
      <c r="M21" s="15">
        <f t="shared" si="9"/>
        <v>0</v>
      </c>
      <c r="N21" s="15">
        <f t="shared" si="9"/>
        <v>0</v>
      </c>
      <c r="O21" s="15">
        <f t="shared" si="9"/>
        <v>0</v>
      </c>
      <c r="P21" s="15">
        <f t="shared" si="9"/>
        <v>0</v>
      </c>
      <c r="Q21" s="285"/>
      <c r="R21" s="286"/>
      <c r="S21" s="16"/>
      <c r="T21" s="17"/>
      <c r="U21" s="17"/>
      <c r="V21" s="17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</row>
    <row r="22" spans="1:53" s="19" customFormat="1" ht="12.75" customHeight="1">
      <c r="A22" s="319"/>
      <c r="B22" s="320"/>
      <c r="C22" s="320"/>
      <c r="D22" s="320"/>
      <c r="E22" s="321"/>
      <c r="F22" s="120" t="s">
        <v>236</v>
      </c>
      <c r="G22" s="15">
        <f t="shared" si="9"/>
        <v>392106.30000000005</v>
      </c>
      <c r="H22" s="15">
        <f aca="true" t="shared" si="10" ref="H22:P22">H2610</f>
        <v>9600</v>
      </c>
      <c r="I22" s="15">
        <f t="shared" si="10"/>
        <v>334205.00000000006</v>
      </c>
      <c r="J22" s="15">
        <f t="shared" si="10"/>
        <v>9600</v>
      </c>
      <c r="K22" s="15">
        <f t="shared" si="10"/>
        <v>0</v>
      </c>
      <c r="L22" s="15">
        <f t="shared" si="10"/>
        <v>0</v>
      </c>
      <c r="M22" s="15">
        <f t="shared" si="10"/>
        <v>57901.3</v>
      </c>
      <c r="N22" s="15">
        <f t="shared" si="10"/>
        <v>0</v>
      </c>
      <c r="O22" s="15">
        <f t="shared" si="10"/>
        <v>0</v>
      </c>
      <c r="P22" s="15">
        <f t="shared" si="10"/>
        <v>0</v>
      </c>
      <c r="Q22" s="285"/>
      <c r="R22" s="286"/>
      <c r="S22" s="16"/>
      <c r="T22" s="17"/>
      <c r="U22" s="17"/>
      <c r="V22" s="17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</row>
    <row r="23" spans="1:53" s="19" customFormat="1" ht="12.75" customHeight="1">
      <c r="A23" s="319"/>
      <c r="B23" s="320"/>
      <c r="C23" s="320"/>
      <c r="D23" s="320"/>
      <c r="E23" s="321"/>
      <c r="F23" s="120" t="s">
        <v>237</v>
      </c>
      <c r="G23" s="15">
        <f aca="true" t="shared" si="11" ref="G23:P23">G2611</f>
        <v>1583585.2000000002</v>
      </c>
      <c r="H23" s="15">
        <f t="shared" si="11"/>
        <v>0</v>
      </c>
      <c r="I23" s="15">
        <f t="shared" si="11"/>
        <v>1437614.4000000001</v>
      </c>
      <c r="J23" s="15">
        <f t="shared" si="11"/>
        <v>0</v>
      </c>
      <c r="K23" s="15">
        <f t="shared" si="11"/>
        <v>87600</v>
      </c>
      <c r="L23" s="15">
        <f t="shared" si="11"/>
        <v>0</v>
      </c>
      <c r="M23" s="15">
        <f t="shared" si="11"/>
        <v>29170.8</v>
      </c>
      <c r="N23" s="15">
        <f t="shared" si="11"/>
        <v>0</v>
      </c>
      <c r="O23" s="15">
        <f t="shared" si="11"/>
        <v>29200</v>
      </c>
      <c r="P23" s="15">
        <f t="shared" si="11"/>
        <v>0</v>
      </c>
      <c r="Q23" s="285"/>
      <c r="R23" s="286"/>
      <c r="S23" s="16"/>
      <c r="T23" s="17"/>
      <c r="U23" s="17"/>
      <c r="V23" s="17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</row>
    <row r="24" spans="1:53" s="19" customFormat="1" ht="12.75" customHeight="1" thickBot="1">
      <c r="A24" s="322"/>
      <c r="B24" s="323"/>
      <c r="C24" s="323"/>
      <c r="D24" s="323"/>
      <c r="E24" s="324"/>
      <c r="F24" s="121" t="s">
        <v>238</v>
      </c>
      <c r="G24" s="20">
        <f aca="true" t="shared" si="12" ref="G24:P24">G2612</f>
        <v>311109</v>
      </c>
      <c r="H24" s="20">
        <f t="shared" si="12"/>
        <v>0</v>
      </c>
      <c r="I24" s="20">
        <f t="shared" si="12"/>
        <v>165138.2</v>
      </c>
      <c r="J24" s="20">
        <f t="shared" si="12"/>
        <v>0</v>
      </c>
      <c r="K24" s="20">
        <f t="shared" si="12"/>
        <v>87600</v>
      </c>
      <c r="L24" s="20">
        <f t="shared" si="12"/>
        <v>0</v>
      </c>
      <c r="M24" s="20">
        <f t="shared" si="12"/>
        <v>29170.8</v>
      </c>
      <c r="N24" s="20">
        <f t="shared" si="12"/>
        <v>0</v>
      </c>
      <c r="O24" s="20">
        <f t="shared" si="12"/>
        <v>29200</v>
      </c>
      <c r="P24" s="20">
        <f t="shared" si="12"/>
        <v>0</v>
      </c>
      <c r="Q24" s="287"/>
      <c r="R24" s="288"/>
      <c r="S24" s="16"/>
      <c r="T24" s="17"/>
      <c r="U24" s="17"/>
      <c r="V24" s="17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</row>
    <row r="25" spans="1:18" s="24" customFormat="1" ht="12.75">
      <c r="A25" s="182" t="s">
        <v>18</v>
      </c>
      <c r="B25" s="160" t="s">
        <v>246</v>
      </c>
      <c r="C25" s="151">
        <v>388</v>
      </c>
      <c r="D25" s="114"/>
      <c r="E25" s="22"/>
      <c r="F25" s="119" t="s">
        <v>247</v>
      </c>
      <c r="G25" s="23">
        <f>SUM(G26:G37)</f>
        <v>2812.1</v>
      </c>
      <c r="H25" s="23">
        <f aca="true" t="shared" si="13" ref="H25:P25">SUM(H26:H37)</f>
        <v>2812.1</v>
      </c>
      <c r="I25" s="23">
        <f t="shared" si="13"/>
        <v>2812.1</v>
      </c>
      <c r="J25" s="23">
        <f t="shared" si="13"/>
        <v>2812.1</v>
      </c>
      <c r="K25" s="23">
        <f t="shared" si="13"/>
        <v>0</v>
      </c>
      <c r="L25" s="23">
        <f t="shared" si="13"/>
        <v>0</v>
      </c>
      <c r="M25" s="23">
        <f t="shared" si="13"/>
        <v>0</v>
      </c>
      <c r="N25" s="23">
        <f t="shared" si="13"/>
        <v>0</v>
      </c>
      <c r="O25" s="23">
        <f t="shared" si="13"/>
        <v>0</v>
      </c>
      <c r="P25" s="23">
        <f t="shared" si="13"/>
        <v>0</v>
      </c>
      <c r="Q25" s="276" t="s">
        <v>20</v>
      </c>
      <c r="R25" s="277"/>
    </row>
    <row r="26" spans="1:18" s="24" customFormat="1" ht="12.75">
      <c r="A26" s="183"/>
      <c r="B26" s="161"/>
      <c r="C26" s="152"/>
      <c r="D26" s="25" t="s">
        <v>211</v>
      </c>
      <c r="E26" s="31" t="s">
        <v>23</v>
      </c>
      <c r="F26" s="74" t="s">
        <v>22</v>
      </c>
      <c r="G26" s="133">
        <f>I26+K26+M26+O26</f>
        <v>2472.1</v>
      </c>
      <c r="H26" s="133">
        <f>J26+L26+N26+P26</f>
        <v>2472.1</v>
      </c>
      <c r="I26" s="28">
        <v>2472.1</v>
      </c>
      <c r="J26" s="28">
        <v>2472.1</v>
      </c>
      <c r="K26" s="133">
        <v>0</v>
      </c>
      <c r="L26" s="133">
        <v>0</v>
      </c>
      <c r="M26" s="28">
        <v>0</v>
      </c>
      <c r="N26" s="28">
        <v>0</v>
      </c>
      <c r="O26" s="133">
        <v>0</v>
      </c>
      <c r="P26" s="133">
        <v>0</v>
      </c>
      <c r="Q26" s="278"/>
      <c r="R26" s="279"/>
    </row>
    <row r="27" spans="1:18" s="24" customFormat="1" ht="12.75">
      <c r="A27" s="183"/>
      <c r="B27" s="161"/>
      <c r="C27" s="152"/>
      <c r="D27" s="25" t="s">
        <v>211</v>
      </c>
      <c r="E27" s="26" t="s">
        <v>24</v>
      </c>
      <c r="F27" s="27" t="s">
        <v>22</v>
      </c>
      <c r="G27" s="133">
        <f aca="true" t="shared" si="14" ref="G27:H37">I27+K27+M27+O27</f>
        <v>340</v>
      </c>
      <c r="H27" s="133">
        <f t="shared" si="14"/>
        <v>340</v>
      </c>
      <c r="I27" s="28">
        <v>340</v>
      </c>
      <c r="J27" s="28">
        <v>340</v>
      </c>
      <c r="K27" s="133">
        <v>0</v>
      </c>
      <c r="L27" s="133">
        <v>0</v>
      </c>
      <c r="M27" s="28">
        <v>0</v>
      </c>
      <c r="N27" s="28">
        <v>0</v>
      </c>
      <c r="O27" s="133">
        <v>0</v>
      </c>
      <c r="P27" s="133">
        <v>0</v>
      </c>
      <c r="Q27" s="278"/>
      <c r="R27" s="279"/>
    </row>
    <row r="28" spans="1:18" s="24" customFormat="1" ht="12.75">
      <c r="A28" s="183"/>
      <c r="B28" s="161"/>
      <c r="C28" s="152"/>
      <c r="D28" s="25"/>
      <c r="E28" s="30"/>
      <c r="F28" s="27" t="s">
        <v>25</v>
      </c>
      <c r="G28" s="133">
        <f t="shared" si="14"/>
        <v>0</v>
      </c>
      <c r="H28" s="133">
        <f t="shared" si="14"/>
        <v>0</v>
      </c>
      <c r="I28" s="28">
        <v>0</v>
      </c>
      <c r="J28" s="28">
        <v>0</v>
      </c>
      <c r="K28" s="28">
        <v>0</v>
      </c>
      <c r="L28" s="133">
        <v>0</v>
      </c>
      <c r="M28" s="28">
        <v>0</v>
      </c>
      <c r="N28" s="28">
        <v>0</v>
      </c>
      <c r="O28" s="28">
        <v>0</v>
      </c>
      <c r="P28" s="133">
        <v>0</v>
      </c>
      <c r="Q28" s="278"/>
      <c r="R28" s="279"/>
    </row>
    <row r="29" spans="1:18" s="24" customFormat="1" ht="12.75">
      <c r="A29" s="183"/>
      <c r="B29" s="161"/>
      <c r="C29" s="152"/>
      <c r="D29" s="25"/>
      <c r="E29" s="30"/>
      <c r="F29" s="27" t="s">
        <v>26</v>
      </c>
      <c r="G29" s="133">
        <f t="shared" si="14"/>
        <v>0</v>
      </c>
      <c r="H29" s="133">
        <f t="shared" si="14"/>
        <v>0</v>
      </c>
      <c r="I29" s="28">
        <v>0</v>
      </c>
      <c r="J29" s="28">
        <v>0</v>
      </c>
      <c r="K29" s="28">
        <v>0</v>
      </c>
      <c r="L29" s="133">
        <v>0</v>
      </c>
      <c r="M29" s="28">
        <v>0</v>
      </c>
      <c r="N29" s="28">
        <v>0</v>
      </c>
      <c r="O29" s="28">
        <v>0</v>
      </c>
      <c r="P29" s="133">
        <v>0</v>
      </c>
      <c r="Q29" s="278"/>
      <c r="R29" s="279"/>
    </row>
    <row r="30" spans="1:18" s="24" customFormat="1" ht="12.75">
      <c r="A30" s="183"/>
      <c r="B30" s="161"/>
      <c r="C30" s="152"/>
      <c r="D30" s="25"/>
      <c r="E30" s="30"/>
      <c r="F30" s="27" t="s">
        <v>248</v>
      </c>
      <c r="G30" s="133">
        <f t="shared" si="14"/>
        <v>0</v>
      </c>
      <c r="H30" s="133">
        <f t="shared" si="14"/>
        <v>0</v>
      </c>
      <c r="I30" s="28">
        <v>0</v>
      </c>
      <c r="J30" s="28">
        <v>0</v>
      </c>
      <c r="K30" s="28">
        <v>0</v>
      </c>
      <c r="L30" s="133">
        <v>0</v>
      </c>
      <c r="M30" s="28">
        <v>0</v>
      </c>
      <c r="N30" s="28">
        <v>0</v>
      </c>
      <c r="O30" s="28">
        <v>0</v>
      </c>
      <c r="P30" s="133">
        <v>0</v>
      </c>
      <c r="Q30" s="278"/>
      <c r="R30" s="279"/>
    </row>
    <row r="31" spans="1:20" s="24" customFormat="1" ht="12.75">
      <c r="A31" s="183"/>
      <c r="B31" s="161"/>
      <c r="C31" s="152"/>
      <c r="D31" s="25"/>
      <c r="E31" s="30"/>
      <c r="F31" s="27" t="s">
        <v>28</v>
      </c>
      <c r="G31" s="133">
        <f t="shared" si="14"/>
        <v>0</v>
      </c>
      <c r="H31" s="133">
        <f t="shared" si="14"/>
        <v>0</v>
      </c>
      <c r="I31" s="28">
        <v>0</v>
      </c>
      <c r="J31" s="28">
        <v>0</v>
      </c>
      <c r="K31" s="28">
        <v>0</v>
      </c>
      <c r="L31" s="133">
        <v>0</v>
      </c>
      <c r="M31" s="28">
        <v>0</v>
      </c>
      <c r="N31" s="28">
        <v>0</v>
      </c>
      <c r="O31" s="28">
        <v>0</v>
      </c>
      <c r="P31" s="133">
        <v>0</v>
      </c>
      <c r="Q31" s="278"/>
      <c r="R31" s="279"/>
      <c r="T31" s="75"/>
    </row>
    <row r="32" spans="1:18" s="24" customFormat="1" ht="12.75">
      <c r="A32" s="183"/>
      <c r="B32" s="161"/>
      <c r="C32" s="152"/>
      <c r="D32" s="25"/>
      <c r="E32" s="30"/>
      <c r="F32" s="27" t="s">
        <v>227</v>
      </c>
      <c r="G32" s="133">
        <f t="shared" si="14"/>
        <v>0</v>
      </c>
      <c r="H32" s="133">
        <f t="shared" si="14"/>
        <v>0</v>
      </c>
      <c r="I32" s="28">
        <v>0</v>
      </c>
      <c r="J32" s="28">
        <v>0</v>
      </c>
      <c r="K32" s="28">
        <v>0</v>
      </c>
      <c r="L32" s="133">
        <v>0</v>
      </c>
      <c r="M32" s="28">
        <v>0</v>
      </c>
      <c r="N32" s="28">
        <v>0</v>
      </c>
      <c r="O32" s="28">
        <v>0</v>
      </c>
      <c r="P32" s="133">
        <v>0</v>
      </c>
      <c r="Q32" s="278"/>
      <c r="R32" s="279"/>
    </row>
    <row r="33" spans="1:18" s="24" customFormat="1" ht="12.75">
      <c r="A33" s="183"/>
      <c r="B33" s="161"/>
      <c r="C33" s="152"/>
      <c r="D33" s="25"/>
      <c r="E33" s="30"/>
      <c r="F33" s="27" t="s">
        <v>234</v>
      </c>
      <c r="G33" s="133">
        <f t="shared" si="14"/>
        <v>0</v>
      </c>
      <c r="H33" s="133">
        <f t="shared" si="14"/>
        <v>0</v>
      </c>
      <c r="I33" s="28">
        <v>0</v>
      </c>
      <c r="J33" s="28">
        <v>0</v>
      </c>
      <c r="K33" s="28">
        <v>0</v>
      </c>
      <c r="L33" s="133">
        <v>0</v>
      </c>
      <c r="M33" s="28">
        <v>0</v>
      </c>
      <c r="N33" s="28">
        <v>0</v>
      </c>
      <c r="O33" s="28">
        <v>0</v>
      </c>
      <c r="P33" s="133">
        <v>0</v>
      </c>
      <c r="Q33" s="278"/>
      <c r="R33" s="279"/>
    </row>
    <row r="34" spans="1:20" s="24" customFormat="1" ht="12.75">
      <c r="A34" s="183"/>
      <c r="B34" s="161"/>
      <c r="C34" s="152"/>
      <c r="D34" s="25"/>
      <c r="E34" s="30"/>
      <c r="F34" s="27" t="s">
        <v>235</v>
      </c>
      <c r="G34" s="133">
        <f t="shared" si="14"/>
        <v>0</v>
      </c>
      <c r="H34" s="133">
        <f t="shared" si="14"/>
        <v>0</v>
      </c>
      <c r="I34" s="28">
        <v>0</v>
      </c>
      <c r="J34" s="28">
        <v>0</v>
      </c>
      <c r="K34" s="28">
        <v>0</v>
      </c>
      <c r="L34" s="133">
        <v>0</v>
      </c>
      <c r="M34" s="28">
        <v>0</v>
      </c>
      <c r="N34" s="28">
        <v>0</v>
      </c>
      <c r="O34" s="28">
        <v>0</v>
      </c>
      <c r="P34" s="133">
        <v>0</v>
      </c>
      <c r="Q34" s="278"/>
      <c r="R34" s="279"/>
      <c r="T34" s="24" t="s">
        <v>542</v>
      </c>
    </row>
    <row r="35" spans="1:22" s="24" customFormat="1" ht="12.75">
      <c r="A35" s="183"/>
      <c r="B35" s="161"/>
      <c r="C35" s="152"/>
      <c r="D35" s="25"/>
      <c r="E35" s="30"/>
      <c r="F35" s="27" t="s">
        <v>236</v>
      </c>
      <c r="G35" s="133">
        <f t="shared" si="14"/>
        <v>0</v>
      </c>
      <c r="H35" s="133">
        <f t="shared" si="14"/>
        <v>0</v>
      </c>
      <c r="I35" s="28">
        <v>0</v>
      </c>
      <c r="J35" s="28">
        <v>0</v>
      </c>
      <c r="K35" s="28">
        <v>0</v>
      </c>
      <c r="L35" s="133">
        <v>0</v>
      </c>
      <c r="M35" s="28">
        <v>0</v>
      </c>
      <c r="N35" s="28">
        <v>0</v>
      </c>
      <c r="O35" s="28">
        <v>0</v>
      </c>
      <c r="P35" s="133">
        <v>0</v>
      </c>
      <c r="Q35" s="278"/>
      <c r="R35" s="279"/>
      <c r="S35" s="24" t="s">
        <v>541</v>
      </c>
      <c r="T35" s="75">
        <f>G35+G47+G59+G71+G83+G95+G107+G119+G131+G143+G155+G167+G179+G191+G203+G215+G227+G239+G251+G263+G275+G287+G299+G311+G323+G335+G347+G359+G371+G383+G395+G407+G419+G431+G443+G455+G467+G479+G491+G503+G515+G527+G539+G551+G563+G575+G587+G599+G611+G623+G635+G647+G659+G671+G683+G695+G707+G719+G731+G743+G755+G767+G779+G791+G803+G815+G827+G839+G851+G863+G875+G887+G899+G911+G923+G935+G947+G959+G971+G983+G995+G1007+G1019+G1031+G1043+G1055+G1067+G1079+G1091+G1103+G1115+G1127+G1139+G1151+G1163+G1175+G1187+G1199+G1211+G1223+G1235+G1247+G1259+G1271+G1283+G1295+G1307+G1319+G1331+G1343+G1355+G1367+G1379+G1391+G1403+G1415+G1428+G1440+G1453+G1465+G1478+G1491+G1503+G1515-T39</f>
        <v>128338.29999999968</v>
      </c>
      <c r="U35" s="24">
        <v>2023</v>
      </c>
      <c r="V35" s="75">
        <f>T35+T39</f>
        <v>185592.0999999997</v>
      </c>
    </row>
    <row r="36" spans="1:22" s="24" customFormat="1" ht="12.75">
      <c r="A36" s="183"/>
      <c r="B36" s="161"/>
      <c r="C36" s="152"/>
      <c r="D36" s="25"/>
      <c r="E36" s="30"/>
      <c r="F36" s="27" t="s">
        <v>237</v>
      </c>
      <c r="G36" s="133">
        <f t="shared" si="14"/>
        <v>0</v>
      </c>
      <c r="H36" s="133">
        <f t="shared" si="14"/>
        <v>0</v>
      </c>
      <c r="I36" s="28">
        <v>0</v>
      </c>
      <c r="J36" s="28">
        <v>0</v>
      </c>
      <c r="K36" s="28">
        <v>0</v>
      </c>
      <c r="L36" s="133">
        <v>0</v>
      </c>
      <c r="M36" s="28">
        <v>0</v>
      </c>
      <c r="N36" s="28">
        <v>0</v>
      </c>
      <c r="O36" s="28">
        <v>0</v>
      </c>
      <c r="P36" s="133">
        <v>0</v>
      </c>
      <c r="Q36" s="278"/>
      <c r="R36" s="279"/>
      <c r="T36" s="75">
        <f>G36+G48+G60+G72+G84+G96+G108+G120+G132+G144+G156+G168+G180+G192+G204+G216+G228+G240+G252+G264+G276+G288+G300+G312+G324+G336+G348+G360+G372+G384+G396+G408+G420+G432+G444+G456+G468+G480+G492+G504+G516+G528+G540+G552+G564+G576+G588+G600+G612+G624+G636+G648+G660+G672+G684+G696+G708+G720+G732+G744+G756+G768+G780+G792+G804+G816+G828+G840+G852+G864+G876+G888+G900+G912+G924+G936+G948+G960+G972+G984+G996+G1008+G1020+G1032+G1044+G1056+G1068+G1080+G1092+G1104+G1116+G1128+G1140+G1152+G1164+G1176+G1188+G1200+G1212+G1224+G1236+G1248+G1260+G1272+G1284+G1296+G1308+G1320+G1332+G1344+G1356+G1368+G1380+G1392+G1404+G1416+G1429+G1441+G1454+G1466+G1479+G1492+G1504+G1516-T40-T44</f>
        <v>302902.29999999993</v>
      </c>
      <c r="U36" s="24">
        <v>2024</v>
      </c>
      <c r="V36" s="75">
        <f>T36+T40+T44</f>
        <v>419673.0999999999</v>
      </c>
    </row>
    <row r="37" spans="1:22" s="24" customFormat="1" ht="13.5" thickBot="1">
      <c r="A37" s="184"/>
      <c r="B37" s="162"/>
      <c r="C37" s="153"/>
      <c r="D37" s="76"/>
      <c r="E37" s="34"/>
      <c r="F37" s="35" t="s">
        <v>238</v>
      </c>
      <c r="G37" s="134">
        <f t="shared" si="14"/>
        <v>0</v>
      </c>
      <c r="H37" s="134">
        <f t="shared" si="14"/>
        <v>0</v>
      </c>
      <c r="I37" s="36">
        <v>0</v>
      </c>
      <c r="J37" s="36">
        <v>0</v>
      </c>
      <c r="K37" s="36">
        <v>0</v>
      </c>
      <c r="L37" s="134">
        <v>0</v>
      </c>
      <c r="M37" s="36">
        <v>0</v>
      </c>
      <c r="N37" s="36">
        <v>0</v>
      </c>
      <c r="O37" s="36">
        <v>0</v>
      </c>
      <c r="P37" s="134">
        <v>0</v>
      </c>
      <c r="Q37" s="280"/>
      <c r="R37" s="281"/>
      <c r="T37" s="75">
        <f>G37+G49+G61+G73+G85+G97+G109+G121+G133+G145+G157+G169+G181+G193+G205+G217+G229+G241+G253+G265+G277+G289+G301+G313+G325+G337+G349+G361+G373+G385+G397+G409+G421+G433+G445+G457+G469+G481+G493+G505+G517+G529+G541+G553+G565+G577+G589+G601+G613+G625+G637+G649+G661+G673+G685+G697+G709+G721+G733+G745+G757+G769+G781+G793+G805+G817+G829+G841+G853+G865+G877+G889+G901+G913+G925+G937+G949+G961+G973+G985+G997+G1009+G1021+G1033+G1045+G1057+G1069+G1081+G1093+G1105+G1117+G1129+G1141+G1153+G1165+G1177+G1189+G1201+G1213+G1225+G1237+G1249+G1261+G1273+G1285+G1297+G1309+G1321+G1333+G1345+G1357+G1369+G1381+G1393+G1405+G1417+G1430+G1442+G1455+G1467+G1480+G1493+G1505+G1517-T41-T45</f>
        <v>143243.80000000002</v>
      </c>
      <c r="U37" s="24">
        <v>2025</v>
      </c>
      <c r="V37" s="75">
        <f>T37+T41+T45</f>
        <v>260014.6</v>
      </c>
    </row>
    <row r="38" spans="1:21" s="24" customFormat="1" ht="12.75">
      <c r="A38" s="157" t="s">
        <v>29</v>
      </c>
      <c r="B38" s="160" t="s">
        <v>436</v>
      </c>
      <c r="C38" s="151">
        <v>12704</v>
      </c>
      <c r="D38" s="21"/>
      <c r="E38" s="22"/>
      <c r="F38" s="119" t="s">
        <v>247</v>
      </c>
      <c r="G38" s="23">
        <f>SUM(G39:G49)</f>
        <v>65717.7</v>
      </c>
      <c r="H38" s="23">
        <f aca="true" t="shared" si="15" ref="H38:P38">SUM(H39:H49)</f>
        <v>50</v>
      </c>
      <c r="I38" s="23">
        <f t="shared" si="15"/>
        <v>16304.9</v>
      </c>
      <c r="J38" s="23">
        <f t="shared" si="15"/>
        <v>50</v>
      </c>
      <c r="K38" s="23">
        <f t="shared" si="15"/>
        <v>0</v>
      </c>
      <c r="L38" s="23">
        <f t="shared" si="15"/>
        <v>0</v>
      </c>
      <c r="M38" s="23">
        <f t="shared" si="15"/>
        <v>49412.8</v>
      </c>
      <c r="N38" s="23">
        <f t="shared" si="15"/>
        <v>0</v>
      </c>
      <c r="O38" s="23">
        <f t="shared" si="15"/>
        <v>0</v>
      </c>
      <c r="P38" s="23">
        <f t="shared" si="15"/>
        <v>0</v>
      </c>
      <c r="Q38" s="276" t="s">
        <v>20</v>
      </c>
      <c r="R38" s="277"/>
      <c r="T38" s="38" t="s">
        <v>543</v>
      </c>
      <c r="U38" s="38"/>
    </row>
    <row r="39" spans="1:21" s="24" customFormat="1" ht="12.75">
      <c r="A39" s="158"/>
      <c r="B39" s="161"/>
      <c r="C39" s="152"/>
      <c r="D39" s="25" t="s">
        <v>211</v>
      </c>
      <c r="E39" s="26" t="s">
        <v>24</v>
      </c>
      <c r="F39" s="27" t="s">
        <v>22</v>
      </c>
      <c r="G39" s="133">
        <f aca="true" t="shared" si="16" ref="G39:H49">I39+K39+M39+O39</f>
        <v>50</v>
      </c>
      <c r="H39" s="133">
        <f t="shared" si="16"/>
        <v>50</v>
      </c>
      <c r="I39" s="28">
        <v>50</v>
      </c>
      <c r="J39" s="28">
        <v>50</v>
      </c>
      <c r="K39" s="133">
        <v>0</v>
      </c>
      <c r="L39" s="133">
        <v>0</v>
      </c>
      <c r="M39" s="28">
        <v>0</v>
      </c>
      <c r="N39" s="28">
        <v>0</v>
      </c>
      <c r="O39" s="133">
        <v>0</v>
      </c>
      <c r="P39" s="133">
        <v>0</v>
      </c>
      <c r="Q39" s="278"/>
      <c r="R39" s="279"/>
      <c r="T39" s="105">
        <f>M251+M263+M1428</f>
        <v>57253.8</v>
      </c>
      <c r="U39" s="38">
        <v>2023</v>
      </c>
    </row>
    <row r="40" spans="1:21" s="24" customFormat="1" ht="12.75">
      <c r="A40" s="158"/>
      <c r="B40" s="161"/>
      <c r="C40" s="152"/>
      <c r="D40" s="29"/>
      <c r="E40" s="30"/>
      <c r="F40" s="27" t="s">
        <v>25</v>
      </c>
      <c r="G40" s="133">
        <f t="shared" si="16"/>
        <v>0</v>
      </c>
      <c r="H40" s="133">
        <f t="shared" si="16"/>
        <v>0</v>
      </c>
      <c r="I40" s="28">
        <v>0</v>
      </c>
      <c r="J40" s="28">
        <v>0</v>
      </c>
      <c r="K40" s="133">
        <v>0</v>
      </c>
      <c r="L40" s="133">
        <v>0</v>
      </c>
      <c r="M40" s="28">
        <v>0</v>
      </c>
      <c r="N40" s="28">
        <v>0</v>
      </c>
      <c r="O40" s="133">
        <v>0</v>
      </c>
      <c r="P40" s="133">
        <v>0</v>
      </c>
      <c r="Q40" s="278"/>
      <c r="R40" s="279"/>
      <c r="T40" s="106">
        <f>M1429</f>
        <v>29170.8</v>
      </c>
      <c r="U40" s="87">
        <v>2024</v>
      </c>
    </row>
    <row r="41" spans="1:21" s="24" customFormat="1" ht="12.75">
      <c r="A41" s="158"/>
      <c r="B41" s="161"/>
      <c r="C41" s="152"/>
      <c r="D41" s="29"/>
      <c r="E41" s="31"/>
      <c r="F41" s="27" t="s">
        <v>26</v>
      </c>
      <c r="G41" s="133">
        <f t="shared" si="16"/>
        <v>0</v>
      </c>
      <c r="H41" s="133">
        <f t="shared" si="16"/>
        <v>0</v>
      </c>
      <c r="I41" s="28">
        <v>0</v>
      </c>
      <c r="J41" s="28">
        <v>0</v>
      </c>
      <c r="K41" s="133">
        <v>0</v>
      </c>
      <c r="L41" s="133">
        <v>0</v>
      </c>
      <c r="M41" s="28">
        <v>0</v>
      </c>
      <c r="N41" s="28">
        <v>0</v>
      </c>
      <c r="O41" s="133">
        <v>0</v>
      </c>
      <c r="P41" s="133">
        <v>0</v>
      </c>
      <c r="Q41" s="278"/>
      <c r="R41" s="279"/>
      <c r="T41" s="105">
        <f>M1430</f>
        <v>29170.8</v>
      </c>
      <c r="U41" s="38">
        <v>2025</v>
      </c>
    </row>
    <row r="42" spans="1:21" s="24" customFormat="1" ht="12.75">
      <c r="A42" s="158"/>
      <c r="B42" s="161"/>
      <c r="C42" s="152"/>
      <c r="D42" s="29"/>
      <c r="E42" s="30"/>
      <c r="F42" s="27" t="s">
        <v>248</v>
      </c>
      <c r="G42" s="133">
        <f t="shared" si="16"/>
        <v>0</v>
      </c>
      <c r="H42" s="133">
        <f t="shared" si="16"/>
        <v>0</v>
      </c>
      <c r="I42" s="28">
        <v>0</v>
      </c>
      <c r="J42" s="28">
        <v>0</v>
      </c>
      <c r="K42" s="133">
        <v>0</v>
      </c>
      <c r="L42" s="133">
        <v>0</v>
      </c>
      <c r="M42" s="28">
        <v>0</v>
      </c>
      <c r="N42" s="28">
        <v>0</v>
      </c>
      <c r="O42" s="133">
        <v>0</v>
      </c>
      <c r="P42" s="133">
        <v>0</v>
      </c>
      <c r="Q42" s="278"/>
      <c r="R42" s="279"/>
      <c r="T42" s="4" t="s">
        <v>544</v>
      </c>
      <c r="U42" s="4"/>
    </row>
    <row r="43" spans="1:21" s="24" customFormat="1" ht="12.75">
      <c r="A43" s="158"/>
      <c r="B43" s="161"/>
      <c r="C43" s="152"/>
      <c r="D43" s="29"/>
      <c r="E43" s="31"/>
      <c r="F43" s="27" t="s">
        <v>28</v>
      </c>
      <c r="G43" s="133">
        <f t="shared" si="16"/>
        <v>0</v>
      </c>
      <c r="H43" s="133">
        <f t="shared" si="16"/>
        <v>0</v>
      </c>
      <c r="I43" s="28">
        <v>0</v>
      </c>
      <c r="J43" s="28">
        <v>0</v>
      </c>
      <c r="K43" s="133">
        <v>0</v>
      </c>
      <c r="L43" s="133">
        <v>0</v>
      </c>
      <c r="M43" s="28">
        <v>0</v>
      </c>
      <c r="N43" s="28">
        <v>0</v>
      </c>
      <c r="O43" s="133">
        <v>0</v>
      </c>
      <c r="P43" s="133">
        <v>0</v>
      </c>
      <c r="Q43" s="278"/>
      <c r="R43" s="279"/>
      <c r="T43" s="24">
        <v>0</v>
      </c>
      <c r="U43" s="24">
        <v>2023</v>
      </c>
    </row>
    <row r="44" spans="1:21" s="24" customFormat="1" ht="12.75">
      <c r="A44" s="158"/>
      <c r="B44" s="161"/>
      <c r="C44" s="152"/>
      <c r="D44" s="32"/>
      <c r="E44" s="32" t="s">
        <v>23</v>
      </c>
      <c r="F44" s="27" t="s">
        <v>227</v>
      </c>
      <c r="G44" s="133">
        <f t="shared" si="16"/>
        <v>65667.7</v>
      </c>
      <c r="H44" s="133">
        <f t="shared" si="16"/>
        <v>0</v>
      </c>
      <c r="I44" s="28">
        <v>16254.9</v>
      </c>
      <c r="J44" s="28">
        <v>0</v>
      </c>
      <c r="K44" s="133">
        <v>0</v>
      </c>
      <c r="L44" s="133">
        <v>0</v>
      </c>
      <c r="M44" s="28">
        <v>49412.8</v>
      </c>
      <c r="N44" s="28">
        <v>0</v>
      </c>
      <c r="O44" s="133">
        <v>0</v>
      </c>
      <c r="P44" s="133">
        <v>0</v>
      </c>
      <c r="Q44" s="278"/>
      <c r="R44" s="279"/>
      <c r="T44" s="75">
        <f>K1429</f>
        <v>87600</v>
      </c>
      <c r="U44" s="24">
        <v>2024</v>
      </c>
    </row>
    <row r="45" spans="1:21" s="24" customFormat="1" ht="12.75">
      <c r="A45" s="158"/>
      <c r="B45" s="161"/>
      <c r="C45" s="152"/>
      <c r="D45" s="29"/>
      <c r="E45" s="30"/>
      <c r="F45" s="27" t="s">
        <v>234</v>
      </c>
      <c r="G45" s="133">
        <f t="shared" si="16"/>
        <v>0</v>
      </c>
      <c r="H45" s="133">
        <f t="shared" si="16"/>
        <v>0</v>
      </c>
      <c r="I45" s="28">
        <v>0</v>
      </c>
      <c r="J45" s="28">
        <v>0</v>
      </c>
      <c r="K45" s="28">
        <v>0</v>
      </c>
      <c r="L45" s="133">
        <v>0</v>
      </c>
      <c r="M45" s="28">
        <v>0</v>
      </c>
      <c r="N45" s="28">
        <v>0</v>
      </c>
      <c r="O45" s="28">
        <v>0</v>
      </c>
      <c r="P45" s="133">
        <v>0</v>
      </c>
      <c r="Q45" s="278"/>
      <c r="R45" s="279"/>
      <c r="T45" s="75">
        <f>K1430</f>
        <v>87600</v>
      </c>
      <c r="U45" s="24">
        <v>2025</v>
      </c>
    </row>
    <row r="46" spans="1:18" s="24" customFormat="1" ht="12.75">
      <c r="A46" s="158"/>
      <c r="B46" s="161"/>
      <c r="C46" s="152"/>
      <c r="D46" s="29"/>
      <c r="E46" s="30"/>
      <c r="F46" s="27" t="s">
        <v>235</v>
      </c>
      <c r="G46" s="133">
        <f t="shared" si="16"/>
        <v>0</v>
      </c>
      <c r="H46" s="133">
        <f t="shared" si="16"/>
        <v>0</v>
      </c>
      <c r="I46" s="28">
        <v>0</v>
      </c>
      <c r="J46" s="28">
        <v>0</v>
      </c>
      <c r="K46" s="28">
        <v>0</v>
      </c>
      <c r="L46" s="133">
        <v>0</v>
      </c>
      <c r="M46" s="28">
        <v>0</v>
      </c>
      <c r="N46" s="28">
        <v>0</v>
      </c>
      <c r="O46" s="28">
        <v>0</v>
      </c>
      <c r="P46" s="133">
        <v>0</v>
      </c>
      <c r="Q46" s="278"/>
      <c r="R46" s="279"/>
    </row>
    <row r="47" spans="1:18" s="24" customFormat="1" ht="12.75">
      <c r="A47" s="158"/>
      <c r="B47" s="161"/>
      <c r="C47" s="152"/>
      <c r="D47" s="29"/>
      <c r="E47" s="30"/>
      <c r="F47" s="27" t="s">
        <v>236</v>
      </c>
      <c r="G47" s="133">
        <f t="shared" si="16"/>
        <v>0</v>
      </c>
      <c r="H47" s="133">
        <f t="shared" si="16"/>
        <v>0</v>
      </c>
      <c r="I47" s="28">
        <v>0</v>
      </c>
      <c r="J47" s="28">
        <v>0</v>
      </c>
      <c r="K47" s="28">
        <v>0</v>
      </c>
      <c r="L47" s="133">
        <v>0</v>
      </c>
      <c r="M47" s="28">
        <v>0</v>
      </c>
      <c r="N47" s="28">
        <v>0</v>
      </c>
      <c r="O47" s="28">
        <v>0</v>
      </c>
      <c r="P47" s="133">
        <v>0</v>
      </c>
      <c r="Q47" s="278"/>
      <c r="R47" s="279"/>
    </row>
    <row r="48" spans="1:18" s="24" customFormat="1" ht="12.75">
      <c r="A48" s="158"/>
      <c r="B48" s="161"/>
      <c r="C48" s="152"/>
      <c r="D48" s="29"/>
      <c r="E48" s="30"/>
      <c r="F48" s="27" t="s">
        <v>237</v>
      </c>
      <c r="G48" s="133">
        <f t="shared" si="16"/>
        <v>0</v>
      </c>
      <c r="H48" s="133">
        <f t="shared" si="16"/>
        <v>0</v>
      </c>
      <c r="I48" s="28">
        <v>0</v>
      </c>
      <c r="J48" s="28">
        <v>0</v>
      </c>
      <c r="K48" s="28">
        <v>0</v>
      </c>
      <c r="L48" s="133">
        <v>0</v>
      </c>
      <c r="M48" s="28">
        <v>0</v>
      </c>
      <c r="N48" s="28">
        <v>0</v>
      </c>
      <c r="O48" s="28">
        <v>0</v>
      </c>
      <c r="P48" s="133">
        <v>0</v>
      </c>
      <c r="Q48" s="278"/>
      <c r="R48" s="279"/>
    </row>
    <row r="49" spans="1:18" s="24" customFormat="1" ht="13.5" thickBot="1">
      <c r="A49" s="159"/>
      <c r="B49" s="162"/>
      <c r="C49" s="153"/>
      <c r="D49" s="33"/>
      <c r="E49" s="34"/>
      <c r="F49" s="35" t="s">
        <v>238</v>
      </c>
      <c r="G49" s="134">
        <f t="shared" si="16"/>
        <v>0</v>
      </c>
      <c r="H49" s="134">
        <f t="shared" si="16"/>
        <v>0</v>
      </c>
      <c r="I49" s="36">
        <v>0</v>
      </c>
      <c r="J49" s="36">
        <v>0</v>
      </c>
      <c r="K49" s="36">
        <v>0</v>
      </c>
      <c r="L49" s="134">
        <v>0</v>
      </c>
      <c r="M49" s="36">
        <v>0</v>
      </c>
      <c r="N49" s="36">
        <v>0</v>
      </c>
      <c r="O49" s="36">
        <v>0</v>
      </c>
      <c r="P49" s="134">
        <v>0</v>
      </c>
      <c r="Q49" s="280"/>
      <c r="R49" s="281"/>
    </row>
    <row r="50" spans="1:18" s="24" customFormat="1" ht="12.75">
      <c r="A50" s="157" t="s">
        <v>31</v>
      </c>
      <c r="B50" s="160" t="s">
        <v>410</v>
      </c>
      <c r="C50" s="163">
        <v>4094</v>
      </c>
      <c r="D50" s="114"/>
      <c r="E50" s="22"/>
      <c r="F50" s="119" t="s">
        <v>247</v>
      </c>
      <c r="G50" s="23">
        <f>SUM(G51:G61)</f>
        <v>1648.5</v>
      </c>
      <c r="H50" s="23">
        <f>SUM(H51:H61)</f>
        <v>1648.5</v>
      </c>
      <c r="I50" s="23">
        <f aca="true" t="shared" si="17" ref="I50:P50">SUM(I51:I61)</f>
        <v>1648.5</v>
      </c>
      <c r="J50" s="23">
        <f t="shared" si="17"/>
        <v>1648.5</v>
      </c>
      <c r="K50" s="23">
        <f t="shared" si="17"/>
        <v>0</v>
      </c>
      <c r="L50" s="23">
        <f t="shared" si="17"/>
        <v>0</v>
      </c>
      <c r="M50" s="23">
        <f t="shared" si="17"/>
        <v>0</v>
      </c>
      <c r="N50" s="23">
        <f t="shared" si="17"/>
        <v>0</v>
      </c>
      <c r="O50" s="23">
        <f t="shared" si="17"/>
        <v>0</v>
      </c>
      <c r="P50" s="23">
        <f t="shared" si="17"/>
        <v>0</v>
      </c>
      <c r="Q50" s="276" t="s">
        <v>20</v>
      </c>
      <c r="R50" s="277"/>
    </row>
    <row r="51" spans="1:18" s="24" customFormat="1" ht="12.75">
      <c r="A51" s="158"/>
      <c r="B51" s="161"/>
      <c r="C51" s="164"/>
      <c r="D51" s="38"/>
      <c r="E51" s="26"/>
      <c r="F51" s="27" t="s">
        <v>22</v>
      </c>
      <c r="G51" s="133">
        <f aca="true" t="shared" si="18" ref="G51:H61">I51+K51+M51+O51</f>
        <v>0</v>
      </c>
      <c r="H51" s="133">
        <f t="shared" si="18"/>
        <v>0</v>
      </c>
      <c r="I51" s="28">
        <v>0</v>
      </c>
      <c r="J51" s="28">
        <v>0</v>
      </c>
      <c r="K51" s="133">
        <v>0</v>
      </c>
      <c r="L51" s="133">
        <v>0</v>
      </c>
      <c r="M51" s="28">
        <v>0</v>
      </c>
      <c r="N51" s="28">
        <v>0</v>
      </c>
      <c r="O51" s="133">
        <v>0</v>
      </c>
      <c r="P51" s="133">
        <v>0</v>
      </c>
      <c r="Q51" s="278"/>
      <c r="R51" s="279"/>
    </row>
    <row r="52" spans="1:18" s="24" customFormat="1" ht="12.75">
      <c r="A52" s="158"/>
      <c r="B52" s="161"/>
      <c r="C52" s="164"/>
      <c r="D52" s="38"/>
      <c r="E52" s="30"/>
      <c r="F52" s="27" t="s">
        <v>25</v>
      </c>
      <c r="G52" s="133">
        <f t="shared" si="18"/>
        <v>0</v>
      </c>
      <c r="H52" s="133">
        <f t="shared" si="18"/>
        <v>0</v>
      </c>
      <c r="I52" s="28">
        <v>0</v>
      </c>
      <c r="J52" s="28">
        <v>0</v>
      </c>
      <c r="K52" s="133">
        <v>0</v>
      </c>
      <c r="L52" s="133">
        <v>0</v>
      </c>
      <c r="M52" s="28">
        <v>0</v>
      </c>
      <c r="N52" s="28">
        <v>0</v>
      </c>
      <c r="O52" s="133">
        <v>0</v>
      </c>
      <c r="P52" s="133">
        <v>0</v>
      </c>
      <c r="Q52" s="278"/>
      <c r="R52" s="279"/>
    </row>
    <row r="53" spans="1:18" s="24" customFormat="1" ht="12.75">
      <c r="A53" s="158"/>
      <c r="B53" s="161"/>
      <c r="C53" s="164"/>
      <c r="D53" s="38" t="s">
        <v>211</v>
      </c>
      <c r="E53" s="26" t="s">
        <v>24</v>
      </c>
      <c r="F53" s="27" t="s">
        <v>26</v>
      </c>
      <c r="G53" s="133">
        <f t="shared" si="18"/>
        <v>785</v>
      </c>
      <c r="H53" s="133">
        <f t="shared" si="18"/>
        <v>785</v>
      </c>
      <c r="I53" s="28">
        <v>785</v>
      </c>
      <c r="J53" s="28">
        <v>785</v>
      </c>
      <c r="K53" s="133">
        <v>0</v>
      </c>
      <c r="L53" s="133">
        <v>0</v>
      </c>
      <c r="M53" s="28">
        <v>0</v>
      </c>
      <c r="N53" s="28">
        <v>0</v>
      </c>
      <c r="O53" s="133">
        <v>0</v>
      </c>
      <c r="P53" s="133">
        <v>0</v>
      </c>
      <c r="Q53" s="278"/>
      <c r="R53" s="279"/>
    </row>
    <row r="54" spans="1:18" s="24" customFormat="1" ht="12.75">
      <c r="A54" s="158"/>
      <c r="B54" s="161"/>
      <c r="C54" s="164"/>
      <c r="D54" s="38" t="s">
        <v>211</v>
      </c>
      <c r="E54" s="26" t="s">
        <v>24</v>
      </c>
      <c r="F54" s="27" t="s">
        <v>248</v>
      </c>
      <c r="G54" s="133">
        <f t="shared" si="18"/>
        <v>863.5</v>
      </c>
      <c r="H54" s="133">
        <f t="shared" si="18"/>
        <v>863.5</v>
      </c>
      <c r="I54" s="28">
        <v>863.5</v>
      </c>
      <c r="J54" s="28">
        <v>863.5</v>
      </c>
      <c r="K54" s="133">
        <v>0</v>
      </c>
      <c r="L54" s="133">
        <v>0</v>
      </c>
      <c r="M54" s="28">
        <v>0</v>
      </c>
      <c r="N54" s="28">
        <v>0</v>
      </c>
      <c r="O54" s="133">
        <v>0</v>
      </c>
      <c r="P54" s="133">
        <v>0</v>
      </c>
      <c r="Q54" s="278"/>
      <c r="R54" s="279"/>
    </row>
    <row r="55" spans="1:18" s="24" customFormat="1" ht="12.75">
      <c r="A55" s="158"/>
      <c r="B55" s="161"/>
      <c r="C55" s="164"/>
      <c r="D55" s="32"/>
      <c r="E55" s="32"/>
      <c r="F55" s="27" t="s">
        <v>28</v>
      </c>
      <c r="G55" s="133">
        <f t="shared" si="18"/>
        <v>0</v>
      </c>
      <c r="H55" s="133">
        <f t="shared" si="18"/>
        <v>0</v>
      </c>
      <c r="I55" s="28">
        <v>0</v>
      </c>
      <c r="J55" s="28">
        <v>0</v>
      </c>
      <c r="K55" s="133">
        <v>0</v>
      </c>
      <c r="L55" s="133">
        <v>0</v>
      </c>
      <c r="M55" s="28">
        <v>0</v>
      </c>
      <c r="N55" s="28">
        <v>0</v>
      </c>
      <c r="O55" s="133">
        <v>0</v>
      </c>
      <c r="P55" s="133">
        <v>0</v>
      </c>
      <c r="Q55" s="278"/>
      <c r="R55" s="279"/>
    </row>
    <row r="56" spans="1:18" s="24" customFormat="1" ht="12.75">
      <c r="A56" s="158"/>
      <c r="B56" s="161"/>
      <c r="C56" s="164"/>
      <c r="D56" s="32"/>
      <c r="E56" s="32"/>
      <c r="F56" s="27" t="s">
        <v>227</v>
      </c>
      <c r="G56" s="133">
        <f t="shared" si="18"/>
        <v>0</v>
      </c>
      <c r="H56" s="133">
        <f t="shared" si="18"/>
        <v>0</v>
      </c>
      <c r="I56" s="28">
        <v>0</v>
      </c>
      <c r="J56" s="28">
        <v>0</v>
      </c>
      <c r="K56" s="133">
        <v>0</v>
      </c>
      <c r="L56" s="133">
        <v>0</v>
      </c>
      <c r="M56" s="28">
        <v>0</v>
      </c>
      <c r="N56" s="28">
        <v>0</v>
      </c>
      <c r="O56" s="133">
        <v>0</v>
      </c>
      <c r="P56" s="133">
        <v>0</v>
      </c>
      <c r="Q56" s="278"/>
      <c r="R56" s="279"/>
    </row>
    <row r="57" spans="1:18" s="24" customFormat="1" ht="12.75">
      <c r="A57" s="158"/>
      <c r="B57" s="161"/>
      <c r="C57" s="164"/>
      <c r="D57" s="29"/>
      <c r="E57" s="30"/>
      <c r="F57" s="27" t="s">
        <v>234</v>
      </c>
      <c r="G57" s="133">
        <f t="shared" si="18"/>
        <v>0</v>
      </c>
      <c r="H57" s="133">
        <f t="shared" si="18"/>
        <v>0</v>
      </c>
      <c r="I57" s="28">
        <v>0</v>
      </c>
      <c r="J57" s="28">
        <v>0</v>
      </c>
      <c r="K57" s="28">
        <v>0</v>
      </c>
      <c r="L57" s="133">
        <v>0</v>
      </c>
      <c r="M57" s="28">
        <v>0</v>
      </c>
      <c r="N57" s="28">
        <v>0</v>
      </c>
      <c r="O57" s="28">
        <v>0</v>
      </c>
      <c r="P57" s="133">
        <v>0</v>
      </c>
      <c r="Q57" s="278"/>
      <c r="R57" s="279"/>
    </row>
    <row r="58" spans="1:18" s="24" customFormat="1" ht="12.75">
      <c r="A58" s="158"/>
      <c r="B58" s="161"/>
      <c r="C58" s="164"/>
      <c r="D58" s="29"/>
      <c r="E58" s="30"/>
      <c r="F58" s="27" t="s">
        <v>235</v>
      </c>
      <c r="G58" s="133">
        <f t="shared" si="18"/>
        <v>0</v>
      </c>
      <c r="H58" s="133">
        <f t="shared" si="18"/>
        <v>0</v>
      </c>
      <c r="I58" s="28">
        <v>0</v>
      </c>
      <c r="J58" s="28">
        <v>0</v>
      </c>
      <c r="K58" s="28">
        <v>0</v>
      </c>
      <c r="L58" s="133">
        <v>0</v>
      </c>
      <c r="M58" s="28">
        <v>0</v>
      </c>
      <c r="N58" s="28">
        <v>0</v>
      </c>
      <c r="O58" s="28">
        <v>0</v>
      </c>
      <c r="P58" s="133">
        <v>0</v>
      </c>
      <c r="Q58" s="278"/>
      <c r="R58" s="279"/>
    </row>
    <row r="59" spans="1:18" s="24" customFormat="1" ht="12.75">
      <c r="A59" s="158"/>
      <c r="B59" s="161"/>
      <c r="C59" s="164"/>
      <c r="D59" s="29"/>
      <c r="E59" s="30"/>
      <c r="F59" s="27" t="s">
        <v>236</v>
      </c>
      <c r="G59" s="133">
        <f t="shared" si="18"/>
        <v>0</v>
      </c>
      <c r="H59" s="133">
        <f t="shared" si="18"/>
        <v>0</v>
      </c>
      <c r="I59" s="28">
        <v>0</v>
      </c>
      <c r="J59" s="28">
        <v>0</v>
      </c>
      <c r="K59" s="28">
        <v>0</v>
      </c>
      <c r="L59" s="133">
        <v>0</v>
      </c>
      <c r="M59" s="28">
        <v>0</v>
      </c>
      <c r="N59" s="28">
        <v>0</v>
      </c>
      <c r="O59" s="28">
        <v>0</v>
      </c>
      <c r="P59" s="133">
        <v>0</v>
      </c>
      <c r="Q59" s="278"/>
      <c r="R59" s="279"/>
    </row>
    <row r="60" spans="1:18" s="24" customFormat="1" ht="12.75">
      <c r="A60" s="158"/>
      <c r="B60" s="161"/>
      <c r="C60" s="164"/>
      <c r="D60" s="29"/>
      <c r="E60" s="30"/>
      <c r="F60" s="27" t="s">
        <v>237</v>
      </c>
      <c r="G60" s="133">
        <f t="shared" si="18"/>
        <v>0</v>
      </c>
      <c r="H60" s="133">
        <f t="shared" si="18"/>
        <v>0</v>
      </c>
      <c r="I60" s="28">
        <v>0</v>
      </c>
      <c r="J60" s="28">
        <v>0</v>
      </c>
      <c r="K60" s="28">
        <v>0</v>
      </c>
      <c r="L60" s="133">
        <v>0</v>
      </c>
      <c r="M60" s="28">
        <v>0</v>
      </c>
      <c r="N60" s="28">
        <v>0</v>
      </c>
      <c r="O60" s="28">
        <v>0</v>
      </c>
      <c r="P60" s="133">
        <v>0</v>
      </c>
      <c r="Q60" s="278"/>
      <c r="R60" s="279"/>
    </row>
    <row r="61" spans="1:18" s="24" customFormat="1" ht="13.5" thickBot="1">
      <c r="A61" s="159"/>
      <c r="B61" s="162"/>
      <c r="C61" s="165"/>
      <c r="D61" s="33"/>
      <c r="E61" s="34"/>
      <c r="F61" s="35" t="s">
        <v>238</v>
      </c>
      <c r="G61" s="134">
        <f t="shared" si="18"/>
        <v>0</v>
      </c>
      <c r="H61" s="134">
        <f t="shared" si="18"/>
        <v>0</v>
      </c>
      <c r="I61" s="36">
        <v>0</v>
      </c>
      <c r="J61" s="36">
        <v>0</v>
      </c>
      <c r="K61" s="36">
        <v>0</v>
      </c>
      <c r="L61" s="134">
        <v>0</v>
      </c>
      <c r="M61" s="36">
        <v>0</v>
      </c>
      <c r="N61" s="36">
        <v>0</v>
      </c>
      <c r="O61" s="36">
        <v>0</v>
      </c>
      <c r="P61" s="134">
        <v>0</v>
      </c>
      <c r="Q61" s="280"/>
      <c r="R61" s="281"/>
    </row>
    <row r="62" spans="1:18" s="24" customFormat="1" ht="12.75">
      <c r="A62" s="157" t="s">
        <v>34</v>
      </c>
      <c r="B62" s="160" t="s">
        <v>411</v>
      </c>
      <c r="C62" s="163">
        <v>615</v>
      </c>
      <c r="D62" s="114"/>
      <c r="E62" s="22"/>
      <c r="F62" s="119" t="s">
        <v>247</v>
      </c>
      <c r="G62" s="23">
        <f>SUM(G63:G73)</f>
        <v>7924.200000000001</v>
      </c>
      <c r="H62" s="23">
        <f aca="true" t="shared" si="19" ref="H62:P62">SUM(H63:H73)</f>
        <v>7924.200000000001</v>
      </c>
      <c r="I62" s="23">
        <f t="shared" si="19"/>
        <v>7924.200000000001</v>
      </c>
      <c r="J62" s="23">
        <f t="shared" si="19"/>
        <v>7924.200000000001</v>
      </c>
      <c r="K62" s="23">
        <f t="shared" si="19"/>
        <v>0</v>
      </c>
      <c r="L62" s="23">
        <f t="shared" si="19"/>
        <v>0</v>
      </c>
      <c r="M62" s="23">
        <f t="shared" si="19"/>
        <v>0</v>
      </c>
      <c r="N62" s="23">
        <f t="shared" si="19"/>
        <v>0</v>
      </c>
      <c r="O62" s="23">
        <f t="shared" si="19"/>
        <v>0</v>
      </c>
      <c r="P62" s="23">
        <f t="shared" si="19"/>
        <v>0</v>
      </c>
      <c r="Q62" s="276" t="s">
        <v>20</v>
      </c>
      <c r="R62" s="277"/>
    </row>
    <row r="63" spans="1:18" s="24" customFormat="1" ht="12.75">
      <c r="A63" s="158"/>
      <c r="B63" s="161"/>
      <c r="C63" s="164"/>
      <c r="D63" s="38"/>
      <c r="E63" s="26"/>
      <c r="F63" s="27" t="s">
        <v>22</v>
      </c>
      <c r="G63" s="133">
        <f aca="true" t="shared" si="20" ref="G63:H73">I63+K63+M63+O63</f>
        <v>0</v>
      </c>
      <c r="H63" s="133">
        <f t="shared" si="20"/>
        <v>0</v>
      </c>
      <c r="I63" s="28">
        <v>0</v>
      </c>
      <c r="J63" s="28">
        <v>0</v>
      </c>
      <c r="K63" s="133">
        <v>0</v>
      </c>
      <c r="L63" s="133">
        <v>0</v>
      </c>
      <c r="M63" s="28">
        <v>0</v>
      </c>
      <c r="N63" s="28">
        <v>0</v>
      </c>
      <c r="O63" s="133">
        <v>0</v>
      </c>
      <c r="P63" s="133">
        <v>0</v>
      </c>
      <c r="Q63" s="278"/>
      <c r="R63" s="279"/>
    </row>
    <row r="64" spans="1:18" s="24" customFormat="1" ht="12.75">
      <c r="A64" s="158"/>
      <c r="B64" s="161"/>
      <c r="C64" s="164"/>
      <c r="D64" s="38"/>
      <c r="E64" s="30"/>
      <c r="F64" s="27" t="s">
        <v>25</v>
      </c>
      <c r="G64" s="133">
        <f t="shared" si="20"/>
        <v>0</v>
      </c>
      <c r="H64" s="133">
        <f t="shared" si="20"/>
        <v>0</v>
      </c>
      <c r="I64" s="28">
        <v>0</v>
      </c>
      <c r="J64" s="28">
        <v>0</v>
      </c>
      <c r="K64" s="133">
        <v>0</v>
      </c>
      <c r="L64" s="133">
        <v>0</v>
      </c>
      <c r="M64" s="28">
        <v>0</v>
      </c>
      <c r="N64" s="28">
        <v>0</v>
      </c>
      <c r="O64" s="133">
        <v>0</v>
      </c>
      <c r="P64" s="133">
        <v>0</v>
      </c>
      <c r="Q64" s="278"/>
      <c r="R64" s="279"/>
    </row>
    <row r="65" spans="1:18" s="24" customFormat="1" ht="12.75">
      <c r="A65" s="158"/>
      <c r="B65" s="161"/>
      <c r="C65" s="164"/>
      <c r="D65" s="38" t="s">
        <v>211</v>
      </c>
      <c r="E65" s="31" t="s">
        <v>23</v>
      </c>
      <c r="F65" s="27" t="s">
        <v>26</v>
      </c>
      <c r="G65" s="133">
        <f t="shared" si="20"/>
        <v>7766.1</v>
      </c>
      <c r="H65" s="133">
        <f t="shared" si="20"/>
        <v>7766.1</v>
      </c>
      <c r="I65" s="28">
        <v>7766.1</v>
      </c>
      <c r="J65" s="28">
        <v>7766.1</v>
      </c>
      <c r="K65" s="133">
        <v>0</v>
      </c>
      <c r="L65" s="133">
        <v>0</v>
      </c>
      <c r="M65" s="28">
        <v>0</v>
      </c>
      <c r="N65" s="28">
        <v>0</v>
      </c>
      <c r="O65" s="133">
        <v>0</v>
      </c>
      <c r="P65" s="133">
        <v>0</v>
      </c>
      <c r="Q65" s="278"/>
      <c r="R65" s="279"/>
    </row>
    <row r="66" spans="1:18" s="24" customFormat="1" ht="12.75">
      <c r="A66" s="158"/>
      <c r="B66" s="161"/>
      <c r="C66" s="164"/>
      <c r="D66" s="38" t="s">
        <v>211</v>
      </c>
      <c r="E66" s="40" t="s">
        <v>23</v>
      </c>
      <c r="F66" s="27" t="s">
        <v>248</v>
      </c>
      <c r="G66" s="133">
        <f t="shared" si="20"/>
        <v>158.1</v>
      </c>
      <c r="H66" s="133">
        <f t="shared" si="20"/>
        <v>158.1</v>
      </c>
      <c r="I66" s="28">
        <v>158.1</v>
      </c>
      <c r="J66" s="28">
        <v>158.1</v>
      </c>
      <c r="K66" s="133">
        <v>0</v>
      </c>
      <c r="L66" s="133">
        <v>0</v>
      </c>
      <c r="M66" s="28">
        <v>0</v>
      </c>
      <c r="N66" s="28">
        <v>0</v>
      </c>
      <c r="O66" s="133">
        <v>0</v>
      </c>
      <c r="P66" s="133">
        <v>0</v>
      </c>
      <c r="Q66" s="278"/>
      <c r="R66" s="279"/>
    </row>
    <row r="67" spans="1:18" s="24" customFormat="1" ht="12.75">
      <c r="A67" s="158"/>
      <c r="B67" s="161"/>
      <c r="C67" s="164"/>
      <c r="D67" s="38"/>
      <c r="E67" s="30"/>
      <c r="F67" s="27" t="s">
        <v>28</v>
      </c>
      <c r="G67" s="133">
        <f t="shared" si="20"/>
        <v>0</v>
      </c>
      <c r="H67" s="133">
        <f t="shared" si="20"/>
        <v>0</v>
      </c>
      <c r="I67" s="28">
        <v>0</v>
      </c>
      <c r="J67" s="28">
        <v>0</v>
      </c>
      <c r="K67" s="133">
        <v>0</v>
      </c>
      <c r="L67" s="133">
        <v>0</v>
      </c>
      <c r="M67" s="28">
        <v>0</v>
      </c>
      <c r="N67" s="28">
        <v>0</v>
      </c>
      <c r="O67" s="133">
        <v>0</v>
      </c>
      <c r="P67" s="133">
        <v>0</v>
      </c>
      <c r="Q67" s="278"/>
      <c r="R67" s="279"/>
    </row>
    <row r="68" spans="1:18" s="24" customFormat="1" ht="12.75">
      <c r="A68" s="158"/>
      <c r="B68" s="161"/>
      <c r="C68" s="164"/>
      <c r="D68" s="38"/>
      <c r="E68" s="30"/>
      <c r="F68" s="27" t="s">
        <v>227</v>
      </c>
      <c r="G68" s="133">
        <f t="shared" si="20"/>
        <v>0</v>
      </c>
      <c r="H68" s="133">
        <f t="shared" si="20"/>
        <v>0</v>
      </c>
      <c r="I68" s="28">
        <v>0</v>
      </c>
      <c r="J68" s="28">
        <v>0</v>
      </c>
      <c r="K68" s="133">
        <v>0</v>
      </c>
      <c r="L68" s="133">
        <v>0</v>
      </c>
      <c r="M68" s="28">
        <v>0</v>
      </c>
      <c r="N68" s="28">
        <v>0</v>
      </c>
      <c r="O68" s="133">
        <v>0</v>
      </c>
      <c r="P68" s="133">
        <v>0</v>
      </c>
      <c r="Q68" s="278"/>
      <c r="R68" s="279"/>
    </row>
    <row r="69" spans="1:18" s="24" customFormat="1" ht="12.75">
      <c r="A69" s="158"/>
      <c r="B69" s="161"/>
      <c r="C69" s="164"/>
      <c r="D69" s="29"/>
      <c r="E69" s="30"/>
      <c r="F69" s="27" t="s">
        <v>234</v>
      </c>
      <c r="G69" s="133">
        <f t="shared" si="20"/>
        <v>0</v>
      </c>
      <c r="H69" s="133">
        <f t="shared" si="20"/>
        <v>0</v>
      </c>
      <c r="I69" s="28">
        <v>0</v>
      </c>
      <c r="J69" s="28">
        <v>0</v>
      </c>
      <c r="K69" s="28">
        <v>0</v>
      </c>
      <c r="L69" s="133">
        <v>0</v>
      </c>
      <c r="M69" s="28">
        <v>0</v>
      </c>
      <c r="N69" s="28">
        <v>0</v>
      </c>
      <c r="O69" s="28">
        <v>0</v>
      </c>
      <c r="P69" s="133">
        <v>0</v>
      </c>
      <c r="Q69" s="278"/>
      <c r="R69" s="279"/>
    </row>
    <row r="70" spans="1:18" s="24" customFormat="1" ht="12.75">
      <c r="A70" s="158"/>
      <c r="B70" s="161"/>
      <c r="C70" s="164"/>
      <c r="D70" s="29"/>
      <c r="E70" s="30"/>
      <c r="F70" s="27" t="s">
        <v>235</v>
      </c>
      <c r="G70" s="133">
        <f t="shared" si="20"/>
        <v>0</v>
      </c>
      <c r="H70" s="133">
        <f t="shared" si="20"/>
        <v>0</v>
      </c>
      <c r="I70" s="28">
        <v>0</v>
      </c>
      <c r="J70" s="28">
        <v>0</v>
      </c>
      <c r="K70" s="28">
        <v>0</v>
      </c>
      <c r="L70" s="133">
        <v>0</v>
      </c>
      <c r="M70" s="28">
        <v>0</v>
      </c>
      <c r="N70" s="28">
        <v>0</v>
      </c>
      <c r="O70" s="28">
        <v>0</v>
      </c>
      <c r="P70" s="133">
        <v>0</v>
      </c>
      <c r="Q70" s="278"/>
      <c r="R70" s="279"/>
    </row>
    <row r="71" spans="1:18" s="24" customFormat="1" ht="12.75">
      <c r="A71" s="158"/>
      <c r="B71" s="161"/>
      <c r="C71" s="164"/>
      <c r="D71" s="29"/>
      <c r="E71" s="30"/>
      <c r="F71" s="27" t="s">
        <v>236</v>
      </c>
      <c r="G71" s="133">
        <f t="shared" si="20"/>
        <v>0</v>
      </c>
      <c r="H71" s="133">
        <f t="shared" si="20"/>
        <v>0</v>
      </c>
      <c r="I71" s="28">
        <v>0</v>
      </c>
      <c r="J71" s="28">
        <v>0</v>
      </c>
      <c r="K71" s="28">
        <v>0</v>
      </c>
      <c r="L71" s="133">
        <v>0</v>
      </c>
      <c r="M71" s="28">
        <v>0</v>
      </c>
      <c r="N71" s="28">
        <v>0</v>
      </c>
      <c r="O71" s="28">
        <v>0</v>
      </c>
      <c r="P71" s="133">
        <v>0</v>
      </c>
      <c r="Q71" s="278"/>
      <c r="R71" s="279"/>
    </row>
    <row r="72" spans="1:18" s="24" customFormat="1" ht="12.75">
      <c r="A72" s="158"/>
      <c r="B72" s="161"/>
      <c r="C72" s="164"/>
      <c r="D72" s="29"/>
      <c r="E72" s="30"/>
      <c r="F72" s="27" t="s">
        <v>237</v>
      </c>
      <c r="G72" s="133">
        <f t="shared" si="20"/>
        <v>0</v>
      </c>
      <c r="H72" s="133">
        <f t="shared" si="20"/>
        <v>0</v>
      </c>
      <c r="I72" s="28">
        <v>0</v>
      </c>
      <c r="J72" s="28">
        <v>0</v>
      </c>
      <c r="K72" s="28">
        <v>0</v>
      </c>
      <c r="L72" s="133">
        <v>0</v>
      </c>
      <c r="M72" s="28">
        <v>0</v>
      </c>
      <c r="N72" s="28">
        <v>0</v>
      </c>
      <c r="O72" s="28">
        <v>0</v>
      </c>
      <c r="P72" s="133">
        <v>0</v>
      </c>
      <c r="Q72" s="278"/>
      <c r="R72" s="279"/>
    </row>
    <row r="73" spans="1:18" s="24" customFormat="1" ht="13.5" thickBot="1">
      <c r="A73" s="159"/>
      <c r="B73" s="162"/>
      <c r="C73" s="165"/>
      <c r="D73" s="33"/>
      <c r="E73" s="34"/>
      <c r="F73" s="35" t="s">
        <v>238</v>
      </c>
      <c r="G73" s="134">
        <f t="shared" si="20"/>
        <v>0</v>
      </c>
      <c r="H73" s="134">
        <f t="shared" si="20"/>
        <v>0</v>
      </c>
      <c r="I73" s="36">
        <v>0</v>
      </c>
      <c r="J73" s="36">
        <v>0</v>
      </c>
      <c r="K73" s="36">
        <v>0</v>
      </c>
      <c r="L73" s="134">
        <v>0</v>
      </c>
      <c r="M73" s="36">
        <v>0</v>
      </c>
      <c r="N73" s="36">
        <v>0</v>
      </c>
      <c r="O73" s="36">
        <v>0</v>
      </c>
      <c r="P73" s="134">
        <v>0</v>
      </c>
      <c r="Q73" s="280"/>
      <c r="R73" s="281"/>
    </row>
    <row r="74" spans="1:18" s="24" customFormat="1" ht="12.75">
      <c r="A74" s="157" t="s">
        <v>254</v>
      </c>
      <c r="B74" s="160" t="s">
        <v>437</v>
      </c>
      <c r="C74" s="151">
        <v>1800</v>
      </c>
      <c r="D74" s="21"/>
      <c r="E74" s="22"/>
      <c r="F74" s="119" t="s">
        <v>247</v>
      </c>
      <c r="G74" s="23">
        <f>SUM(G75:G85)</f>
        <v>1200</v>
      </c>
      <c r="H74" s="23">
        <f aca="true" t="shared" si="21" ref="H74:P74">SUM(H75:H85)</f>
        <v>0</v>
      </c>
      <c r="I74" s="23">
        <f t="shared" si="21"/>
        <v>1200</v>
      </c>
      <c r="J74" s="23">
        <f t="shared" si="21"/>
        <v>0</v>
      </c>
      <c r="K74" s="23">
        <f t="shared" si="21"/>
        <v>0</v>
      </c>
      <c r="L74" s="23">
        <f t="shared" si="21"/>
        <v>0</v>
      </c>
      <c r="M74" s="23">
        <f t="shared" si="21"/>
        <v>0</v>
      </c>
      <c r="N74" s="23">
        <f t="shared" si="21"/>
        <v>0</v>
      </c>
      <c r="O74" s="23">
        <f t="shared" si="21"/>
        <v>0</v>
      </c>
      <c r="P74" s="23">
        <f t="shared" si="21"/>
        <v>0</v>
      </c>
      <c r="Q74" s="276" t="s">
        <v>20</v>
      </c>
      <c r="R74" s="277"/>
    </row>
    <row r="75" spans="1:18" s="24" customFormat="1" ht="12.75">
      <c r="A75" s="158"/>
      <c r="B75" s="161"/>
      <c r="C75" s="152"/>
      <c r="D75" s="29"/>
      <c r="E75" s="26"/>
      <c r="F75" s="27" t="s">
        <v>22</v>
      </c>
      <c r="G75" s="133">
        <f aca="true" t="shared" si="22" ref="G75:H85">I75+K75+M75+O75</f>
        <v>0</v>
      </c>
      <c r="H75" s="133">
        <f t="shared" si="22"/>
        <v>0</v>
      </c>
      <c r="I75" s="28">
        <v>0</v>
      </c>
      <c r="J75" s="28">
        <v>0</v>
      </c>
      <c r="K75" s="133">
        <v>0</v>
      </c>
      <c r="L75" s="133">
        <v>0</v>
      </c>
      <c r="M75" s="28">
        <v>0</v>
      </c>
      <c r="N75" s="28">
        <v>0</v>
      </c>
      <c r="O75" s="133">
        <v>0</v>
      </c>
      <c r="P75" s="133">
        <v>0</v>
      </c>
      <c r="Q75" s="278"/>
      <c r="R75" s="279"/>
    </row>
    <row r="76" spans="1:18" s="24" customFormat="1" ht="12.75">
      <c r="A76" s="158"/>
      <c r="B76" s="161"/>
      <c r="C76" s="152"/>
      <c r="D76" s="29"/>
      <c r="E76" s="30"/>
      <c r="F76" s="27" t="s">
        <v>25</v>
      </c>
      <c r="G76" s="133">
        <f t="shared" si="22"/>
        <v>0</v>
      </c>
      <c r="H76" s="133">
        <f t="shared" si="22"/>
        <v>0</v>
      </c>
      <c r="I76" s="28">
        <v>0</v>
      </c>
      <c r="J76" s="28">
        <v>0</v>
      </c>
      <c r="K76" s="133">
        <v>0</v>
      </c>
      <c r="L76" s="133">
        <v>0</v>
      </c>
      <c r="M76" s="28">
        <v>0</v>
      </c>
      <c r="N76" s="28">
        <v>0</v>
      </c>
      <c r="O76" s="133">
        <v>0</v>
      </c>
      <c r="P76" s="133">
        <v>0</v>
      </c>
      <c r="Q76" s="278"/>
      <c r="R76" s="279"/>
    </row>
    <row r="77" spans="1:18" s="24" customFormat="1" ht="12.75">
      <c r="A77" s="158"/>
      <c r="B77" s="161"/>
      <c r="C77" s="152"/>
      <c r="D77" s="29"/>
      <c r="E77" s="4"/>
      <c r="F77" s="27" t="s">
        <v>26</v>
      </c>
      <c r="G77" s="133">
        <f t="shared" si="22"/>
        <v>0</v>
      </c>
      <c r="H77" s="133">
        <f t="shared" si="22"/>
        <v>0</v>
      </c>
      <c r="I77" s="28">
        <v>0</v>
      </c>
      <c r="J77" s="28">
        <v>0</v>
      </c>
      <c r="K77" s="133">
        <v>0</v>
      </c>
      <c r="L77" s="133">
        <v>0</v>
      </c>
      <c r="M77" s="28">
        <f>N77</f>
        <v>0</v>
      </c>
      <c r="N77" s="28">
        <v>0</v>
      </c>
      <c r="O77" s="133">
        <v>0</v>
      </c>
      <c r="P77" s="133">
        <v>0</v>
      </c>
      <c r="Q77" s="278"/>
      <c r="R77" s="279"/>
    </row>
    <row r="78" spans="1:18" s="24" customFormat="1" ht="12.75">
      <c r="A78" s="158"/>
      <c r="B78" s="161"/>
      <c r="C78" s="152"/>
      <c r="D78" s="29"/>
      <c r="E78" s="30"/>
      <c r="F78" s="27" t="s">
        <v>248</v>
      </c>
      <c r="G78" s="133">
        <f>I78+K78+M78+O78</f>
        <v>0</v>
      </c>
      <c r="H78" s="133">
        <f t="shared" si="22"/>
        <v>0</v>
      </c>
      <c r="I78" s="28">
        <v>0</v>
      </c>
      <c r="J78" s="28">
        <v>0</v>
      </c>
      <c r="K78" s="133">
        <v>0</v>
      </c>
      <c r="L78" s="133">
        <v>0</v>
      </c>
      <c r="M78" s="28">
        <v>0</v>
      </c>
      <c r="N78" s="28">
        <v>0</v>
      </c>
      <c r="O78" s="133">
        <v>0</v>
      </c>
      <c r="P78" s="133">
        <v>0</v>
      </c>
      <c r="Q78" s="278"/>
      <c r="R78" s="279"/>
    </row>
    <row r="79" spans="1:18" s="24" customFormat="1" ht="12.75">
      <c r="A79" s="158"/>
      <c r="B79" s="161"/>
      <c r="C79" s="152"/>
      <c r="D79" s="29"/>
      <c r="E79" s="30"/>
      <c r="F79" s="27" t="s">
        <v>28</v>
      </c>
      <c r="G79" s="133">
        <f t="shared" si="22"/>
        <v>0</v>
      </c>
      <c r="H79" s="133">
        <f t="shared" si="22"/>
        <v>0</v>
      </c>
      <c r="I79" s="28">
        <v>0</v>
      </c>
      <c r="J79" s="28">
        <v>0</v>
      </c>
      <c r="K79" s="133">
        <v>0</v>
      </c>
      <c r="L79" s="133">
        <v>0</v>
      </c>
      <c r="M79" s="28">
        <v>0</v>
      </c>
      <c r="N79" s="28">
        <v>0</v>
      </c>
      <c r="O79" s="133">
        <v>0</v>
      </c>
      <c r="P79" s="133">
        <v>0</v>
      </c>
      <c r="Q79" s="278"/>
      <c r="R79" s="279"/>
    </row>
    <row r="80" spans="1:18" s="24" customFormat="1" ht="12.75">
      <c r="A80" s="158"/>
      <c r="B80" s="161"/>
      <c r="C80" s="152"/>
      <c r="D80" s="29"/>
      <c r="E80" s="30"/>
      <c r="F80" s="27" t="s">
        <v>227</v>
      </c>
      <c r="G80" s="133">
        <f t="shared" si="22"/>
        <v>0</v>
      </c>
      <c r="H80" s="133">
        <f t="shared" si="22"/>
        <v>0</v>
      </c>
      <c r="I80" s="28">
        <v>0</v>
      </c>
      <c r="J80" s="28">
        <v>0</v>
      </c>
      <c r="K80" s="133">
        <v>0</v>
      </c>
      <c r="L80" s="133">
        <v>0</v>
      </c>
      <c r="M80" s="28">
        <v>0</v>
      </c>
      <c r="N80" s="28">
        <v>0</v>
      </c>
      <c r="O80" s="133">
        <v>0</v>
      </c>
      <c r="P80" s="133">
        <v>0</v>
      </c>
      <c r="Q80" s="278"/>
      <c r="R80" s="279"/>
    </row>
    <row r="81" spans="1:18" s="24" customFormat="1" ht="12.75">
      <c r="A81" s="158"/>
      <c r="B81" s="161"/>
      <c r="C81" s="152"/>
      <c r="D81" s="29"/>
      <c r="E81" s="31"/>
      <c r="F81" s="27" t="s">
        <v>234</v>
      </c>
      <c r="G81" s="133">
        <f>I81+K81+M81+O81</f>
        <v>0</v>
      </c>
      <c r="H81" s="133">
        <f t="shared" si="22"/>
        <v>0</v>
      </c>
      <c r="I81" s="28">
        <v>0</v>
      </c>
      <c r="J81" s="28">
        <v>0</v>
      </c>
      <c r="K81" s="28">
        <v>0</v>
      </c>
      <c r="L81" s="133">
        <v>0</v>
      </c>
      <c r="M81" s="28">
        <v>0</v>
      </c>
      <c r="N81" s="28">
        <v>0</v>
      </c>
      <c r="O81" s="28">
        <v>0</v>
      </c>
      <c r="P81" s="133">
        <v>0</v>
      </c>
      <c r="Q81" s="278"/>
      <c r="R81" s="279"/>
    </row>
    <row r="82" spans="1:18" s="24" customFormat="1" ht="12.75">
      <c r="A82" s="158"/>
      <c r="B82" s="161"/>
      <c r="C82" s="152"/>
      <c r="D82" s="29"/>
      <c r="E82" s="31"/>
      <c r="F82" s="27" t="s">
        <v>235</v>
      </c>
      <c r="G82" s="133">
        <f t="shared" si="22"/>
        <v>0</v>
      </c>
      <c r="H82" s="133">
        <f t="shared" si="22"/>
        <v>0</v>
      </c>
      <c r="I82" s="28">
        <v>0</v>
      </c>
      <c r="J82" s="28">
        <v>0</v>
      </c>
      <c r="K82" s="28">
        <v>0</v>
      </c>
      <c r="L82" s="133">
        <v>0</v>
      </c>
      <c r="M82" s="28">
        <v>0</v>
      </c>
      <c r="N82" s="28">
        <v>0</v>
      </c>
      <c r="O82" s="28">
        <v>0</v>
      </c>
      <c r="P82" s="133">
        <v>0</v>
      </c>
      <c r="Q82" s="278"/>
      <c r="R82" s="279"/>
    </row>
    <row r="83" spans="1:18" s="24" customFormat="1" ht="12.75">
      <c r="A83" s="158"/>
      <c r="B83" s="161"/>
      <c r="C83" s="152"/>
      <c r="D83" s="29"/>
      <c r="E83" s="40" t="s">
        <v>24</v>
      </c>
      <c r="F83" s="27" t="s">
        <v>236</v>
      </c>
      <c r="G83" s="133">
        <f>I83+K83+M83+O83</f>
        <v>1200</v>
      </c>
      <c r="H83" s="133">
        <f t="shared" si="22"/>
        <v>0</v>
      </c>
      <c r="I83" s="28">
        <v>1200</v>
      </c>
      <c r="J83" s="28">
        <v>0</v>
      </c>
      <c r="K83" s="28">
        <v>0</v>
      </c>
      <c r="L83" s="133">
        <v>0</v>
      </c>
      <c r="M83" s="28">
        <v>0</v>
      </c>
      <c r="N83" s="28">
        <v>0</v>
      </c>
      <c r="O83" s="28">
        <v>0</v>
      </c>
      <c r="P83" s="133">
        <v>0</v>
      </c>
      <c r="Q83" s="278"/>
      <c r="R83" s="279"/>
    </row>
    <row r="84" spans="1:18" s="24" customFormat="1" ht="12.75">
      <c r="A84" s="158"/>
      <c r="B84" s="161"/>
      <c r="C84" s="152"/>
      <c r="D84" s="29"/>
      <c r="E84" s="30"/>
      <c r="F84" s="27" t="s">
        <v>237</v>
      </c>
      <c r="G84" s="133">
        <f t="shared" si="22"/>
        <v>0</v>
      </c>
      <c r="H84" s="133">
        <f t="shared" si="22"/>
        <v>0</v>
      </c>
      <c r="I84" s="28">
        <v>0</v>
      </c>
      <c r="J84" s="28">
        <v>0</v>
      </c>
      <c r="K84" s="28">
        <v>0</v>
      </c>
      <c r="L84" s="133">
        <v>0</v>
      </c>
      <c r="M84" s="28">
        <v>0</v>
      </c>
      <c r="N84" s="28">
        <v>0</v>
      </c>
      <c r="O84" s="28">
        <v>0</v>
      </c>
      <c r="P84" s="133">
        <v>0</v>
      </c>
      <c r="Q84" s="278"/>
      <c r="R84" s="279"/>
    </row>
    <row r="85" spans="1:18" s="24" customFormat="1" ht="13.5" thickBot="1">
      <c r="A85" s="159"/>
      <c r="B85" s="162"/>
      <c r="C85" s="153"/>
      <c r="D85" s="33"/>
      <c r="E85" s="34"/>
      <c r="F85" s="35" t="s">
        <v>238</v>
      </c>
      <c r="G85" s="134">
        <f t="shared" si="22"/>
        <v>0</v>
      </c>
      <c r="H85" s="134">
        <f t="shared" si="22"/>
        <v>0</v>
      </c>
      <c r="I85" s="36">
        <v>0</v>
      </c>
      <c r="J85" s="36">
        <v>0</v>
      </c>
      <c r="K85" s="36">
        <v>0</v>
      </c>
      <c r="L85" s="134">
        <v>0</v>
      </c>
      <c r="M85" s="36">
        <v>0</v>
      </c>
      <c r="N85" s="36">
        <v>0</v>
      </c>
      <c r="O85" s="36">
        <v>0</v>
      </c>
      <c r="P85" s="134">
        <v>0</v>
      </c>
      <c r="Q85" s="280"/>
      <c r="R85" s="281"/>
    </row>
    <row r="86" spans="1:18" s="24" customFormat="1" ht="12.75">
      <c r="A86" s="157" t="s">
        <v>255</v>
      </c>
      <c r="B86" s="160" t="s">
        <v>438</v>
      </c>
      <c r="C86" s="151">
        <v>100</v>
      </c>
      <c r="D86" s="21"/>
      <c r="E86" s="22"/>
      <c r="F86" s="119" t="s">
        <v>247</v>
      </c>
      <c r="G86" s="23">
        <f>SUM(G87:G97)</f>
        <v>2489.9</v>
      </c>
      <c r="H86" s="23">
        <f aca="true" t="shared" si="23" ref="H86:P86">SUM(H87:H97)</f>
        <v>0</v>
      </c>
      <c r="I86" s="23">
        <f t="shared" si="23"/>
        <v>2489.9</v>
      </c>
      <c r="J86" s="23">
        <f t="shared" si="23"/>
        <v>0</v>
      </c>
      <c r="K86" s="23">
        <f t="shared" si="23"/>
        <v>0</v>
      </c>
      <c r="L86" s="23">
        <f t="shared" si="23"/>
        <v>0</v>
      </c>
      <c r="M86" s="23">
        <f t="shared" si="23"/>
        <v>0</v>
      </c>
      <c r="N86" s="23">
        <f t="shared" si="23"/>
        <v>0</v>
      </c>
      <c r="O86" s="23">
        <f t="shared" si="23"/>
        <v>0</v>
      </c>
      <c r="P86" s="23">
        <f t="shared" si="23"/>
        <v>0</v>
      </c>
      <c r="Q86" s="276" t="s">
        <v>20</v>
      </c>
      <c r="R86" s="277"/>
    </row>
    <row r="87" spans="1:18" s="24" customFormat="1" ht="12.75">
      <c r="A87" s="158"/>
      <c r="B87" s="161"/>
      <c r="C87" s="152"/>
      <c r="D87" s="29"/>
      <c r="E87" s="26"/>
      <c r="F87" s="27" t="s">
        <v>22</v>
      </c>
      <c r="G87" s="133">
        <f aca="true" t="shared" si="24" ref="G87:H97">I87+K87+M87+O87</f>
        <v>0</v>
      </c>
      <c r="H87" s="133">
        <f t="shared" si="24"/>
        <v>0</v>
      </c>
      <c r="I87" s="28">
        <v>0</v>
      </c>
      <c r="J87" s="133">
        <v>0</v>
      </c>
      <c r="K87" s="133">
        <v>0</v>
      </c>
      <c r="L87" s="133">
        <v>0</v>
      </c>
      <c r="M87" s="133">
        <v>0</v>
      </c>
      <c r="N87" s="133">
        <v>0</v>
      </c>
      <c r="O87" s="133">
        <v>0</v>
      </c>
      <c r="P87" s="133">
        <v>0</v>
      </c>
      <c r="Q87" s="278"/>
      <c r="R87" s="279"/>
    </row>
    <row r="88" spans="1:18" s="24" customFormat="1" ht="12.75">
      <c r="A88" s="158"/>
      <c r="B88" s="161"/>
      <c r="C88" s="152"/>
      <c r="D88" s="29"/>
      <c r="E88" s="30"/>
      <c r="F88" s="27" t="s">
        <v>25</v>
      </c>
      <c r="G88" s="133">
        <f t="shared" si="24"/>
        <v>0</v>
      </c>
      <c r="H88" s="133">
        <f t="shared" si="24"/>
        <v>0</v>
      </c>
      <c r="I88" s="28">
        <v>0</v>
      </c>
      <c r="J88" s="133">
        <v>0</v>
      </c>
      <c r="K88" s="133">
        <v>0</v>
      </c>
      <c r="L88" s="133">
        <v>0</v>
      </c>
      <c r="M88" s="133">
        <v>0</v>
      </c>
      <c r="N88" s="133">
        <v>0</v>
      </c>
      <c r="O88" s="133">
        <v>0</v>
      </c>
      <c r="P88" s="133">
        <v>0</v>
      </c>
      <c r="Q88" s="278"/>
      <c r="R88" s="279"/>
    </row>
    <row r="89" spans="1:18" s="24" customFormat="1" ht="12.75">
      <c r="A89" s="158"/>
      <c r="B89" s="161"/>
      <c r="C89" s="152"/>
      <c r="D89" s="29"/>
      <c r="E89" s="31"/>
      <c r="F89" s="27" t="s">
        <v>26</v>
      </c>
      <c r="G89" s="133">
        <f t="shared" si="24"/>
        <v>0</v>
      </c>
      <c r="H89" s="133">
        <f t="shared" si="24"/>
        <v>0</v>
      </c>
      <c r="I89" s="28">
        <v>0</v>
      </c>
      <c r="J89" s="133">
        <v>0</v>
      </c>
      <c r="K89" s="133">
        <v>0</v>
      </c>
      <c r="L89" s="133">
        <v>0</v>
      </c>
      <c r="M89" s="133">
        <v>0</v>
      </c>
      <c r="N89" s="133">
        <v>0</v>
      </c>
      <c r="O89" s="133">
        <v>0</v>
      </c>
      <c r="P89" s="133">
        <v>0</v>
      </c>
      <c r="Q89" s="278"/>
      <c r="R89" s="279"/>
    </row>
    <row r="90" spans="1:18" s="24" customFormat="1" ht="12.75">
      <c r="A90" s="158"/>
      <c r="B90" s="161"/>
      <c r="C90" s="152"/>
      <c r="D90" s="29"/>
      <c r="E90" s="30"/>
      <c r="F90" s="27" t="s">
        <v>248</v>
      </c>
      <c r="G90" s="133">
        <f t="shared" si="24"/>
        <v>0</v>
      </c>
      <c r="H90" s="133">
        <f t="shared" si="24"/>
        <v>0</v>
      </c>
      <c r="I90" s="28">
        <v>0</v>
      </c>
      <c r="J90" s="133">
        <v>0</v>
      </c>
      <c r="K90" s="133">
        <v>0</v>
      </c>
      <c r="L90" s="133">
        <v>0</v>
      </c>
      <c r="M90" s="133">
        <v>0</v>
      </c>
      <c r="N90" s="133">
        <v>0</v>
      </c>
      <c r="O90" s="133">
        <v>0</v>
      </c>
      <c r="P90" s="133">
        <v>0</v>
      </c>
      <c r="Q90" s="278"/>
      <c r="R90" s="279"/>
    </row>
    <row r="91" spans="1:18" s="24" customFormat="1" ht="12.75">
      <c r="A91" s="158"/>
      <c r="B91" s="161"/>
      <c r="C91" s="152"/>
      <c r="D91" s="115"/>
      <c r="E91" s="115"/>
      <c r="F91" s="27" t="s">
        <v>28</v>
      </c>
      <c r="G91" s="133">
        <f t="shared" si="24"/>
        <v>0</v>
      </c>
      <c r="H91" s="133">
        <f t="shared" si="24"/>
        <v>0</v>
      </c>
      <c r="I91" s="28">
        <v>0</v>
      </c>
      <c r="J91" s="133">
        <v>0</v>
      </c>
      <c r="K91" s="133">
        <v>0</v>
      </c>
      <c r="L91" s="133">
        <v>0</v>
      </c>
      <c r="M91" s="133">
        <v>0</v>
      </c>
      <c r="N91" s="133">
        <v>0</v>
      </c>
      <c r="O91" s="133">
        <v>0</v>
      </c>
      <c r="P91" s="133">
        <v>0</v>
      </c>
      <c r="Q91" s="278"/>
      <c r="R91" s="279"/>
    </row>
    <row r="92" spans="1:18" s="24" customFormat="1" ht="12.75">
      <c r="A92" s="158"/>
      <c r="B92" s="161"/>
      <c r="C92" s="152"/>
      <c r="D92" s="29"/>
      <c r="E92" s="115" t="s">
        <v>23</v>
      </c>
      <c r="F92" s="27" t="s">
        <v>227</v>
      </c>
      <c r="G92" s="133">
        <f t="shared" si="24"/>
        <v>2489.9</v>
      </c>
      <c r="H92" s="133">
        <f t="shared" si="24"/>
        <v>0</v>
      </c>
      <c r="I92" s="28">
        <v>2489.9</v>
      </c>
      <c r="J92" s="133">
        <v>0</v>
      </c>
      <c r="K92" s="133">
        <v>0</v>
      </c>
      <c r="L92" s="133">
        <v>0</v>
      </c>
      <c r="M92" s="133">
        <v>0</v>
      </c>
      <c r="N92" s="133">
        <v>0</v>
      </c>
      <c r="O92" s="133">
        <v>0</v>
      </c>
      <c r="P92" s="133">
        <v>0</v>
      </c>
      <c r="Q92" s="278"/>
      <c r="R92" s="279"/>
    </row>
    <row r="93" spans="1:18" s="24" customFormat="1" ht="12.75">
      <c r="A93" s="158"/>
      <c r="B93" s="161"/>
      <c r="C93" s="152"/>
      <c r="D93" s="29"/>
      <c r="E93" s="30"/>
      <c r="F93" s="27" t="s">
        <v>234</v>
      </c>
      <c r="G93" s="133">
        <f t="shared" si="24"/>
        <v>0</v>
      </c>
      <c r="H93" s="133">
        <f t="shared" si="24"/>
        <v>0</v>
      </c>
      <c r="I93" s="28">
        <v>0</v>
      </c>
      <c r="J93" s="28">
        <v>0</v>
      </c>
      <c r="K93" s="28">
        <v>0</v>
      </c>
      <c r="L93" s="133">
        <v>0</v>
      </c>
      <c r="M93" s="28">
        <v>0</v>
      </c>
      <c r="N93" s="28">
        <v>0</v>
      </c>
      <c r="O93" s="28">
        <v>0</v>
      </c>
      <c r="P93" s="133">
        <v>0</v>
      </c>
      <c r="Q93" s="278"/>
      <c r="R93" s="279"/>
    </row>
    <row r="94" spans="1:18" s="24" customFormat="1" ht="12.75">
      <c r="A94" s="158"/>
      <c r="B94" s="161"/>
      <c r="C94" s="152"/>
      <c r="D94" s="29"/>
      <c r="E94" s="30"/>
      <c r="F94" s="27" t="s">
        <v>235</v>
      </c>
      <c r="G94" s="133">
        <f t="shared" si="24"/>
        <v>0</v>
      </c>
      <c r="H94" s="133">
        <f t="shared" si="24"/>
        <v>0</v>
      </c>
      <c r="I94" s="28">
        <v>0</v>
      </c>
      <c r="J94" s="28">
        <v>0</v>
      </c>
      <c r="K94" s="28">
        <v>0</v>
      </c>
      <c r="L94" s="133">
        <v>0</v>
      </c>
      <c r="M94" s="28">
        <v>0</v>
      </c>
      <c r="N94" s="28">
        <v>0</v>
      </c>
      <c r="O94" s="28">
        <v>0</v>
      </c>
      <c r="P94" s="133">
        <v>0</v>
      </c>
      <c r="Q94" s="278"/>
      <c r="R94" s="279"/>
    </row>
    <row r="95" spans="1:18" s="24" customFormat="1" ht="12.75">
      <c r="A95" s="158"/>
      <c r="B95" s="161"/>
      <c r="C95" s="152"/>
      <c r="D95" s="29"/>
      <c r="E95" s="30"/>
      <c r="F95" s="27" t="s">
        <v>236</v>
      </c>
      <c r="G95" s="133">
        <f t="shared" si="24"/>
        <v>0</v>
      </c>
      <c r="H95" s="133">
        <f t="shared" si="24"/>
        <v>0</v>
      </c>
      <c r="I95" s="28">
        <v>0</v>
      </c>
      <c r="J95" s="28">
        <v>0</v>
      </c>
      <c r="K95" s="28">
        <v>0</v>
      </c>
      <c r="L95" s="133">
        <v>0</v>
      </c>
      <c r="M95" s="28">
        <v>0</v>
      </c>
      <c r="N95" s="28">
        <v>0</v>
      </c>
      <c r="O95" s="28">
        <v>0</v>
      </c>
      <c r="P95" s="133">
        <v>0</v>
      </c>
      <c r="Q95" s="278"/>
      <c r="R95" s="279"/>
    </row>
    <row r="96" spans="1:18" s="24" customFormat="1" ht="12.75">
      <c r="A96" s="158"/>
      <c r="B96" s="161"/>
      <c r="C96" s="152"/>
      <c r="D96" s="29"/>
      <c r="E96" s="30"/>
      <c r="F96" s="27" t="s">
        <v>237</v>
      </c>
      <c r="G96" s="133">
        <f t="shared" si="24"/>
        <v>0</v>
      </c>
      <c r="H96" s="133">
        <f t="shared" si="24"/>
        <v>0</v>
      </c>
      <c r="I96" s="28">
        <v>0</v>
      </c>
      <c r="J96" s="28">
        <v>0</v>
      </c>
      <c r="K96" s="28">
        <v>0</v>
      </c>
      <c r="L96" s="133">
        <v>0</v>
      </c>
      <c r="M96" s="28">
        <v>0</v>
      </c>
      <c r="N96" s="28">
        <v>0</v>
      </c>
      <c r="O96" s="28">
        <v>0</v>
      </c>
      <c r="P96" s="133">
        <v>0</v>
      </c>
      <c r="Q96" s="278"/>
      <c r="R96" s="279"/>
    </row>
    <row r="97" spans="1:18" s="24" customFormat="1" ht="13.5" thickBot="1">
      <c r="A97" s="159"/>
      <c r="B97" s="162"/>
      <c r="C97" s="153"/>
      <c r="D97" s="33"/>
      <c r="E97" s="34"/>
      <c r="F97" s="35" t="s">
        <v>238</v>
      </c>
      <c r="G97" s="134">
        <f t="shared" si="24"/>
        <v>0</v>
      </c>
      <c r="H97" s="134">
        <f t="shared" si="24"/>
        <v>0</v>
      </c>
      <c r="I97" s="36">
        <v>0</v>
      </c>
      <c r="J97" s="36">
        <v>0</v>
      </c>
      <c r="K97" s="36">
        <v>0</v>
      </c>
      <c r="L97" s="134">
        <v>0</v>
      </c>
      <c r="M97" s="36">
        <v>0</v>
      </c>
      <c r="N97" s="36">
        <v>0</v>
      </c>
      <c r="O97" s="36">
        <v>0</v>
      </c>
      <c r="P97" s="134">
        <v>0</v>
      </c>
      <c r="Q97" s="280"/>
      <c r="R97" s="281"/>
    </row>
    <row r="98" spans="1:18" s="24" customFormat="1" ht="12.75">
      <c r="A98" s="157" t="s">
        <v>203</v>
      </c>
      <c r="B98" s="160" t="s">
        <v>439</v>
      </c>
      <c r="C98" s="151">
        <v>96</v>
      </c>
      <c r="D98" s="21"/>
      <c r="E98" s="22"/>
      <c r="F98" s="119" t="s">
        <v>247</v>
      </c>
      <c r="G98" s="23">
        <f>SUM(G99:G109)</f>
        <v>992.7</v>
      </c>
      <c r="H98" s="23">
        <f aca="true" t="shared" si="25" ref="H98:P98">H99+H100+H101+H102+H103+H104</f>
        <v>0</v>
      </c>
      <c r="I98" s="23">
        <f t="shared" si="25"/>
        <v>992.7</v>
      </c>
      <c r="J98" s="23">
        <f t="shared" si="25"/>
        <v>0</v>
      </c>
      <c r="K98" s="23">
        <f>K99+K100+K101+K102+K103+K104</f>
        <v>0</v>
      </c>
      <c r="L98" s="23">
        <f>L99+L100+L101+L102+L103+L104</f>
        <v>0</v>
      </c>
      <c r="M98" s="23">
        <f t="shared" si="25"/>
        <v>0</v>
      </c>
      <c r="N98" s="23">
        <f t="shared" si="25"/>
        <v>0</v>
      </c>
      <c r="O98" s="23">
        <f t="shared" si="25"/>
        <v>0</v>
      </c>
      <c r="P98" s="23">
        <f t="shared" si="25"/>
        <v>0</v>
      </c>
      <c r="Q98" s="276" t="s">
        <v>20</v>
      </c>
      <c r="R98" s="277"/>
    </row>
    <row r="99" spans="1:18" s="24" customFormat="1" ht="12.75">
      <c r="A99" s="158"/>
      <c r="B99" s="161"/>
      <c r="C99" s="152"/>
      <c r="D99" s="29"/>
      <c r="E99" s="26"/>
      <c r="F99" s="27" t="s">
        <v>22</v>
      </c>
      <c r="G99" s="133">
        <f aca="true" t="shared" si="26" ref="G99:H109">I99+K99+M99+O99</f>
        <v>0</v>
      </c>
      <c r="H99" s="133">
        <f t="shared" si="26"/>
        <v>0</v>
      </c>
      <c r="I99" s="28">
        <v>0</v>
      </c>
      <c r="J99" s="28">
        <v>0</v>
      </c>
      <c r="K99" s="133">
        <v>0</v>
      </c>
      <c r="L99" s="133">
        <v>0</v>
      </c>
      <c r="M99" s="28">
        <v>0</v>
      </c>
      <c r="N99" s="28">
        <v>0</v>
      </c>
      <c r="O99" s="133">
        <v>0</v>
      </c>
      <c r="P99" s="133">
        <v>0</v>
      </c>
      <c r="Q99" s="278"/>
      <c r="R99" s="279"/>
    </row>
    <row r="100" spans="1:18" s="24" customFormat="1" ht="12.75">
      <c r="A100" s="158"/>
      <c r="B100" s="161"/>
      <c r="C100" s="152"/>
      <c r="D100" s="29"/>
      <c r="E100" s="30"/>
      <c r="F100" s="27" t="s">
        <v>25</v>
      </c>
      <c r="G100" s="133">
        <f t="shared" si="26"/>
        <v>0</v>
      </c>
      <c r="H100" s="133">
        <f t="shared" si="26"/>
        <v>0</v>
      </c>
      <c r="I100" s="28">
        <v>0</v>
      </c>
      <c r="J100" s="28">
        <v>0</v>
      </c>
      <c r="K100" s="133">
        <v>0</v>
      </c>
      <c r="L100" s="133">
        <v>0</v>
      </c>
      <c r="M100" s="28">
        <v>0</v>
      </c>
      <c r="N100" s="28">
        <v>0</v>
      </c>
      <c r="O100" s="133">
        <v>0</v>
      </c>
      <c r="P100" s="133">
        <v>0</v>
      </c>
      <c r="Q100" s="278"/>
      <c r="R100" s="279"/>
    </row>
    <row r="101" spans="1:18" s="24" customFormat="1" ht="12.75">
      <c r="A101" s="158"/>
      <c r="B101" s="161"/>
      <c r="C101" s="152"/>
      <c r="D101" s="29"/>
      <c r="E101" s="31"/>
      <c r="F101" s="27" t="s">
        <v>26</v>
      </c>
      <c r="G101" s="133">
        <f t="shared" si="26"/>
        <v>0</v>
      </c>
      <c r="H101" s="133">
        <f t="shared" si="26"/>
        <v>0</v>
      </c>
      <c r="I101" s="28">
        <v>0</v>
      </c>
      <c r="J101" s="28">
        <v>0</v>
      </c>
      <c r="K101" s="133">
        <v>0</v>
      </c>
      <c r="L101" s="133">
        <v>0</v>
      </c>
      <c r="M101" s="28">
        <f>N101</f>
        <v>0</v>
      </c>
      <c r="N101" s="28">
        <v>0</v>
      </c>
      <c r="O101" s="133">
        <v>0</v>
      </c>
      <c r="P101" s="133">
        <v>0</v>
      </c>
      <c r="Q101" s="278"/>
      <c r="R101" s="279"/>
    </row>
    <row r="102" spans="1:18" s="24" customFormat="1" ht="12.75">
      <c r="A102" s="158"/>
      <c r="B102" s="161"/>
      <c r="C102" s="152"/>
      <c r="D102" s="29"/>
      <c r="E102" s="30"/>
      <c r="F102" s="27" t="s">
        <v>248</v>
      </c>
      <c r="G102" s="133">
        <f t="shared" si="26"/>
        <v>0</v>
      </c>
      <c r="H102" s="133">
        <f t="shared" si="26"/>
        <v>0</v>
      </c>
      <c r="I102" s="28">
        <v>0</v>
      </c>
      <c r="J102" s="28">
        <v>0</v>
      </c>
      <c r="K102" s="133">
        <v>0</v>
      </c>
      <c r="L102" s="133">
        <v>0</v>
      </c>
      <c r="M102" s="28">
        <v>0</v>
      </c>
      <c r="N102" s="28">
        <v>0</v>
      </c>
      <c r="O102" s="133">
        <v>0</v>
      </c>
      <c r="P102" s="133">
        <v>0</v>
      </c>
      <c r="Q102" s="278"/>
      <c r="R102" s="279"/>
    </row>
    <row r="103" spans="1:18" s="24" customFormat="1" ht="12.75">
      <c r="A103" s="158"/>
      <c r="B103" s="161"/>
      <c r="C103" s="152"/>
      <c r="D103" s="115"/>
      <c r="E103" s="115"/>
      <c r="F103" s="27" t="s">
        <v>28</v>
      </c>
      <c r="G103" s="133">
        <f t="shared" si="26"/>
        <v>0</v>
      </c>
      <c r="H103" s="133">
        <f t="shared" si="26"/>
        <v>0</v>
      </c>
      <c r="I103" s="28">
        <v>0</v>
      </c>
      <c r="J103" s="28">
        <v>0</v>
      </c>
      <c r="K103" s="133">
        <v>0</v>
      </c>
      <c r="L103" s="133">
        <v>0</v>
      </c>
      <c r="M103" s="28">
        <v>0</v>
      </c>
      <c r="N103" s="28">
        <v>0</v>
      </c>
      <c r="O103" s="133">
        <v>0</v>
      </c>
      <c r="P103" s="133">
        <v>0</v>
      </c>
      <c r="Q103" s="278"/>
      <c r="R103" s="279"/>
    </row>
    <row r="104" spans="1:18" s="24" customFormat="1" ht="12.75">
      <c r="A104" s="158"/>
      <c r="B104" s="161"/>
      <c r="C104" s="152"/>
      <c r="D104" s="29"/>
      <c r="E104" s="115" t="s">
        <v>23</v>
      </c>
      <c r="F104" s="27" t="s">
        <v>227</v>
      </c>
      <c r="G104" s="133">
        <f t="shared" si="26"/>
        <v>992.7</v>
      </c>
      <c r="H104" s="133">
        <f t="shared" si="26"/>
        <v>0</v>
      </c>
      <c r="I104" s="28">
        <v>992.7</v>
      </c>
      <c r="J104" s="28">
        <v>0</v>
      </c>
      <c r="K104" s="133">
        <v>0</v>
      </c>
      <c r="L104" s="133">
        <v>0</v>
      </c>
      <c r="M104" s="28">
        <v>0</v>
      </c>
      <c r="N104" s="28">
        <v>0</v>
      </c>
      <c r="O104" s="133">
        <v>0</v>
      </c>
      <c r="P104" s="133">
        <v>0</v>
      </c>
      <c r="Q104" s="278"/>
      <c r="R104" s="279"/>
    </row>
    <row r="105" spans="1:18" s="24" customFormat="1" ht="12.75">
      <c r="A105" s="158"/>
      <c r="B105" s="161"/>
      <c r="C105" s="152"/>
      <c r="D105" s="29"/>
      <c r="E105" s="30"/>
      <c r="F105" s="27" t="s">
        <v>234</v>
      </c>
      <c r="G105" s="133">
        <f t="shared" si="26"/>
        <v>0</v>
      </c>
      <c r="H105" s="133">
        <f t="shared" si="26"/>
        <v>0</v>
      </c>
      <c r="I105" s="28">
        <v>0</v>
      </c>
      <c r="J105" s="28">
        <v>0</v>
      </c>
      <c r="K105" s="28">
        <v>0</v>
      </c>
      <c r="L105" s="133">
        <v>0</v>
      </c>
      <c r="M105" s="28">
        <v>0</v>
      </c>
      <c r="N105" s="28">
        <v>0</v>
      </c>
      <c r="O105" s="28">
        <v>0</v>
      </c>
      <c r="P105" s="133">
        <v>0</v>
      </c>
      <c r="Q105" s="278"/>
      <c r="R105" s="279"/>
    </row>
    <row r="106" spans="1:18" s="24" customFormat="1" ht="12.75">
      <c r="A106" s="158"/>
      <c r="B106" s="161"/>
      <c r="C106" s="152"/>
      <c r="D106" s="29"/>
      <c r="E106" s="30"/>
      <c r="F106" s="27" t="s">
        <v>235</v>
      </c>
      <c r="G106" s="133">
        <f t="shared" si="26"/>
        <v>0</v>
      </c>
      <c r="H106" s="133">
        <f t="shared" si="26"/>
        <v>0</v>
      </c>
      <c r="I106" s="28">
        <v>0</v>
      </c>
      <c r="J106" s="28">
        <v>0</v>
      </c>
      <c r="K106" s="28">
        <v>0</v>
      </c>
      <c r="L106" s="133">
        <v>0</v>
      </c>
      <c r="M106" s="28">
        <v>0</v>
      </c>
      <c r="N106" s="28">
        <v>0</v>
      </c>
      <c r="O106" s="28">
        <v>0</v>
      </c>
      <c r="P106" s="133">
        <v>0</v>
      </c>
      <c r="Q106" s="278"/>
      <c r="R106" s="279"/>
    </row>
    <row r="107" spans="1:18" s="24" customFormat="1" ht="12.75">
      <c r="A107" s="158"/>
      <c r="B107" s="161"/>
      <c r="C107" s="152"/>
      <c r="D107" s="29"/>
      <c r="E107" s="30"/>
      <c r="F107" s="27" t="s">
        <v>236</v>
      </c>
      <c r="G107" s="133">
        <f t="shared" si="26"/>
        <v>0</v>
      </c>
      <c r="H107" s="133">
        <f t="shared" si="26"/>
        <v>0</v>
      </c>
      <c r="I107" s="28">
        <v>0</v>
      </c>
      <c r="J107" s="28">
        <v>0</v>
      </c>
      <c r="K107" s="28">
        <v>0</v>
      </c>
      <c r="L107" s="133">
        <v>0</v>
      </c>
      <c r="M107" s="28">
        <v>0</v>
      </c>
      <c r="N107" s="28">
        <v>0</v>
      </c>
      <c r="O107" s="28">
        <v>0</v>
      </c>
      <c r="P107" s="133">
        <v>0</v>
      </c>
      <c r="Q107" s="278"/>
      <c r="R107" s="279"/>
    </row>
    <row r="108" spans="1:18" s="24" customFormat="1" ht="12.75">
      <c r="A108" s="158"/>
      <c r="B108" s="161"/>
      <c r="C108" s="152"/>
      <c r="D108" s="29"/>
      <c r="E108" s="30"/>
      <c r="F108" s="27" t="s">
        <v>237</v>
      </c>
      <c r="G108" s="133">
        <f t="shared" si="26"/>
        <v>0</v>
      </c>
      <c r="H108" s="133">
        <f t="shared" si="26"/>
        <v>0</v>
      </c>
      <c r="I108" s="28">
        <v>0</v>
      </c>
      <c r="J108" s="28">
        <v>0</v>
      </c>
      <c r="K108" s="28">
        <v>0</v>
      </c>
      <c r="L108" s="133">
        <v>0</v>
      </c>
      <c r="M108" s="28">
        <v>0</v>
      </c>
      <c r="N108" s="28">
        <v>0</v>
      </c>
      <c r="O108" s="28">
        <v>0</v>
      </c>
      <c r="P108" s="133">
        <v>0</v>
      </c>
      <c r="Q108" s="278"/>
      <c r="R108" s="279"/>
    </row>
    <row r="109" spans="1:18" s="24" customFormat="1" ht="13.5" thickBot="1">
      <c r="A109" s="159"/>
      <c r="B109" s="162"/>
      <c r="C109" s="153"/>
      <c r="D109" s="33"/>
      <c r="E109" s="34"/>
      <c r="F109" s="35" t="s">
        <v>238</v>
      </c>
      <c r="G109" s="134">
        <f t="shared" si="26"/>
        <v>0</v>
      </c>
      <c r="H109" s="134">
        <f t="shared" si="26"/>
        <v>0</v>
      </c>
      <c r="I109" s="36">
        <v>0</v>
      </c>
      <c r="J109" s="36">
        <v>0</v>
      </c>
      <c r="K109" s="36">
        <v>0</v>
      </c>
      <c r="L109" s="134">
        <v>0</v>
      </c>
      <c r="M109" s="36">
        <v>0</v>
      </c>
      <c r="N109" s="36">
        <v>0</v>
      </c>
      <c r="O109" s="36">
        <v>0</v>
      </c>
      <c r="P109" s="134">
        <v>0</v>
      </c>
      <c r="Q109" s="280"/>
      <c r="R109" s="281"/>
    </row>
    <row r="110" spans="1:18" s="24" customFormat="1" ht="12.75">
      <c r="A110" s="157" t="s">
        <v>256</v>
      </c>
      <c r="B110" s="160" t="s">
        <v>440</v>
      </c>
      <c r="C110" s="151" t="s">
        <v>33</v>
      </c>
      <c r="D110" s="21"/>
      <c r="E110" s="22"/>
      <c r="F110" s="119" t="s">
        <v>247</v>
      </c>
      <c r="G110" s="23">
        <f>SUM(G111:G121)</f>
        <v>12193.2</v>
      </c>
      <c r="H110" s="23">
        <f aca="true" t="shared" si="27" ref="H110:P110">SUM(H111:H121)</f>
        <v>0</v>
      </c>
      <c r="I110" s="23">
        <f t="shared" si="27"/>
        <v>12193.2</v>
      </c>
      <c r="J110" s="23">
        <f t="shared" si="27"/>
        <v>0</v>
      </c>
      <c r="K110" s="23">
        <f t="shared" si="27"/>
        <v>0</v>
      </c>
      <c r="L110" s="23">
        <f t="shared" si="27"/>
        <v>0</v>
      </c>
      <c r="M110" s="23">
        <f t="shared" si="27"/>
        <v>0</v>
      </c>
      <c r="N110" s="23">
        <f t="shared" si="27"/>
        <v>0</v>
      </c>
      <c r="O110" s="23">
        <f t="shared" si="27"/>
        <v>0</v>
      </c>
      <c r="P110" s="23">
        <f t="shared" si="27"/>
        <v>0</v>
      </c>
      <c r="Q110" s="276" t="s">
        <v>20</v>
      </c>
      <c r="R110" s="277"/>
    </row>
    <row r="111" spans="1:18" s="24" customFormat="1" ht="12.75">
      <c r="A111" s="158"/>
      <c r="B111" s="161"/>
      <c r="C111" s="152"/>
      <c r="D111" s="29"/>
      <c r="E111" s="26"/>
      <c r="F111" s="27" t="s">
        <v>22</v>
      </c>
      <c r="G111" s="133">
        <f aca="true" t="shared" si="28" ref="G111:H121">I111+K111+M111+O111</f>
        <v>0</v>
      </c>
      <c r="H111" s="133">
        <f t="shared" si="28"/>
        <v>0</v>
      </c>
      <c r="I111" s="28">
        <v>0</v>
      </c>
      <c r="J111" s="28">
        <v>0</v>
      </c>
      <c r="K111" s="133">
        <v>0</v>
      </c>
      <c r="L111" s="133">
        <v>0</v>
      </c>
      <c r="M111" s="28">
        <v>0</v>
      </c>
      <c r="N111" s="28">
        <v>0</v>
      </c>
      <c r="O111" s="133">
        <v>0</v>
      </c>
      <c r="P111" s="133">
        <v>0</v>
      </c>
      <c r="Q111" s="278"/>
      <c r="R111" s="279"/>
    </row>
    <row r="112" spans="1:18" s="24" customFormat="1" ht="12.75">
      <c r="A112" s="158"/>
      <c r="B112" s="161"/>
      <c r="C112" s="152"/>
      <c r="D112" s="29"/>
      <c r="E112" s="30"/>
      <c r="F112" s="27" t="s">
        <v>25</v>
      </c>
      <c r="G112" s="133">
        <f t="shared" si="28"/>
        <v>0</v>
      </c>
      <c r="H112" s="133">
        <f t="shared" si="28"/>
        <v>0</v>
      </c>
      <c r="I112" s="28">
        <v>0</v>
      </c>
      <c r="J112" s="28">
        <v>0</v>
      </c>
      <c r="K112" s="133">
        <v>0</v>
      </c>
      <c r="L112" s="133">
        <v>0</v>
      </c>
      <c r="M112" s="28">
        <v>0</v>
      </c>
      <c r="N112" s="28">
        <v>0</v>
      </c>
      <c r="O112" s="133">
        <v>0</v>
      </c>
      <c r="P112" s="133">
        <v>0</v>
      </c>
      <c r="Q112" s="278"/>
      <c r="R112" s="279"/>
    </row>
    <row r="113" spans="1:18" s="24" customFormat="1" ht="12.75">
      <c r="A113" s="158"/>
      <c r="B113" s="161"/>
      <c r="C113" s="152"/>
      <c r="D113" s="29"/>
      <c r="E113" s="31"/>
      <c r="F113" s="27" t="s">
        <v>26</v>
      </c>
      <c r="G113" s="133">
        <f t="shared" si="28"/>
        <v>0</v>
      </c>
      <c r="H113" s="133">
        <f t="shared" si="28"/>
        <v>0</v>
      </c>
      <c r="I113" s="28">
        <v>0</v>
      </c>
      <c r="J113" s="28">
        <v>0</v>
      </c>
      <c r="K113" s="133">
        <v>0</v>
      </c>
      <c r="L113" s="133">
        <v>0</v>
      </c>
      <c r="M113" s="28">
        <v>0</v>
      </c>
      <c r="N113" s="28">
        <v>0</v>
      </c>
      <c r="O113" s="133">
        <v>0</v>
      </c>
      <c r="P113" s="133">
        <v>0</v>
      </c>
      <c r="Q113" s="278"/>
      <c r="R113" s="279"/>
    </row>
    <row r="114" spans="1:18" s="24" customFormat="1" ht="12.75">
      <c r="A114" s="158"/>
      <c r="B114" s="161"/>
      <c r="C114" s="152"/>
      <c r="D114" s="29"/>
      <c r="E114" s="30"/>
      <c r="F114" s="27" t="s">
        <v>248</v>
      </c>
      <c r="G114" s="133">
        <f t="shared" si="28"/>
        <v>0</v>
      </c>
      <c r="H114" s="133">
        <f t="shared" si="28"/>
        <v>0</v>
      </c>
      <c r="I114" s="28">
        <v>0</v>
      </c>
      <c r="J114" s="28">
        <v>0</v>
      </c>
      <c r="K114" s="133">
        <v>0</v>
      </c>
      <c r="L114" s="133">
        <v>0</v>
      </c>
      <c r="M114" s="28">
        <v>0</v>
      </c>
      <c r="N114" s="28">
        <v>0</v>
      </c>
      <c r="O114" s="133">
        <v>0</v>
      </c>
      <c r="P114" s="133">
        <v>0</v>
      </c>
      <c r="Q114" s="278"/>
      <c r="R114" s="279"/>
    </row>
    <row r="115" spans="1:18" s="24" customFormat="1" ht="12.75">
      <c r="A115" s="158"/>
      <c r="B115" s="161"/>
      <c r="C115" s="152"/>
      <c r="D115" s="29"/>
      <c r="E115" s="29"/>
      <c r="F115" s="27" t="s">
        <v>28</v>
      </c>
      <c r="G115" s="133">
        <f t="shared" si="28"/>
        <v>0</v>
      </c>
      <c r="H115" s="133">
        <f t="shared" si="28"/>
        <v>0</v>
      </c>
      <c r="I115" s="28">
        <v>0</v>
      </c>
      <c r="J115" s="28">
        <v>0</v>
      </c>
      <c r="K115" s="133">
        <v>0</v>
      </c>
      <c r="L115" s="133">
        <v>0</v>
      </c>
      <c r="M115" s="28">
        <v>0</v>
      </c>
      <c r="N115" s="28">
        <v>0</v>
      </c>
      <c r="O115" s="133">
        <v>0</v>
      </c>
      <c r="P115" s="133">
        <v>0</v>
      </c>
      <c r="Q115" s="278"/>
      <c r="R115" s="279"/>
    </row>
    <row r="116" spans="1:19" s="24" customFormat="1" ht="12.75">
      <c r="A116" s="158"/>
      <c r="B116" s="161"/>
      <c r="C116" s="152"/>
      <c r="D116" s="29"/>
      <c r="E116" s="29"/>
      <c r="F116" s="27" t="s">
        <v>227</v>
      </c>
      <c r="G116" s="133">
        <f t="shared" si="28"/>
        <v>0</v>
      </c>
      <c r="H116" s="133">
        <f t="shared" si="28"/>
        <v>0</v>
      </c>
      <c r="I116" s="28">
        <v>0</v>
      </c>
      <c r="J116" s="28">
        <v>0</v>
      </c>
      <c r="K116" s="133">
        <v>0</v>
      </c>
      <c r="L116" s="133">
        <v>0</v>
      </c>
      <c r="M116" s="28">
        <v>0</v>
      </c>
      <c r="N116" s="28">
        <v>0</v>
      </c>
      <c r="O116" s="133">
        <v>0</v>
      </c>
      <c r="P116" s="133">
        <v>0</v>
      </c>
      <c r="Q116" s="278"/>
      <c r="R116" s="279"/>
      <c r="S116" s="75">
        <f>I44+I92+I104+I176+I200+I1589+I1974+I2059+I2095+I2437+I2219+I1512</f>
        <v>199941.00000000003</v>
      </c>
    </row>
    <row r="117" spans="1:18" s="24" customFormat="1" ht="12.75">
      <c r="A117" s="158"/>
      <c r="B117" s="161"/>
      <c r="C117" s="152"/>
      <c r="D117" s="29"/>
      <c r="E117" s="30"/>
      <c r="F117" s="27" t="s">
        <v>234</v>
      </c>
      <c r="G117" s="133">
        <f t="shared" si="28"/>
        <v>0</v>
      </c>
      <c r="H117" s="133">
        <f t="shared" si="28"/>
        <v>0</v>
      </c>
      <c r="I117" s="28">
        <v>0</v>
      </c>
      <c r="J117" s="28">
        <v>0</v>
      </c>
      <c r="K117" s="28">
        <v>0</v>
      </c>
      <c r="L117" s="133">
        <v>0</v>
      </c>
      <c r="M117" s="28">
        <v>0</v>
      </c>
      <c r="N117" s="28">
        <v>0</v>
      </c>
      <c r="O117" s="28">
        <v>0</v>
      </c>
      <c r="P117" s="133">
        <v>0</v>
      </c>
      <c r="Q117" s="278"/>
      <c r="R117" s="279"/>
    </row>
    <row r="118" spans="1:18" s="24" customFormat="1" ht="12.75">
      <c r="A118" s="158"/>
      <c r="B118" s="161"/>
      <c r="C118" s="152"/>
      <c r="D118" s="29"/>
      <c r="E118" s="30"/>
      <c r="F118" s="27" t="s">
        <v>235</v>
      </c>
      <c r="G118" s="133">
        <f t="shared" si="28"/>
        <v>0</v>
      </c>
      <c r="H118" s="133">
        <f t="shared" si="28"/>
        <v>0</v>
      </c>
      <c r="I118" s="28">
        <v>0</v>
      </c>
      <c r="J118" s="28">
        <v>0</v>
      </c>
      <c r="K118" s="28">
        <v>0</v>
      </c>
      <c r="L118" s="133">
        <v>0</v>
      </c>
      <c r="M118" s="28">
        <v>0</v>
      </c>
      <c r="N118" s="28">
        <v>0</v>
      </c>
      <c r="O118" s="28">
        <v>0</v>
      </c>
      <c r="P118" s="133">
        <v>0</v>
      </c>
      <c r="Q118" s="278"/>
      <c r="R118" s="279"/>
    </row>
    <row r="119" spans="1:18" s="24" customFormat="1" ht="38.25">
      <c r="A119" s="158"/>
      <c r="B119" s="161"/>
      <c r="C119" s="152"/>
      <c r="D119" s="29"/>
      <c r="E119" s="29" t="s">
        <v>389</v>
      </c>
      <c r="F119" s="27" t="s">
        <v>236</v>
      </c>
      <c r="G119" s="133">
        <f>I119+K119+M119+O119</f>
        <v>4267.6</v>
      </c>
      <c r="H119" s="133">
        <f>J119+L119+N119+P119</f>
        <v>0</v>
      </c>
      <c r="I119" s="28">
        <v>4267.6</v>
      </c>
      <c r="J119" s="28">
        <v>0</v>
      </c>
      <c r="K119" s="133">
        <v>0</v>
      </c>
      <c r="L119" s="133">
        <v>0</v>
      </c>
      <c r="M119" s="28">
        <v>0</v>
      </c>
      <c r="N119" s="28">
        <v>0</v>
      </c>
      <c r="O119" s="133">
        <v>0</v>
      </c>
      <c r="P119" s="133">
        <v>0</v>
      </c>
      <c r="Q119" s="278"/>
      <c r="R119" s="279"/>
    </row>
    <row r="120" spans="1:18" s="24" customFormat="1" ht="38.25">
      <c r="A120" s="158"/>
      <c r="B120" s="161"/>
      <c r="C120" s="152"/>
      <c r="D120" s="29"/>
      <c r="E120" s="29" t="s">
        <v>389</v>
      </c>
      <c r="F120" s="27" t="s">
        <v>237</v>
      </c>
      <c r="G120" s="133">
        <f>I120+K120+M120+O120</f>
        <v>7925.6</v>
      </c>
      <c r="H120" s="133">
        <f>J120+L120+N120+P120</f>
        <v>0</v>
      </c>
      <c r="I120" s="28">
        <v>7925.6</v>
      </c>
      <c r="J120" s="28">
        <v>0</v>
      </c>
      <c r="K120" s="133">
        <v>0</v>
      </c>
      <c r="L120" s="133">
        <v>0</v>
      </c>
      <c r="M120" s="28">
        <v>0</v>
      </c>
      <c r="N120" s="28">
        <v>0</v>
      </c>
      <c r="O120" s="133">
        <v>0</v>
      </c>
      <c r="P120" s="133">
        <v>0</v>
      </c>
      <c r="Q120" s="278"/>
      <c r="R120" s="279"/>
    </row>
    <row r="121" spans="1:18" s="24" customFormat="1" ht="13.5" thickBot="1">
      <c r="A121" s="159"/>
      <c r="B121" s="162"/>
      <c r="C121" s="153"/>
      <c r="D121" s="33"/>
      <c r="E121" s="34"/>
      <c r="F121" s="35" t="s">
        <v>238</v>
      </c>
      <c r="G121" s="134">
        <f t="shared" si="28"/>
        <v>0</v>
      </c>
      <c r="H121" s="134">
        <f t="shared" si="28"/>
        <v>0</v>
      </c>
      <c r="I121" s="36">
        <v>0</v>
      </c>
      <c r="J121" s="36">
        <v>0</v>
      </c>
      <c r="K121" s="36">
        <v>0</v>
      </c>
      <c r="L121" s="134">
        <v>0</v>
      </c>
      <c r="M121" s="36">
        <v>0</v>
      </c>
      <c r="N121" s="36">
        <v>0</v>
      </c>
      <c r="O121" s="36">
        <v>0</v>
      </c>
      <c r="P121" s="134">
        <v>0</v>
      </c>
      <c r="Q121" s="280"/>
      <c r="R121" s="281"/>
    </row>
    <row r="122" spans="1:18" s="24" customFormat="1" ht="12.75">
      <c r="A122" s="157" t="s">
        <v>257</v>
      </c>
      <c r="B122" s="160" t="s">
        <v>441</v>
      </c>
      <c r="C122" s="151">
        <v>5155.29</v>
      </c>
      <c r="D122" s="21"/>
      <c r="E122" s="22"/>
      <c r="F122" s="119" t="s">
        <v>247</v>
      </c>
      <c r="G122" s="23">
        <f>SUM(G123:G133)</f>
        <v>50686.299999999996</v>
      </c>
      <c r="H122" s="23">
        <f aca="true" t="shared" si="29" ref="H122:P122">SUM(H123:H133)</f>
        <v>542.2</v>
      </c>
      <c r="I122" s="23">
        <f t="shared" si="29"/>
        <v>50686.299999999996</v>
      </c>
      <c r="J122" s="23">
        <f t="shared" si="29"/>
        <v>542.2</v>
      </c>
      <c r="K122" s="23">
        <f t="shared" si="29"/>
        <v>0</v>
      </c>
      <c r="L122" s="23">
        <f t="shared" si="29"/>
        <v>0</v>
      </c>
      <c r="M122" s="23">
        <f t="shared" si="29"/>
        <v>0</v>
      </c>
      <c r="N122" s="23">
        <f t="shared" si="29"/>
        <v>0</v>
      </c>
      <c r="O122" s="23">
        <f t="shared" si="29"/>
        <v>0</v>
      </c>
      <c r="P122" s="23">
        <f t="shared" si="29"/>
        <v>0</v>
      </c>
      <c r="Q122" s="276" t="s">
        <v>20</v>
      </c>
      <c r="R122" s="277"/>
    </row>
    <row r="123" spans="1:18" s="24" customFormat="1" ht="12.75">
      <c r="A123" s="158"/>
      <c r="B123" s="161"/>
      <c r="C123" s="152"/>
      <c r="D123" s="29"/>
      <c r="E123" s="26"/>
      <c r="F123" s="27" t="s">
        <v>22</v>
      </c>
      <c r="G123" s="133">
        <f aca="true" t="shared" si="30" ref="G123:H133">I123+K123+M123+O123</f>
        <v>0</v>
      </c>
      <c r="H123" s="133">
        <f t="shared" si="30"/>
        <v>0</v>
      </c>
      <c r="I123" s="28">
        <v>0</v>
      </c>
      <c r="J123" s="28">
        <v>0</v>
      </c>
      <c r="K123" s="133">
        <v>0</v>
      </c>
      <c r="L123" s="133">
        <v>0</v>
      </c>
      <c r="M123" s="28">
        <v>0</v>
      </c>
      <c r="N123" s="28">
        <v>0</v>
      </c>
      <c r="O123" s="133">
        <v>0</v>
      </c>
      <c r="P123" s="133">
        <v>0</v>
      </c>
      <c r="Q123" s="278"/>
      <c r="R123" s="279"/>
    </row>
    <row r="124" spans="1:18" s="24" customFormat="1" ht="12.75">
      <c r="A124" s="158"/>
      <c r="B124" s="161"/>
      <c r="C124" s="152"/>
      <c r="D124" s="29"/>
      <c r="E124" s="30"/>
      <c r="F124" s="27" t="s">
        <v>25</v>
      </c>
      <c r="G124" s="133">
        <f t="shared" si="30"/>
        <v>0</v>
      </c>
      <c r="H124" s="133">
        <f t="shared" si="30"/>
        <v>0</v>
      </c>
      <c r="I124" s="28">
        <v>0</v>
      </c>
      <c r="J124" s="28">
        <v>0</v>
      </c>
      <c r="K124" s="133">
        <v>0</v>
      </c>
      <c r="L124" s="133">
        <v>0</v>
      </c>
      <c r="M124" s="28">
        <v>0</v>
      </c>
      <c r="N124" s="28">
        <v>0</v>
      </c>
      <c r="O124" s="133">
        <v>0</v>
      </c>
      <c r="P124" s="133">
        <v>0</v>
      </c>
      <c r="Q124" s="278"/>
      <c r="R124" s="279"/>
    </row>
    <row r="125" spans="1:18" s="24" customFormat="1" ht="12.75">
      <c r="A125" s="158"/>
      <c r="B125" s="161"/>
      <c r="C125" s="152"/>
      <c r="D125" s="29"/>
      <c r="E125" s="37"/>
      <c r="F125" s="27" t="s">
        <v>26</v>
      </c>
      <c r="G125" s="133">
        <f t="shared" si="30"/>
        <v>0</v>
      </c>
      <c r="H125" s="133">
        <f t="shared" si="30"/>
        <v>0</v>
      </c>
      <c r="I125" s="28">
        <v>0</v>
      </c>
      <c r="J125" s="28">
        <v>0</v>
      </c>
      <c r="K125" s="133">
        <v>0</v>
      </c>
      <c r="L125" s="133">
        <v>0</v>
      </c>
      <c r="M125" s="28">
        <v>0</v>
      </c>
      <c r="N125" s="28">
        <v>0</v>
      </c>
      <c r="O125" s="133">
        <v>0</v>
      </c>
      <c r="P125" s="133">
        <v>0</v>
      </c>
      <c r="Q125" s="278"/>
      <c r="R125" s="279"/>
    </row>
    <row r="126" spans="1:18" s="24" customFormat="1" ht="12.75">
      <c r="A126" s="158"/>
      <c r="B126" s="161"/>
      <c r="C126" s="152"/>
      <c r="D126" s="29"/>
      <c r="E126" s="37"/>
      <c r="F126" s="27" t="s">
        <v>248</v>
      </c>
      <c r="G126" s="133">
        <f t="shared" si="30"/>
        <v>0</v>
      </c>
      <c r="H126" s="133">
        <f t="shared" si="30"/>
        <v>0</v>
      </c>
      <c r="I126" s="28">
        <v>0</v>
      </c>
      <c r="J126" s="28">
        <v>0</v>
      </c>
      <c r="K126" s="133">
        <v>0</v>
      </c>
      <c r="L126" s="133">
        <v>0</v>
      </c>
      <c r="M126" s="28">
        <v>0</v>
      </c>
      <c r="N126" s="28">
        <v>0</v>
      </c>
      <c r="O126" s="133">
        <v>0</v>
      </c>
      <c r="P126" s="133">
        <v>0</v>
      </c>
      <c r="Q126" s="278"/>
      <c r="R126" s="279"/>
    </row>
    <row r="127" spans="1:18" s="24" customFormat="1" ht="12" customHeight="1">
      <c r="A127" s="158"/>
      <c r="B127" s="161"/>
      <c r="C127" s="152"/>
      <c r="D127" s="38" t="s">
        <v>211</v>
      </c>
      <c r="E127" s="37" t="s">
        <v>199</v>
      </c>
      <c r="F127" s="27" t="s">
        <v>28</v>
      </c>
      <c r="G127" s="133">
        <f t="shared" si="30"/>
        <v>542.2</v>
      </c>
      <c r="H127" s="133">
        <f t="shared" si="30"/>
        <v>542.2</v>
      </c>
      <c r="I127" s="28">
        <v>542.2</v>
      </c>
      <c r="J127" s="28">
        <v>542.2</v>
      </c>
      <c r="K127" s="133">
        <v>0</v>
      </c>
      <c r="L127" s="133">
        <v>0</v>
      </c>
      <c r="M127" s="28">
        <v>0</v>
      </c>
      <c r="N127" s="28">
        <v>0</v>
      </c>
      <c r="O127" s="133">
        <v>0</v>
      </c>
      <c r="P127" s="133">
        <v>0</v>
      </c>
      <c r="Q127" s="278"/>
      <c r="R127" s="279"/>
    </row>
    <row r="128" spans="1:19" s="24" customFormat="1" ht="12.75">
      <c r="A128" s="158"/>
      <c r="B128" s="161"/>
      <c r="C128" s="152"/>
      <c r="D128" s="29"/>
      <c r="E128" s="30"/>
      <c r="F128" s="27" t="s">
        <v>227</v>
      </c>
      <c r="G128" s="133">
        <f t="shared" si="30"/>
        <v>0</v>
      </c>
      <c r="H128" s="133">
        <f t="shared" si="30"/>
        <v>0</v>
      </c>
      <c r="I128" s="28">
        <v>0</v>
      </c>
      <c r="J128" s="28">
        <v>0</v>
      </c>
      <c r="K128" s="133">
        <v>0</v>
      </c>
      <c r="L128" s="133">
        <v>0</v>
      </c>
      <c r="M128" s="28">
        <v>0</v>
      </c>
      <c r="N128" s="28">
        <v>0</v>
      </c>
      <c r="O128" s="133">
        <v>0</v>
      </c>
      <c r="P128" s="133">
        <v>0</v>
      </c>
      <c r="Q128" s="278"/>
      <c r="R128" s="279"/>
      <c r="S128" s="75">
        <f>J200+J1589+J1974+J2059</f>
        <v>13948.900000000001</v>
      </c>
    </row>
    <row r="129" spans="1:18" s="24" customFormat="1" ht="12.75">
      <c r="A129" s="158"/>
      <c r="B129" s="161"/>
      <c r="C129" s="152"/>
      <c r="D129" s="29"/>
      <c r="E129" s="40" t="s">
        <v>23</v>
      </c>
      <c r="F129" s="27" t="s">
        <v>234</v>
      </c>
      <c r="G129" s="133">
        <f t="shared" si="30"/>
        <v>50144.1</v>
      </c>
      <c r="H129" s="133">
        <f t="shared" si="30"/>
        <v>0</v>
      </c>
      <c r="I129" s="28">
        <v>50144.1</v>
      </c>
      <c r="J129" s="28">
        <v>0</v>
      </c>
      <c r="K129" s="28">
        <v>0</v>
      </c>
      <c r="L129" s="133">
        <v>0</v>
      </c>
      <c r="M129" s="28">
        <v>0</v>
      </c>
      <c r="N129" s="28">
        <v>0</v>
      </c>
      <c r="O129" s="28">
        <v>0</v>
      </c>
      <c r="P129" s="133">
        <v>0</v>
      </c>
      <c r="Q129" s="278"/>
      <c r="R129" s="279"/>
    </row>
    <row r="130" spans="1:18" s="24" customFormat="1" ht="12.75">
      <c r="A130" s="158"/>
      <c r="B130" s="161"/>
      <c r="C130" s="152"/>
      <c r="D130" s="29"/>
      <c r="E130" s="37"/>
      <c r="F130" s="27" t="s">
        <v>235</v>
      </c>
      <c r="G130" s="133">
        <f t="shared" si="30"/>
        <v>0</v>
      </c>
      <c r="H130" s="133">
        <f t="shared" si="30"/>
        <v>0</v>
      </c>
      <c r="I130" s="28">
        <v>0</v>
      </c>
      <c r="J130" s="28">
        <v>0</v>
      </c>
      <c r="K130" s="28">
        <v>0</v>
      </c>
      <c r="L130" s="133">
        <v>0</v>
      </c>
      <c r="M130" s="28">
        <v>0</v>
      </c>
      <c r="N130" s="28">
        <v>0</v>
      </c>
      <c r="O130" s="28">
        <v>0</v>
      </c>
      <c r="P130" s="133">
        <v>0</v>
      </c>
      <c r="Q130" s="278"/>
      <c r="R130" s="279"/>
    </row>
    <row r="131" spans="1:18" s="24" customFormat="1" ht="12.75">
      <c r="A131" s="158"/>
      <c r="B131" s="161"/>
      <c r="C131" s="152"/>
      <c r="D131" s="29"/>
      <c r="E131" s="30"/>
      <c r="F131" s="27" t="s">
        <v>236</v>
      </c>
      <c r="G131" s="133">
        <f t="shared" si="30"/>
        <v>0</v>
      </c>
      <c r="H131" s="133">
        <f t="shared" si="30"/>
        <v>0</v>
      </c>
      <c r="I131" s="28">
        <v>0</v>
      </c>
      <c r="J131" s="28">
        <v>0</v>
      </c>
      <c r="K131" s="28">
        <v>0</v>
      </c>
      <c r="L131" s="133">
        <v>0</v>
      </c>
      <c r="M131" s="28">
        <v>0</v>
      </c>
      <c r="N131" s="28">
        <v>0</v>
      </c>
      <c r="O131" s="28">
        <v>0</v>
      </c>
      <c r="P131" s="133">
        <v>0</v>
      </c>
      <c r="Q131" s="278"/>
      <c r="R131" s="279"/>
    </row>
    <row r="132" spans="1:18" s="24" customFormat="1" ht="12.75">
      <c r="A132" s="158"/>
      <c r="B132" s="161"/>
      <c r="C132" s="152"/>
      <c r="D132" s="29"/>
      <c r="E132" s="30"/>
      <c r="F132" s="27" t="s">
        <v>237</v>
      </c>
      <c r="G132" s="133">
        <f t="shared" si="30"/>
        <v>0</v>
      </c>
      <c r="H132" s="133">
        <f t="shared" si="30"/>
        <v>0</v>
      </c>
      <c r="I132" s="28">
        <v>0</v>
      </c>
      <c r="J132" s="28">
        <v>0</v>
      </c>
      <c r="K132" s="28">
        <v>0</v>
      </c>
      <c r="L132" s="133">
        <v>0</v>
      </c>
      <c r="M132" s="28">
        <v>0</v>
      </c>
      <c r="N132" s="28">
        <v>0</v>
      </c>
      <c r="O132" s="28">
        <v>0</v>
      </c>
      <c r="P132" s="133">
        <v>0</v>
      </c>
      <c r="Q132" s="278"/>
      <c r="R132" s="279"/>
    </row>
    <row r="133" spans="1:18" s="24" customFormat="1" ht="13.5" thickBot="1">
      <c r="A133" s="159"/>
      <c r="B133" s="162"/>
      <c r="C133" s="153"/>
      <c r="D133" s="33"/>
      <c r="E133" s="34"/>
      <c r="F133" s="35" t="s">
        <v>238</v>
      </c>
      <c r="G133" s="134">
        <f t="shared" si="30"/>
        <v>0</v>
      </c>
      <c r="H133" s="134">
        <f t="shared" si="30"/>
        <v>0</v>
      </c>
      <c r="I133" s="36">
        <v>0</v>
      </c>
      <c r="J133" s="36">
        <v>0</v>
      </c>
      <c r="K133" s="36">
        <v>0</v>
      </c>
      <c r="L133" s="134">
        <v>0</v>
      </c>
      <c r="M133" s="36">
        <v>0</v>
      </c>
      <c r="N133" s="36">
        <v>0</v>
      </c>
      <c r="O133" s="36">
        <v>0</v>
      </c>
      <c r="P133" s="134">
        <v>0</v>
      </c>
      <c r="Q133" s="280"/>
      <c r="R133" s="281"/>
    </row>
    <row r="134" spans="1:18" s="24" customFormat="1" ht="12.75">
      <c r="A134" s="157" t="s">
        <v>258</v>
      </c>
      <c r="B134" s="160" t="s">
        <v>442</v>
      </c>
      <c r="C134" s="151">
        <v>2731</v>
      </c>
      <c r="D134" s="21"/>
      <c r="E134" s="22"/>
      <c r="F134" s="119" t="s">
        <v>247</v>
      </c>
      <c r="G134" s="23">
        <f>SUM(G135:G145)</f>
        <v>27997.8</v>
      </c>
      <c r="H134" s="23">
        <f aca="true" t="shared" si="31" ref="H134:P134">SUM(H135:H145)</f>
        <v>0</v>
      </c>
      <c r="I134" s="23">
        <f>SUM(I135:I145)</f>
        <v>27997.8</v>
      </c>
      <c r="J134" s="23">
        <f t="shared" si="31"/>
        <v>0</v>
      </c>
      <c r="K134" s="23">
        <f t="shared" si="31"/>
        <v>0</v>
      </c>
      <c r="L134" s="23">
        <f t="shared" si="31"/>
        <v>0</v>
      </c>
      <c r="M134" s="23">
        <f t="shared" si="31"/>
        <v>0</v>
      </c>
      <c r="N134" s="23">
        <f t="shared" si="31"/>
        <v>0</v>
      </c>
      <c r="O134" s="23">
        <f t="shared" si="31"/>
        <v>0</v>
      </c>
      <c r="P134" s="23">
        <f t="shared" si="31"/>
        <v>0</v>
      </c>
      <c r="Q134" s="276" t="s">
        <v>20</v>
      </c>
      <c r="R134" s="277"/>
    </row>
    <row r="135" spans="1:18" s="24" customFormat="1" ht="12.75">
      <c r="A135" s="158"/>
      <c r="B135" s="161"/>
      <c r="C135" s="152"/>
      <c r="D135" s="29"/>
      <c r="E135" s="26"/>
      <c r="F135" s="27" t="s">
        <v>22</v>
      </c>
      <c r="G135" s="133">
        <f aca="true" t="shared" si="32" ref="G135:H145">I135+K135+M135+O135</f>
        <v>0</v>
      </c>
      <c r="H135" s="133">
        <f t="shared" si="32"/>
        <v>0</v>
      </c>
      <c r="I135" s="28">
        <v>0</v>
      </c>
      <c r="J135" s="28">
        <v>0</v>
      </c>
      <c r="K135" s="133">
        <v>0</v>
      </c>
      <c r="L135" s="133">
        <v>0</v>
      </c>
      <c r="M135" s="133">
        <v>0</v>
      </c>
      <c r="N135" s="133">
        <v>0</v>
      </c>
      <c r="O135" s="133">
        <v>0</v>
      </c>
      <c r="P135" s="133">
        <v>0</v>
      </c>
      <c r="Q135" s="278"/>
      <c r="R135" s="279"/>
    </row>
    <row r="136" spans="1:18" s="24" customFormat="1" ht="12.75">
      <c r="A136" s="158"/>
      <c r="B136" s="161"/>
      <c r="C136" s="152"/>
      <c r="D136" s="29"/>
      <c r="E136" s="30"/>
      <c r="F136" s="27" t="s">
        <v>25</v>
      </c>
      <c r="G136" s="133">
        <f t="shared" si="32"/>
        <v>0</v>
      </c>
      <c r="H136" s="133">
        <f t="shared" si="32"/>
        <v>0</v>
      </c>
      <c r="I136" s="28">
        <v>0</v>
      </c>
      <c r="J136" s="28">
        <v>0</v>
      </c>
      <c r="K136" s="133">
        <v>0</v>
      </c>
      <c r="L136" s="133">
        <v>0</v>
      </c>
      <c r="M136" s="133">
        <v>0</v>
      </c>
      <c r="N136" s="133">
        <v>0</v>
      </c>
      <c r="O136" s="133">
        <v>0</v>
      </c>
      <c r="P136" s="133">
        <v>0</v>
      </c>
      <c r="Q136" s="278"/>
      <c r="R136" s="279"/>
    </row>
    <row r="137" spans="1:18" s="24" customFormat="1" ht="12.75">
      <c r="A137" s="158"/>
      <c r="B137" s="161"/>
      <c r="C137" s="152"/>
      <c r="D137" s="29"/>
      <c r="E137" s="31"/>
      <c r="F137" s="27" t="s">
        <v>26</v>
      </c>
      <c r="G137" s="133">
        <f t="shared" si="32"/>
        <v>0</v>
      </c>
      <c r="H137" s="133">
        <f t="shared" si="32"/>
        <v>0</v>
      </c>
      <c r="I137" s="28">
        <v>0</v>
      </c>
      <c r="J137" s="28">
        <v>0</v>
      </c>
      <c r="K137" s="133">
        <v>0</v>
      </c>
      <c r="L137" s="133">
        <v>0</v>
      </c>
      <c r="M137" s="133">
        <v>0</v>
      </c>
      <c r="N137" s="133">
        <v>0</v>
      </c>
      <c r="O137" s="133">
        <v>0</v>
      </c>
      <c r="P137" s="133">
        <v>0</v>
      </c>
      <c r="Q137" s="278"/>
      <c r="R137" s="279"/>
    </row>
    <row r="138" spans="1:18" s="24" customFormat="1" ht="12.75">
      <c r="A138" s="158"/>
      <c r="B138" s="161"/>
      <c r="C138" s="152"/>
      <c r="D138" s="29"/>
      <c r="E138" s="39"/>
      <c r="F138" s="27" t="s">
        <v>248</v>
      </c>
      <c r="G138" s="133">
        <f t="shared" si="32"/>
        <v>0</v>
      </c>
      <c r="H138" s="133">
        <f t="shared" si="32"/>
        <v>0</v>
      </c>
      <c r="I138" s="28">
        <v>0</v>
      </c>
      <c r="J138" s="28">
        <v>0</v>
      </c>
      <c r="K138" s="133">
        <v>0</v>
      </c>
      <c r="L138" s="133">
        <v>0</v>
      </c>
      <c r="M138" s="133">
        <v>0</v>
      </c>
      <c r="N138" s="133">
        <v>0</v>
      </c>
      <c r="O138" s="133">
        <v>0</v>
      </c>
      <c r="P138" s="133">
        <v>0</v>
      </c>
      <c r="Q138" s="278"/>
      <c r="R138" s="279"/>
    </row>
    <row r="139" spans="1:18" s="24" customFormat="1" ht="12.75">
      <c r="A139" s="158"/>
      <c r="B139" s="161"/>
      <c r="C139" s="152"/>
      <c r="D139" s="115"/>
      <c r="E139" s="115"/>
      <c r="F139" s="27" t="s">
        <v>28</v>
      </c>
      <c r="G139" s="133">
        <f t="shared" si="32"/>
        <v>0</v>
      </c>
      <c r="H139" s="133">
        <f t="shared" si="32"/>
        <v>0</v>
      </c>
      <c r="I139" s="28">
        <v>0</v>
      </c>
      <c r="J139" s="28">
        <v>0</v>
      </c>
      <c r="K139" s="133">
        <v>0</v>
      </c>
      <c r="L139" s="133">
        <v>0</v>
      </c>
      <c r="M139" s="133">
        <v>0</v>
      </c>
      <c r="N139" s="133">
        <v>0</v>
      </c>
      <c r="O139" s="133">
        <v>0</v>
      </c>
      <c r="P139" s="133">
        <v>0</v>
      </c>
      <c r="Q139" s="278"/>
      <c r="R139" s="279"/>
    </row>
    <row r="140" spans="1:19" s="24" customFormat="1" ht="12.75">
      <c r="A140" s="158"/>
      <c r="B140" s="161"/>
      <c r="C140" s="152"/>
      <c r="D140" s="115"/>
      <c r="E140" s="115"/>
      <c r="F140" s="27" t="s">
        <v>227</v>
      </c>
      <c r="G140" s="133">
        <f t="shared" si="32"/>
        <v>0</v>
      </c>
      <c r="H140" s="133">
        <f t="shared" si="32"/>
        <v>0</v>
      </c>
      <c r="I140" s="28">
        <v>0</v>
      </c>
      <c r="J140" s="28">
        <v>0</v>
      </c>
      <c r="K140" s="133">
        <v>0</v>
      </c>
      <c r="L140" s="133">
        <v>0</v>
      </c>
      <c r="M140" s="133">
        <v>0</v>
      </c>
      <c r="N140" s="133">
        <v>0</v>
      </c>
      <c r="O140" s="133">
        <v>0</v>
      </c>
      <c r="P140" s="133">
        <v>0</v>
      </c>
      <c r="Q140" s="278"/>
      <c r="R140" s="279"/>
      <c r="S140" s="24">
        <f>12980.7+968.2</f>
        <v>13948.900000000001</v>
      </c>
    </row>
    <row r="141" spans="1:18" s="24" customFormat="1" ht="12.75">
      <c r="A141" s="158"/>
      <c r="B141" s="161"/>
      <c r="C141" s="152"/>
      <c r="D141" s="29"/>
      <c r="E141" s="115" t="s">
        <v>23</v>
      </c>
      <c r="F141" s="27" t="s">
        <v>234</v>
      </c>
      <c r="G141" s="133">
        <f t="shared" si="32"/>
        <v>27997.8</v>
      </c>
      <c r="H141" s="133">
        <f t="shared" si="32"/>
        <v>0</v>
      </c>
      <c r="I141" s="28">
        <v>27997.8</v>
      </c>
      <c r="J141" s="28">
        <v>0</v>
      </c>
      <c r="K141" s="28">
        <v>0</v>
      </c>
      <c r="L141" s="133">
        <v>0</v>
      </c>
      <c r="M141" s="28">
        <v>0</v>
      </c>
      <c r="N141" s="28">
        <v>0</v>
      </c>
      <c r="O141" s="28">
        <v>0</v>
      </c>
      <c r="P141" s="133">
        <v>0</v>
      </c>
      <c r="Q141" s="278"/>
      <c r="R141" s="279"/>
    </row>
    <row r="142" spans="1:18" s="24" customFormat="1" ht="12.75">
      <c r="A142" s="158"/>
      <c r="B142" s="161"/>
      <c r="C142" s="152"/>
      <c r="D142" s="29"/>
      <c r="E142" s="30"/>
      <c r="F142" s="27" t="s">
        <v>235</v>
      </c>
      <c r="G142" s="133">
        <f t="shared" si="32"/>
        <v>0</v>
      </c>
      <c r="H142" s="133">
        <f t="shared" si="32"/>
        <v>0</v>
      </c>
      <c r="I142" s="28">
        <v>0</v>
      </c>
      <c r="J142" s="28">
        <v>0</v>
      </c>
      <c r="K142" s="28">
        <v>0</v>
      </c>
      <c r="L142" s="133">
        <v>0</v>
      </c>
      <c r="M142" s="28">
        <v>0</v>
      </c>
      <c r="N142" s="28">
        <v>0</v>
      </c>
      <c r="O142" s="28">
        <v>0</v>
      </c>
      <c r="P142" s="133">
        <v>0</v>
      </c>
      <c r="Q142" s="278"/>
      <c r="R142" s="279"/>
    </row>
    <row r="143" spans="1:18" s="24" customFormat="1" ht="12.75">
      <c r="A143" s="158"/>
      <c r="B143" s="161"/>
      <c r="C143" s="152"/>
      <c r="D143" s="29"/>
      <c r="E143" s="30"/>
      <c r="F143" s="27" t="s">
        <v>236</v>
      </c>
      <c r="G143" s="133">
        <f t="shared" si="32"/>
        <v>0</v>
      </c>
      <c r="H143" s="133">
        <f t="shared" si="32"/>
        <v>0</v>
      </c>
      <c r="I143" s="28">
        <v>0</v>
      </c>
      <c r="J143" s="28">
        <v>0</v>
      </c>
      <c r="K143" s="28">
        <v>0</v>
      </c>
      <c r="L143" s="133">
        <v>0</v>
      </c>
      <c r="M143" s="28">
        <v>0</v>
      </c>
      <c r="N143" s="28">
        <v>0</v>
      </c>
      <c r="O143" s="28">
        <v>0</v>
      </c>
      <c r="P143" s="133">
        <v>0</v>
      </c>
      <c r="Q143" s="278"/>
      <c r="R143" s="279"/>
    </row>
    <row r="144" spans="1:18" s="24" customFormat="1" ht="12.75">
      <c r="A144" s="158"/>
      <c r="B144" s="161"/>
      <c r="C144" s="152"/>
      <c r="D144" s="29"/>
      <c r="E144" s="30"/>
      <c r="F144" s="27" t="s">
        <v>237</v>
      </c>
      <c r="G144" s="133">
        <f t="shared" si="32"/>
        <v>0</v>
      </c>
      <c r="H144" s="133">
        <f t="shared" si="32"/>
        <v>0</v>
      </c>
      <c r="I144" s="28">
        <v>0</v>
      </c>
      <c r="J144" s="28">
        <v>0</v>
      </c>
      <c r="K144" s="28">
        <v>0</v>
      </c>
      <c r="L144" s="133">
        <v>0</v>
      </c>
      <c r="M144" s="28">
        <v>0</v>
      </c>
      <c r="N144" s="28">
        <v>0</v>
      </c>
      <c r="O144" s="28">
        <v>0</v>
      </c>
      <c r="P144" s="133">
        <v>0</v>
      </c>
      <c r="Q144" s="278"/>
      <c r="R144" s="279"/>
    </row>
    <row r="145" spans="1:18" s="24" customFormat="1" ht="13.5" thickBot="1">
      <c r="A145" s="159"/>
      <c r="B145" s="162"/>
      <c r="C145" s="153"/>
      <c r="D145" s="33"/>
      <c r="E145" s="34"/>
      <c r="F145" s="35" t="s">
        <v>238</v>
      </c>
      <c r="G145" s="134">
        <f t="shared" si="32"/>
        <v>0</v>
      </c>
      <c r="H145" s="134">
        <f t="shared" si="32"/>
        <v>0</v>
      </c>
      <c r="I145" s="36">
        <v>0</v>
      </c>
      <c r="J145" s="36">
        <v>0</v>
      </c>
      <c r="K145" s="36">
        <v>0</v>
      </c>
      <c r="L145" s="134">
        <v>0</v>
      </c>
      <c r="M145" s="36">
        <v>0</v>
      </c>
      <c r="N145" s="36">
        <v>0</v>
      </c>
      <c r="O145" s="36">
        <v>0</v>
      </c>
      <c r="P145" s="134">
        <v>0</v>
      </c>
      <c r="Q145" s="280"/>
      <c r="R145" s="281"/>
    </row>
    <row r="146" spans="1:18" s="24" customFormat="1" ht="12.75">
      <c r="A146" s="157" t="s">
        <v>259</v>
      </c>
      <c r="B146" s="160" t="s">
        <v>435</v>
      </c>
      <c r="C146" s="151">
        <v>4500</v>
      </c>
      <c r="D146" s="21"/>
      <c r="E146" s="22"/>
      <c r="F146" s="119" t="s">
        <v>247</v>
      </c>
      <c r="G146" s="23">
        <f>SUM(G147:G157)</f>
        <v>3391.8</v>
      </c>
      <c r="H146" s="23">
        <f aca="true" t="shared" si="33" ref="H146:P146">SUM(H147:H157)</f>
        <v>3391.8</v>
      </c>
      <c r="I146" s="23">
        <f>SUM(I147:I157)</f>
        <v>3391.8</v>
      </c>
      <c r="J146" s="23">
        <f t="shared" si="33"/>
        <v>3391.8</v>
      </c>
      <c r="K146" s="23">
        <f t="shared" si="33"/>
        <v>0</v>
      </c>
      <c r="L146" s="23">
        <f t="shared" si="33"/>
        <v>0</v>
      </c>
      <c r="M146" s="23">
        <f t="shared" si="33"/>
        <v>0</v>
      </c>
      <c r="N146" s="23">
        <f t="shared" si="33"/>
        <v>0</v>
      </c>
      <c r="O146" s="23">
        <f t="shared" si="33"/>
        <v>0</v>
      </c>
      <c r="P146" s="23">
        <f t="shared" si="33"/>
        <v>0</v>
      </c>
      <c r="Q146" s="276" t="s">
        <v>20</v>
      </c>
      <c r="R146" s="277"/>
    </row>
    <row r="147" spans="1:18" s="24" customFormat="1" ht="12.75">
      <c r="A147" s="158"/>
      <c r="B147" s="161"/>
      <c r="C147" s="152"/>
      <c r="D147" s="29"/>
      <c r="E147" s="26"/>
      <c r="F147" s="27" t="s">
        <v>22</v>
      </c>
      <c r="G147" s="133">
        <f aca="true" t="shared" si="34" ref="G147:H157">I147+K147+M147+O147</f>
        <v>0</v>
      </c>
      <c r="H147" s="133">
        <f t="shared" si="34"/>
        <v>0</v>
      </c>
      <c r="I147" s="28">
        <v>0</v>
      </c>
      <c r="J147" s="28">
        <v>0</v>
      </c>
      <c r="K147" s="133">
        <v>0</v>
      </c>
      <c r="L147" s="133">
        <v>0</v>
      </c>
      <c r="M147" s="133">
        <v>0</v>
      </c>
      <c r="N147" s="133">
        <v>0</v>
      </c>
      <c r="O147" s="133">
        <v>0</v>
      </c>
      <c r="P147" s="133">
        <v>0</v>
      </c>
      <c r="Q147" s="278"/>
      <c r="R147" s="279"/>
    </row>
    <row r="148" spans="1:18" s="24" customFormat="1" ht="12.75">
      <c r="A148" s="158"/>
      <c r="B148" s="161"/>
      <c r="C148" s="152"/>
      <c r="D148" s="29"/>
      <c r="E148" s="30"/>
      <c r="F148" s="27" t="s">
        <v>25</v>
      </c>
      <c r="G148" s="133">
        <f t="shared" si="34"/>
        <v>0</v>
      </c>
      <c r="H148" s="133">
        <f t="shared" si="34"/>
        <v>0</v>
      </c>
      <c r="I148" s="28">
        <v>0</v>
      </c>
      <c r="J148" s="28">
        <v>0</v>
      </c>
      <c r="K148" s="133">
        <v>0</v>
      </c>
      <c r="L148" s="133">
        <v>0</v>
      </c>
      <c r="M148" s="133">
        <v>0</v>
      </c>
      <c r="N148" s="133">
        <v>0</v>
      </c>
      <c r="O148" s="133">
        <v>0</v>
      </c>
      <c r="P148" s="133">
        <v>0</v>
      </c>
      <c r="Q148" s="278"/>
      <c r="R148" s="279"/>
    </row>
    <row r="149" spans="1:18" s="24" customFormat="1" ht="12.75">
      <c r="A149" s="158"/>
      <c r="B149" s="161"/>
      <c r="C149" s="152"/>
      <c r="D149" s="29"/>
      <c r="E149" s="31"/>
      <c r="F149" s="27" t="s">
        <v>26</v>
      </c>
      <c r="G149" s="133">
        <f t="shared" si="34"/>
        <v>0</v>
      </c>
      <c r="H149" s="133">
        <f t="shared" si="34"/>
        <v>0</v>
      </c>
      <c r="I149" s="28">
        <v>0</v>
      </c>
      <c r="J149" s="28">
        <v>0</v>
      </c>
      <c r="K149" s="133">
        <v>0</v>
      </c>
      <c r="L149" s="133">
        <v>0</v>
      </c>
      <c r="M149" s="133">
        <v>0</v>
      </c>
      <c r="N149" s="133">
        <v>0</v>
      </c>
      <c r="O149" s="133">
        <v>0</v>
      </c>
      <c r="P149" s="133">
        <v>0</v>
      </c>
      <c r="Q149" s="278"/>
      <c r="R149" s="279"/>
    </row>
    <row r="150" spans="1:18" s="24" customFormat="1" ht="12.75">
      <c r="A150" s="158"/>
      <c r="B150" s="161"/>
      <c r="C150" s="152"/>
      <c r="D150" s="29"/>
      <c r="E150" s="31"/>
      <c r="F150" s="27" t="s">
        <v>248</v>
      </c>
      <c r="G150" s="133">
        <f t="shared" si="34"/>
        <v>0</v>
      </c>
      <c r="H150" s="133">
        <f t="shared" si="34"/>
        <v>0</v>
      </c>
      <c r="I150" s="28">
        <v>0</v>
      </c>
      <c r="J150" s="28">
        <v>0</v>
      </c>
      <c r="K150" s="133">
        <v>0</v>
      </c>
      <c r="L150" s="133">
        <v>0</v>
      </c>
      <c r="M150" s="133">
        <v>0</v>
      </c>
      <c r="N150" s="133">
        <v>0</v>
      </c>
      <c r="O150" s="133">
        <v>0</v>
      </c>
      <c r="P150" s="133">
        <v>0</v>
      </c>
      <c r="Q150" s="278"/>
      <c r="R150" s="279"/>
    </row>
    <row r="151" spans="1:18" s="24" customFormat="1" ht="12.75">
      <c r="A151" s="158"/>
      <c r="B151" s="161"/>
      <c r="C151" s="152"/>
      <c r="D151" s="29"/>
      <c r="E151" s="31"/>
      <c r="F151" s="27" t="s">
        <v>28</v>
      </c>
      <c r="G151" s="133">
        <f t="shared" si="34"/>
        <v>0</v>
      </c>
      <c r="H151" s="133">
        <f t="shared" si="34"/>
        <v>0</v>
      </c>
      <c r="I151" s="28">
        <v>0</v>
      </c>
      <c r="J151" s="28">
        <v>0</v>
      </c>
      <c r="K151" s="133">
        <v>0</v>
      </c>
      <c r="L151" s="133">
        <v>0</v>
      </c>
      <c r="M151" s="133">
        <v>0</v>
      </c>
      <c r="N151" s="133">
        <v>0</v>
      </c>
      <c r="O151" s="133">
        <v>0</v>
      </c>
      <c r="P151" s="133">
        <v>0</v>
      </c>
      <c r="Q151" s="278"/>
      <c r="R151" s="279"/>
    </row>
    <row r="152" spans="1:19" s="24" customFormat="1" ht="12.75">
      <c r="A152" s="158"/>
      <c r="B152" s="161"/>
      <c r="C152" s="152"/>
      <c r="D152" s="29"/>
      <c r="F152" s="27" t="s">
        <v>227</v>
      </c>
      <c r="G152" s="133">
        <f>I152+K152+M152+O152</f>
        <v>0</v>
      </c>
      <c r="H152" s="133">
        <f t="shared" si="34"/>
        <v>0</v>
      </c>
      <c r="I152" s="28">
        <v>0</v>
      </c>
      <c r="J152" s="28">
        <v>0</v>
      </c>
      <c r="K152" s="133">
        <v>0</v>
      </c>
      <c r="L152" s="133">
        <v>0</v>
      </c>
      <c r="M152" s="133">
        <v>0</v>
      </c>
      <c r="N152" s="133">
        <v>0</v>
      </c>
      <c r="O152" s="133">
        <v>0</v>
      </c>
      <c r="P152" s="133">
        <v>0</v>
      </c>
      <c r="Q152" s="278"/>
      <c r="R152" s="279"/>
      <c r="S152" s="75"/>
    </row>
    <row r="153" spans="1:18" s="24" customFormat="1" ht="12.75">
      <c r="A153" s="158"/>
      <c r="B153" s="161"/>
      <c r="C153" s="152"/>
      <c r="D153" s="49" t="s">
        <v>211</v>
      </c>
      <c r="E153" s="31" t="s">
        <v>24</v>
      </c>
      <c r="F153" s="27" t="s">
        <v>234</v>
      </c>
      <c r="G153" s="133">
        <f>I153+K153+M153+O153</f>
        <v>3391.8</v>
      </c>
      <c r="H153" s="133">
        <f t="shared" si="34"/>
        <v>3391.8</v>
      </c>
      <c r="I153" s="28">
        <v>3391.8</v>
      </c>
      <c r="J153" s="28">
        <v>3391.8</v>
      </c>
      <c r="K153" s="28">
        <v>0</v>
      </c>
      <c r="L153" s="133">
        <v>0</v>
      </c>
      <c r="M153" s="28">
        <v>0</v>
      </c>
      <c r="N153" s="28">
        <v>0</v>
      </c>
      <c r="O153" s="28">
        <v>0</v>
      </c>
      <c r="P153" s="133">
        <v>0</v>
      </c>
      <c r="Q153" s="278"/>
      <c r="R153" s="279"/>
    </row>
    <row r="154" spans="1:18" s="24" customFormat="1" ht="12.75">
      <c r="A154" s="158"/>
      <c r="B154" s="161"/>
      <c r="C154" s="152"/>
      <c r="D154" s="29"/>
      <c r="E154" s="31"/>
      <c r="F154" s="27" t="s">
        <v>235</v>
      </c>
      <c r="G154" s="133">
        <f t="shared" si="34"/>
        <v>0</v>
      </c>
      <c r="H154" s="133">
        <f t="shared" si="34"/>
        <v>0</v>
      </c>
      <c r="I154" s="28">
        <v>0</v>
      </c>
      <c r="J154" s="28">
        <v>0</v>
      </c>
      <c r="K154" s="28">
        <v>0</v>
      </c>
      <c r="L154" s="133">
        <v>0</v>
      </c>
      <c r="M154" s="28">
        <v>0</v>
      </c>
      <c r="N154" s="28">
        <v>0</v>
      </c>
      <c r="O154" s="28">
        <v>0</v>
      </c>
      <c r="P154" s="133">
        <v>0</v>
      </c>
      <c r="Q154" s="278"/>
      <c r="R154" s="279"/>
    </row>
    <row r="155" spans="1:18" s="24" customFormat="1" ht="12.75">
      <c r="A155" s="158"/>
      <c r="B155" s="161"/>
      <c r="C155" s="152"/>
      <c r="D155" s="29"/>
      <c r="E155" s="30"/>
      <c r="F155" s="27" t="s">
        <v>236</v>
      </c>
      <c r="G155" s="133">
        <f t="shared" si="34"/>
        <v>0</v>
      </c>
      <c r="H155" s="133">
        <f t="shared" si="34"/>
        <v>0</v>
      </c>
      <c r="I155" s="28">
        <v>0</v>
      </c>
      <c r="J155" s="28">
        <v>0</v>
      </c>
      <c r="K155" s="28">
        <v>0</v>
      </c>
      <c r="L155" s="133">
        <v>0</v>
      </c>
      <c r="M155" s="28">
        <v>0</v>
      </c>
      <c r="N155" s="28">
        <v>0</v>
      </c>
      <c r="O155" s="28">
        <v>0</v>
      </c>
      <c r="P155" s="133">
        <v>0</v>
      </c>
      <c r="Q155" s="278"/>
      <c r="R155" s="279"/>
    </row>
    <row r="156" spans="1:18" s="24" customFormat="1" ht="12.75">
      <c r="A156" s="158"/>
      <c r="B156" s="161"/>
      <c r="C156" s="152"/>
      <c r="D156" s="29"/>
      <c r="E156" s="30"/>
      <c r="F156" s="27" t="s">
        <v>237</v>
      </c>
      <c r="G156" s="133">
        <f t="shared" si="34"/>
        <v>0</v>
      </c>
      <c r="H156" s="133">
        <f t="shared" si="34"/>
        <v>0</v>
      </c>
      <c r="I156" s="28">
        <v>0</v>
      </c>
      <c r="J156" s="28">
        <v>0</v>
      </c>
      <c r="K156" s="28">
        <v>0</v>
      </c>
      <c r="L156" s="133">
        <v>0</v>
      </c>
      <c r="M156" s="28">
        <v>0</v>
      </c>
      <c r="N156" s="28">
        <v>0</v>
      </c>
      <c r="O156" s="28">
        <v>0</v>
      </c>
      <c r="P156" s="133">
        <v>0</v>
      </c>
      <c r="Q156" s="278"/>
      <c r="R156" s="279"/>
    </row>
    <row r="157" spans="1:18" s="24" customFormat="1" ht="13.5" thickBot="1">
      <c r="A157" s="159"/>
      <c r="B157" s="162"/>
      <c r="C157" s="153"/>
      <c r="D157" s="33"/>
      <c r="E157" s="34"/>
      <c r="F157" s="35" t="s">
        <v>238</v>
      </c>
      <c r="G157" s="134">
        <f t="shared" si="34"/>
        <v>0</v>
      </c>
      <c r="H157" s="134">
        <f t="shared" si="34"/>
        <v>0</v>
      </c>
      <c r="I157" s="36">
        <v>0</v>
      </c>
      <c r="J157" s="36">
        <v>0</v>
      </c>
      <c r="K157" s="36">
        <v>0</v>
      </c>
      <c r="L157" s="134">
        <v>0</v>
      </c>
      <c r="M157" s="36">
        <v>0</v>
      </c>
      <c r="N157" s="36">
        <v>0</v>
      </c>
      <c r="O157" s="36">
        <v>0</v>
      </c>
      <c r="P157" s="134">
        <v>0</v>
      </c>
      <c r="Q157" s="280"/>
      <c r="R157" s="281"/>
    </row>
    <row r="158" spans="1:18" s="24" customFormat="1" ht="12.75">
      <c r="A158" s="157" t="s">
        <v>260</v>
      </c>
      <c r="B158" s="160" t="s">
        <v>444</v>
      </c>
      <c r="C158" s="163">
        <v>1287</v>
      </c>
      <c r="D158" s="114"/>
      <c r="E158" s="22"/>
      <c r="F158" s="119" t="s">
        <v>247</v>
      </c>
      <c r="G158" s="23">
        <f>SUM(G159:G169)</f>
        <v>12731.6</v>
      </c>
      <c r="H158" s="23">
        <f aca="true" t="shared" si="35" ref="H158:P158">SUM(H159:H169)</f>
        <v>12731.6</v>
      </c>
      <c r="I158" s="23">
        <f t="shared" si="35"/>
        <v>12731.6</v>
      </c>
      <c r="J158" s="23">
        <f t="shared" si="35"/>
        <v>12731.6</v>
      </c>
      <c r="K158" s="23">
        <f t="shared" si="35"/>
        <v>0</v>
      </c>
      <c r="L158" s="23">
        <f t="shared" si="35"/>
        <v>0</v>
      </c>
      <c r="M158" s="23">
        <f t="shared" si="35"/>
        <v>0</v>
      </c>
      <c r="N158" s="23">
        <f t="shared" si="35"/>
        <v>0</v>
      </c>
      <c r="O158" s="23">
        <f t="shared" si="35"/>
        <v>0</v>
      </c>
      <c r="P158" s="23">
        <f t="shared" si="35"/>
        <v>0</v>
      </c>
      <c r="Q158" s="276" t="s">
        <v>20</v>
      </c>
      <c r="R158" s="277"/>
    </row>
    <row r="159" spans="1:18" s="24" customFormat="1" ht="12.75">
      <c r="A159" s="158"/>
      <c r="B159" s="161"/>
      <c r="C159" s="164"/>
      <c r="D159" s="38"/>
      <c r="E159" s="26"/>
      <c r="F159" s="27" t="s">
        <v>22</v>
      </c>
      <c r="G159" s="133">
        <f aca="true" t="shared" si="36" ref="G159:H169">I159+K159+M159+O159</f>
        <v>0</v>
      </c>
      <c r="H159" s="133">
        <f t="shared" si="36"/>
        <v>0</v>
      </c>
      <c r="I159" s="28">
        <v>0</v>
      </c>
      <c r="J159" s="28">
        <v>0</v>
      </c>
      <c r="K159" s="133">
        <v>0</v>
      </c>
      <c r="L159" s="133">
        <v>0</v>
      </c>
      <c r="M159" s="133">
        <v>0</v>
      </c>
      <c r="N159" s="133">
        <v>0</v>
      </c>
      <c r="O159" s="133">
        <v>0</v>
      </c>
      <c r="P159" s="133">
        <v>0</v>
      </c>
      <c r="Q159" s="278"/>
      <c r="R159" s="279"/>
    </row>
    <row r="160" spans="1:18" s="24" customFormat="1" ht="12.75">
      <c r="A160" s="158"/>
      <c r="B160" s="161"/>
      <c r="C160" s="164"/>
      <c r="D160" s="38"/>
      <c r="E160" s="30"/>
      <c r="F160" s="27" t="s">
        <v>25</v>
      </c>
      <c r="G160" s="133">
        <f t="shared" si="36"/>
        <v>0</v>
      </c>
      <c r="H160" s="133">
        <f t="shared" si="36"/>
        <v>0</v>
      </c>
      <c r="I160" s="28">
        <v>0</v>
      </c>
      <c r="J160" s="28">
        <v>0</v>
      </c>
      <c r="K160" s="133">
        <v>0</v>
      </c>
      <c r="L160" s="133">
        <v>0</v>
      </c>
      <c r="M160" s="133">
        <v>0</v>
      </c>
      <c r="N160" s="133">
        <v>0</v>
      </c>
      <c r="O160" s="133">
        <v>0</v>
      </c>
      <c r="P160" s="133">
        <v>0</v>
      </c>
      <c r="Q160" s="278"/>
      <c r="R160" s="279"/>
    </row>
    <row r="161" spans="1:18" s="24" customFormat="1" ht="12.75">
      <c r="A161" s="158"/>
      <c r="B161" s="161"/>
      <c r="C161" s="164"/>
      <c r="D161" s="49" t="s">
        <v>211</v>
      </c>
      <c r="E161" s="31" t="s">
        <v>23</v>
      </c>
      <c r="F161" s="27" t="s">
        <v>26</v>
      </c>
      <c r="G161" s="133">
        <f t="shared" si="36"/>
        <v>12731.6</v>
      </c>
      <c r="H161" s="133">
        <f t="shared" si="36"/>
        <v>12731.6</v>
      </c>
      <c r="I161" s="28">
        <v>12731.6</v>
      </c>
      <c r="J161" s="28">
        <v>12731.6</v>
      </c>
      <c r="K161" s="133">
        <v>0</v>
      </c>
      <c r="L161" s="133">
        <v>0</v>
      </c>
      <c r="M161" s="133">
        <v>0</v>
      </c>
      <c r="N161" s="133">
        <v>0</v>
      </c>
      <c r="O161" s="133">
        <v>0</v>
      </c>
      <c r="P161" s="133">
        <v>0</v>
      </c>
      <c r="Q161" s="278"/>
      <c r="R161" s="279"/>
    </row>
    <row r="162" spans="1:18" s="24" customFormat="1" ht="12.75">
      <c r="A162" s="158"/>
      <c r="B162" s="161"/>
      <c r="C162" s="164"/>
      <c r="D162" s="38"/>
      <c r="E162" s="31"/>
      <c r="F162" s="27" t="s">
        <v>248</v>
      </c>
      <c r="G162" s="133">
        <f t="shared" si="36"/>
        <v>0</v>
      </c>
      <c r="H162" s="133">
        <f t="shared" si="36"/>
        <v>0</v>
      </c>
      <c r="I162" s="28">
        <v>0</v>
      </c>
      <c r="J162" s="28">
        <v>0</v>
      </c>
      <c r="K162" s="133">
        <v>0</v>
      </c>
      <c r="L162" s="133">
        <v>0</v>
      </c>
      <c r="M162" s="133">
        <v>0</v>
      </c>
      <c r="N162" s="133">
        <v>0</v>
      </c>
      <c r="O162" s="133">
        <v>0</v>
      </c>
      <c r="P162" s="133">
        <v>0</v>
      </c>
      <c r="Q162" s="278"/>
      <c r="R162" s="279"/>
    </row>
    <row r="163" spans="1:18" s="24" customFormat="1" ht="12.75">
      <c r="A163" s="158"/>
      <c r="B163" s="161"/>
      <c r="C163" s="164"/>
      <c r="D163" s="38"/>
      <c r="E163" s="30"/>
      <c r="F163" s="27" t="s">
        <v>28</v>
      </c>
      <c r="G163" s="133">
        <f t="shared" si="36"/>
        <v>0</v>
      </c>
      <c r="H163" s="133">
        <f t="shared" si="36"/>
        <v>0</v>
      </c>
      <c r="I163" s="28">
        <v>0</v>
      </c>
      <c r="J163" s="28">
        <v>0</v>
      </c>
      <c r="K163" s="133">
        <v>0</v>
      </c>
      <c r="L163" s="133">
        <v>0</v>
      </c>
      <c r="M163" s="133">
        <v>0</v>
      </c>
      <c r="N163" s="133">
        <v>0</v>
      </c>
      <c r="O163" s="133">
        <v>0</v>
      </c>
      <c r="P163" s="133">
        <v>0</v>
      </c>
      <c r="Q163" s="278"/>
      <c r="R163" s="279"/>
    </row>
    <row r="164" spans="1:18" s="24" customFormat="1" ht="12.75">
      <c r="A164" s="158"/>
      <c r="B164" s="161"/>
      <c r="C164" s="164"/>
      <c r="D164" s="38"/>
      <c r="E164" s="30"/>
      <c r="F164" s="27" t="s">
        <v>227</v>
      </c>
      <c r="G164" s="133">
        <f t="shared" si="36"/>
        <v>0</v>
      </c>
      <c r="H164" s="133">
        <f t="shared" si="36"/>
        <v>0</v>
      </c>
      <c r="I164" s="28">
        <v>0</v>
      </c>
      <c r="J164" s="28">
        <v>0</v>
      </c>
      <c r="K164" s="133">
        <v>0</v>
      </c>
      <c r="L164" s="133">
        <v>0</v>
      </c>
      <c r="M164" s="133">
        <v>0</v>
      </c>
      <c r="N164" s="133">
        <v>0</v>
      </c>
      <c r="O164" s="133">
        <v>0</v>
      </c>
      <c r="P164" s="133">
        <v>0</v>
      </c>
      <c r="Q164" s="278"/>
      <c r="R164" s="279"/>
    </row>
    <row r="165" spans="1:18" s="24" customFormat="1" ht="12.75">
      <c r="A165" s="158"/>
      <c r="B165" s="161"/>
      <c r="C165" s="164"/>
      <c r="D165" s="29"/>
      <c r="E165" s="30"/>
      <c r="F165" s="27" t="s">
        <v>234</v>
      </c>
      <c r="G165" s="133">
        <f t="shared" si="36"/>
        <v>0</v>
      </c>
      <c r="H165" s="133">
        <f t="shared" si="36"/>
        <v>0</v>
      </c>
      <c r="I165" s="28">
        <v>0</v>
      </c>
      <c r="J165" s="28">
        <v>0</v>
      </c>
      <c r="K165" s="28">
        <v>0</v>
      </c>
      <c r="L165" s="133">
        <v>0</v>
      </c>
      <c r="M165" s="28">
        <v>0</v>
      </c>
      <c r="N165" s="28">
        <v>0</v>
      </c>
      <c r="O165" s="28">
        <v>0</v>
      </c>
      <c r="P165" s="133">
        <v>0</v>
      </c>
      <c r="Q165" s="278"/>
      <c r="R165" s="279"/>
    </row>
    <row r="166" spans="1:18" s="24" customFormat="1" ht="12.75">
      <c r="A166" s="158"/>
      <c r="B166" s="161"/>
      <c r="C166" s="164"/>
      <c r="D166" s="29"/>
      <c r="E166" s="30"/>
      <c r="F166" s="27" t="s">
        <v>235</v>
      </c>
      <c r="G166" s="133">
        <f t="shared" si="36"/>
        <v>0</v>
      </c>
      <c r="H166" s="133">
        <f t="shared" si="36"/>
        <v>0</v>
      </c>
      <c r="I166" s="28">
        <v>0</v>
      </c>
      <c r="J166" s="28">
        <v>0</v>
      </c>
      <c r="K166" s="28">
        <v>0</v>
      </c>
      <c r="L166" s="133">
        <v>0</v>
      </c>
      <c r="M166" s="28">
        <v>0</v>
      </c>
      <c r="N166" s="28">
        <v>0</v>
      </c>
      <c r="O166" s="28">
        <v>0</v>
      </c>
      <c r="P166" s="133">
        <v>0</v>
      </c>
      <c r="Q166" s="278"/>
      <c r="R166" s="279"/>
    </row>
    <row r="167" spans="1:18" s="24" customFormat="1" ht="12.75">
      <c r="A167" s="158"/>
      <c r="B167" s="161"/>
      <c r="C167" s="164"/>
      <c r="D167" s="29"/>
      <c r="E167" s="30"/>
      <c r="F167" s="27" t="s">
        <v>236</v>
      </c>
      <c r="G167" s="133">
        <f t="shared" si="36"/>
        <v>0</v>
      </c>
      <c r="H167" s="133">
        <f t="shared" si="36"/>
        <v>0</v>
      </c>
      <c r="I167" s="28">
        <v>0</v>
      </c>
      <c r="J167" s="28">
        <v>0</v>
      </c>
      <c r="K167" s="28">
        <v>0</v>
      </c>
      <c r="L167" s="133">
        <v>0</v>
      </c>
      <c r="M167" s="28">
        <v>0</v>
      </c>
      <c r="N167" s="28">
        <v>0</v>
      </c>
      <c r="O167" s="28">
        <v>0</v>
      </c>
      <c r="P167" s="133">
        <v>0</v>
      </c>
      <c r="Q167" s="278"/>
      <c r="R167" s="279"/>
    </row>
    <row r="168" spans="1:18" s="24" customFormat="1" ht="12.75">
      <c r="A168" s="158"/>
      <c r="B168" s="161"/>
      <c r="C168" s="164"/>
      <c r="D168" s="29"/>
      <c r="E168" s="30"/>
      <c r="F168" s="27" t="s">
        <v>237</v>
      </c>
      <c r="G168" s="133">
        <f t="shared" si="36"/>
        <v>0</v>
      </c>
      <c r="H168" s="133">
        <f t="shared" si="36"/>
        <v>0</v>
      </c>
      <c r="I168" s="28">
        <v>0</v>
      </c>
      <c r="J168" s="28">
        <v>0</v>
      </c>
      <c r="K168" s="28">
        <v>0</v>
      </c>
      <c r="L168" s="133">
        <v>0</v>
      </c>
      <c r="M168" s="28">
        <v>0</v>
      </c>
      <c r="N168" s="28">
        <v>0</v>
      </c>
      <c r="O168" s="28">
        <v>0</v>
      </c>
      <c r="P168" s="133">
        <v>0</v>
      </c>
      <c r="Q168" s="278"/>
      <c r="R168" s="279"/>
    </row>
    <row r="169" spans="1:18" s="24" customFormat="1" ht="13.5" thickBot="1">
      <c r="A169" s="159"/>
      <c r="B169" s="162"/>
      <c r="C169" s="165"/>
      <c r="D169" s="33"/>
      <c r="E169" s="34"/>
      <c r="F169" s="35" t="s">
        <v>238</v>
      </c>
      <c r="G169" s="134">
        <f t="shared" si="36"/>
        <v>0</v>
      </c>
      <c r="H169" s="134">
        <f t="shared" si="36"/>
        <v>0</v>
      </c>
      <c r="I169" s="36">
        <v>0</v>
      </c>
      <c r="J169" s="36">
        <v>0</v>
      </c>
      <c r="K169" s="36">
        <v>0</v>
      </c>
      <c r="L169" s="134">
        <v>0</v>
      </c>
      <c r="M169" s="36">
        <v>0</v>
      </c>
      <c r="N169" s="36">
        <v>0</v>
      </c>
      <c r="O169" s="36">
        <v>0</v>
      </c>
      <c r="P169" s="134">
        <v>0</v>
      </c>
      <c r="Q169" s="280"/>
      <c r="R169" s="281"/>
    </row>
    <row r="170" spans="1:18" s="24" customFormat="1" ht="12.75" customHeight="1">
      <c r="A170" s="157" t="s">
        <v>261</v>
      </c>
      <c r="B170" s="160" t="s">
        <v>443</v>
      </c>
      <c r="C170" s="166" t="s">
        <v>404</v>
      </c>
      <c r="D170" s="21"/>
      <c r="E170" s="22"/>
      <c r="F170" s="119" t="s">
        <v>247</v>
      </c>
      <c r="G170" s="23">
        <f>SUM(G171:G181)</f>
        <v>19409.199999999997</v>
      </c>
      <c r="H170" s="23">
        <f aca="true" t="shared" si="37" ref="H170:P170">SUM(H171:H181)</f>
        <v>0</v>
      </c>
      <c r="I170" s="23">
        <f t="shared" si="37"/>
        <v>19409.199999999997</v>
      </c>
      <c r="J170" s="23">
        <f t="shared" si="37"/>
        <v>0</v>
      </c>
      <c r="K170" s="23">
        <f t="shared" si="37"/>
        <v>0</v>
      </c>
      <c r="L170" s="23">
        <f t="shared" si="37"/>
        <v>0</v>
      </c>
      <c r="M170" s="23">
        <f t="shared" si="37"/>
        <v>0</v>
      </c>
      <c r="N170" s="23">
        <f t="shared" si="37"/>
        <v>0</v>
      </c>
      <c r="O170" s="23">
        <f t="shared" si="37"/>
        <v>0</v>
      </c>
      <c r="P170" s="23">
        <f t="shared" si="37"/>
        <v>0</v>
      </c>
      <c r="Q170" s="276" t="s">
        <v>20</v>
      </c>
      <c r="R170" s="277"/>
    </row>
    <row r="171" spans="1:18" s="24" customFormat="1" ht="12.75">
      <c r="A171" s="158"/>
      <c r="B171" s="161"/>
      <c r="C171" s="152"/>
      <c r="D171" s="29"/>
      <c r="E171" s="26"/>
      <c r="F171" s="27" t="s">
        <v>22</v>
      </c>
      <c r="G171" s="133">
        <f aca="true" t="shared" si="38" ref="G171:H181">I171+K171+M171+O171</f>
        <v>0</v>
      </c>
      <c r="H171" s="133">
        <f t="shared" si="38"/>
        <v>0</v>
      </c>
      <c r="I171" s="28">
        <v>0</v>
      </c>
      <c r="J171" s="28">
        <v>0</v>
      </c>
      <c r="K171" s="133">
        <v>0</v>
      </c>
      <c r="L171" s="133">
        <v>0</v>
      </c>
      <c r="M171" s="133">
        <v>0</v>
      </c>
      <c r="N171" s="133">
        <v>0</v>
      </c>
      <c r="O171" s="133">
        <v>0</v>
      </c>
      <c r="P171" s="133">
        <v>0</v>
      </c>
      <c r="Q171" s="278"/>
      <c r="R171" s="279"/>
    </row>
    <row r="172" spans="1:18" s="24" customFormat="1" ht="12.75">
      <c r="A172" s="158"/>
      <c r="B172" s="161"/>
      <c r="C172" s="152"/>
      <c r="D172" s="29"/>
      <c r="E172" s="30"/>
      <c r="F172" s="27" t="s">
        <v>25</v>
      </c>
      <c r="G172" s="133">
        <f t="shared" si="38"/>
        <v>0</v>
      </c>
      <c r="H172" s="133">
        <f t="shared" si="38"/>
        <v>0</v>
      </c>
      <c r="I172" s="28">
        <v>0</v>
      </c>
      <c r="J172" s="28">
        <v>0</v>
      </c>
      <c r="K172" s="133">
        <v>0</v>
      </c>
      <c r="L172" s="133">
        <v>0</v>
      </c>
      <c r="M172" s="133">
        <v>0</v>
      </c>
      <c r="N172" s="133">
        <v>0</v>
      </c>
      <c r="O172" s="133">
        <v>0</v>
      </c>
      <c r="P172" s="133">
        <v>0</v>
      </c>
      <c r="Q172" s="278"/>
      <c r="R172" s="279"/>
    </row>
    <row r="173" spans="1:18" s="24" customFormat="1" ht="12.75">
      <c r="A173" s="158"/>
      <c r="B173" s="161"/>
      <c r="C173" s="152"/>
      <c r="D173" s="29"/>
      <c r="E173" s="31"/>
      <c r="F173" s="27" t="s">
        <v>26</v>
      </c>
      <c r="G173" s="133">
        <f t="shared" si="38"/>
        <v>0</v>
      </c>
      <c r="H173" s="133">
        <f t="shared" si="38"/>
        <v>0</v>
      </c>
      <c r="I173" s="28">
        <v>0</v>
      </c>
      <c r="J173" s="28">
        <v>0</v>
      </c>
      <c r="K173" s="133">
        <v>0</v>
      </c>
      <c r="L173" s="133">
        <v>0</v>
      </c>
      <c r="M173" s="133">
        <v>0</v>
      </c>
      <c r="N173" s="133">
        <v>0</v>
      </c>
      <c r="O173" s="133">
        <v>0</v>
      </c>
      <c r="P173" s="133">
        <v>0</v>
      </c>
      <c r="Q173" s="278"/>
      <c r="R173" s="279"/>
    </row>
    <row r="174" spans="1:18" s="24" customFormat="1" ht="12.75">
      <c r="A174" s="158"/>
      <c r="B174" s="161"/>
      <c r="C174" s="152"/>
      <c r="D174" s="29"/>
      <c r="E174" s="30"/>
      <c r="F174" s="27" t="s">
        <v>248</v>
      </c>
      <c r="G174" s="133">
        <f t="shared" si="38"/>
        <v>0</v>
      </c>
      <c r="H174" s="133">
        <f t="shared" si="38"/>
        <v>0</v>
      </c>
      <c r="I174" s="28">
        <v>0</v>
      </c>
      <c r="J174" s="28">
        <v>0</v>
      </c>
      <c r="K174" s="133">
        <v>0</v>
      </c>
      <c r="L174" s="133">
        <v>0</v>
      </c>
      <c r="M174" s="133">
        <v>0</v>
      </c>
      <c r="N174" s="133">
        <v>0</v>
      </c>
      <c r="O174" s="133">
        <v>0</v>
      </c>
      <c r="P174" s="133">
        <v>0</v>
      </c>
      <c r="Q174" s="278"/>
      <c r="R174" s="279"/>
    </row>
    <row r="175" spans="1:18" s="24" customFormat="1" ht="12.75">
      <c r="A175" s="158"/>
      <c r="B175" s="161"/>
      <c r="C175" s="152"/>
      <c r="D175" s="115"/>
      <c r="E175" s="31"/>
      <c r="F175" s="27" t="s">
        <v>28</v>
      </c>
      <c r="G175" s="133">
        <f t="shared" si="38"/>
        <v>0</v>
      </c>
      <c r="H175" s="133">
        <f t="shared" si="38"/>
        <v>0</v>
      </c>
      <c r="I175" s="28">
        <v>0</v>
      </c>
      <c r="J175" s="28">
        <v>0</v>
      </c>
      <c r="K175" s="133">
        <v>0</v>
      </c>
      <c r="L175" s="133">
        <v>0</v>
      </c>
      <c r="M175" s="133">
        <v>0</v>
      </c>
      <c r="N175" s="133">
        <v>0</v>
      </c>
      <c r="O175" s="133">
        <v>0</v>
      </c>
      <c r="P175" s="133">
        <v>0</v>
      </c>
      <c r="Q175" s="278"/>
      <c r="R175" s="279"/>
    </row>
    <row r="176" spans="1:18" s="24" customFormat="1" ht="12.75">
      <c r="A176" s="158"/>
      <c r="B176" s="161"/>
      <c r="C176" s="152"/>
      <c r="D176" s="115"/>
      <c r="E176" s="31" t="s">
        <v>23</v>
      </c>
      <c r="F176" s="27" t="s">
        <v>227</v>
      </c>
      <c r="G176" s="133">
        <f t="shared" si="38"/>
        <v>8788.9</v>
      </c>
      <c r="H176" s="133">
        <f t="shared" si="38"/>
        <v>0</v>
      </c>
      <c r="I176" s="28">
        <v>8788.9</v>
      </c>
      <c r="J176" s="28">
        <v>0</v>
      </c>
      <c r="K176" s="133">
        <v>0</v>
      </c>
      <c r="L176" s="133">
        <v>0</v>
      </c>
      <c r="M176" s="133">
        <v>0</v>
      </c>
      <c r="N176" s="133">
        <v>0</v>
      </c>
      <c r="O176" s="133">
        <v>0</v>
      </c>
      <c r="P176" s="133">
        <v>0</v>
      </c>
      <c r="Q176" s="278"/>
      <c r="R176" s="279"/>
    </row>
    <row r="177" spans="1:18" s="24" customFormat="1" ht="12.75">
      <c r="A177" s="158"/>
      <c r="B177" s="161"/>
      <c r="C177" s="152"/>
      <c r="D177" s="29"/>
      <c r="E177" s="31" t="s">
        <v>23</v>
      </c>
      <c r="F177" s="27" t="s">
        <v>234</v>
      </c>
      <c r="G177" s="133">
        <f t="shared" si="38"/>
        <v>10620.3</v>
      </c>
      <c r="H177" s="133">
        <f t="shared" si="38"/>
        <v>0</v>
      </c>
      <c r="I177" s="28">
        <v>10620.3</v>
      </c>
      <c r="J177" s="28">
        <v>0</v>
      </c>
      <c r="K177" s="28">
        <v>0</v>
      </c>
      <c r="L177" s="133">
        <v>0</v>
      </c>
      <c r="M177" s="28">
        <v>0</v>
      </c>
      <c r="N177" s="28">
        <v>0</v>
      </c>
      <c r="O177" s="28">
        <v>0</v>
      </c>
      <c r="P177" s="133">
        <v>0</v>
      </c>
      <c r="Q177" s="278"/>
      <c r="R177" s="279"/>
    </row>
    <row r="178" spans="1:18" s="24" customFormat="1" ht="12.75">
      <c r="A178" s="158"/>
      <c r="B178" s="161"/>
      <c r="C178" s="152"/>
      <c r="D178" s="29"/>
      <c r="E178" s="30"/>
      <c r="F178" s="27" t="s">
        <v>235</v>
      </c>
      <c r="G178" s="133">
        <f t="shared" si="38"/>
        <v>0</v>
      </c>
      <c r="H178" s="133">
        <f t="shared" si="38"/>
        <v>0</v>
      </c>
      <c r="I178" s="28">
        <v>0</v>
      </c>
      <c r="J178" s="28">
        <v>0</v>
      </c>
      <c r="K178" s="28">
        <v>0</v>
      </c>
      <c r="L178" s="133">
        <v>0</v>
      </c>
      <c r="M178" s="28">
        <v>0</v>
      </c>
      <c r="N178" s="28">
        <v>0</v>
      </c>
      <c r="O178" s="28">
        <v>0</v>
      </c>
      <c r="P178" s="133">
        <v>0</v>
      </c>
      <c r="Q178" s="278"/>
      <c r="R178" s="279"/>
    </row>
    <row r="179" spans="1:18" s="24" customFormat="1" ht="12.75">
      <c r="A179" s="158"/>
      <c r="B179" s="161"/>
      <c r="C179" s="152"/>
      <c r="D179" s="29"/>
      <c r="E179" s="30"/>
      <c r="F179" s="27" t="s">
        <v>236</v>
      </c>
      <c r="G179" s="133">
        <f t="shared" si="38"/>
        <v>0</v>
      </c>
      <c r="H179" s="133">
        <f t="shared" si="38"/>
        <v>0</v>
      </c>
      <c r="I179" s="28">
        <v>0</v>
      </c>
      <c r="J179" s="28">
        <v>0</v>
      </c>
      <c r="K179" s="28">
        <v>0</v>
      </c>
      <c r="L179" s="133">
        <v>0</v>
      </c>
      <c r="M179" s="28">
        <v>0</v>
      </c>
      <c r="N179" s="28">
        <v>0</v>
      </c>
      <c r="O179" s="28">
        <v>0</v>
      </c>
      <c r="P179" s="133">
        <v>0</v>
      </c>
      <c r="Q179" s="278"/>
      <c r="R179" s="279"/>
    </row>
    <row r="180" spans="1:18" s="24" customFormat="1" ht="12.75">
      <c r="A180" s="158"/>
      <c r="B180" s="161"/>
      <c r="C180" s="152"/>
      <c r="D180" s="29"/>
      <c r="E180" s="30"/>
      <c r="F180" s="27" t="s">
        <v>237</v>
      </c>
      <c r="G180" s="133">
        <f t="shared" si="38"/>
        <v>0</v>
      </c>
      <c r="H180" s="133">
        <f t="shared" si="38"/>
        <v>0</v>
      </c>
      <c r="I180" s="28">
        <v>0</v>
      </c>
      <c r="J180" s="28">
        <v>0</v>
      </c>
      <c r="K180" s="28">
        <v>0</v>
      </c>
      <c r="L180" s="133">
        <v>0</v>
      </c>
      <c r="M180" s="28">
        <v>0</v>
      </c>
      <c r="N180" s="28">
        <v>0</v>
      </c>
      <c r="O180" s="28">
        <v>0</v>
      </c>
      <c r="P180" s="133">
        <v>0</v>
      </c>
      <c r="Q180" s="278"/>
      <c r="R180" s="279"/>
    </row>
    <row r="181" spans="1:18" s="24" customFormat="1" ht="13.5" thickBot="1">
      <c r="A181" s="159"/>
      <c r="B181" s="162"/>
      <c r="C181" s="153"/>
      <c r="D181" s="33"/>
      <c r="E181" s="34"/>
      <c r="F181" s="35" t="s">
        <v>238</v>
      </c>
      <c r="G181" s="134">
        <f t="shared" si="38"/>
        <v>0</v>
      </c>
      <c r="H181" s="134">
        <f t="shared" si="38"/>
        <v>0</v>
      </c>
      <c r="I181" s="36">
        <v>0</v>
      </c>
      <c r="J181" s="36">
        <v>0</v>
      </c>
      <c r="K181" s="36">
        <v>0</v>
      </c>
      <c r="L181" s="134">
        <v>0</v>
      </c>
      <c r="M181" s="36">
        <v>0</v>
      </c>
      <c r="N181" s="36">
        <v>0</v>
      </c>
      <c r="O181" s="36">
        <v>0</v>
      </c>
      <c r="P181" s="134">
        <v>0</v>
      </c>
      <c r="Q181" s="280"/>
      <c r="R181" s="281"/>
    </row>
    <row r="182" spans="1:18" s="24" customFormat="1" ht="12.75" customHeight="1">
      <c r="A182" s="157" t="s">
        <v>262</v>
      </c>
      <c r="B182" s="160" t="s">
        <v>445</v>
      </c>
      <c r="C182" s="151">
        <v>731.5</v>
      </c>
      <c r="D182" s="21"/>
      <c r="E182" s="22"/>
      <c r="F182" s="119" t="s">
        <v>247</v>
      </c>
      <c r="G182" s="23">
        <f>SUM(G183:G193)</f>
        <v>9737.9</v>
      </c>
      <c r="H182" s="23">
        <f aca="true" t="shared" si="39" ref="H182:P182">SUM(H183:H193)</f>
        <v>303.3</v>
      </c>
      <c r="I182" s="23">
        <f t="shared" si="39"/>
        <v>9737.9</v>
      </c>
      <c r="J182" s="23">
        <f t="shared" si="39"/>
        <v>303.3</v>
      </c>
      <c r="K182" s="23">
        <f t="shared" si="39"/>
        <v>0</v>
      </c>
      <c r="L182" s="23">
        <f t="shared" si="39"/>
        <v>0</v>
      </c>
      <c r="M182" s="23">
        <f t="shared" si="39"/>
        <v>0</v>
      </c>
      <c r="N182" s="23">
        <f t="shared" si="39"/>
        <v>0</v>
      </c>
      <c r="O182" s="23">
        <f t="shared" si="39"/>
        <v>0</v>
      </c>
      <c r="P182" s="23">
        <f t="shared" si="39"/>
        <v>0</v>
      </c>
      <c r="Q182" s="276" t="s">
        <v>20</v>
      </c>
      <c r="R182" s="277"/>
    </row>
    <row r="183" spans="1:18" s="24" customFormat="1" ht="12.75">
      <c r="A183" s="158"/>
      <c r="B183" s="161"/>
      <c r="C183" s="152"/>
      <c r="D183" s="29"/>
      <c r="E183" s="26"/>
      <c r="F183" s="27" t="s">
        <v>22</v>
      </c>
      <c r="G183" s="133">
        <f aca="true" t="shared" si="40" ref="G183:H193">I183+K183+M183+O183</f>
        <v>0</v>
      </c>
      <c r="H183" s="133">
        <f t="shared" si="40"/>
        <v>0</v>
      </c>
      <c r="I183" s="28">
        <v>0</v>
      </c>
      <c r="J183" s="28">
        <v>0</v>
      </c>
      <c r="K183" s="133">
        <v>0</v>
      </c>
      <c r="L183" s="133">
        <v>0</v>
      </c>
      <c r="M183" s="133">
        <v>0</v>
      </c>
      <c r="N183" s="133">
        <v>0</v>
      </c>
      <c r="O183" s="133">
        <v>0</v>
      </c>
      <c r="P183" s="133">
        <v>0</v>
      </c>
      <c r="Q183" s="278"/>
      <c r="R183" s="279"/>
    </row>
    <row r="184" spans="1:18" s="24" customFormat="1" ht="12.75">
      <c r="A184" s="158"/>
      <c r="B184" s="161"/>
      <c r="C184" s="152"/>
      <c r="D184" s="29"/>
      <c r="E184" s="30"/>
      <c r="F184" s="27" t="s">
        <v>25</v>
      </c>
      <c r="G184" s="133">
        <f t="shared" si="40"/>
        <v>0</v>
      </c>
      <c r="H184" s="133">
        <f t="shared" si="40"/>
        <v>0</v>
      </c>
      <c r="I184" s="28">
        <v>0</v>
      </c>
      <c r="J184" s="28">
        <v>0</v>
      </c>
      <c r="K184" s="133">
        <v>0</v>
      </c>
      <c r="L184" s="133">
        <v>0</v>
      </c>
      <c r="M184" s="133">
        <v>0</v>
      </c>
      <c r="N184" s="133">
        <v>0</v>
      </c>
      <c r="O184" s="133">
        <v>0</v>
      </c>
      <c r="P184" s="133">
        <v>0</v>
      </c>
      <c r="Q184" s="278"/>
      <c r="R184" s="279"/>
    </row>
    <row r="185" spans="1:18" s="24" customFormat="1" ht="12.75">
      <c r="A185" s="158"/>
      <c r="B185" s="161"/>
      <c r="C185" s="152"/>
      <c r="D185" s="29"/>
      <c r="E185" s="31"/>
      <c r="F185" s="27" t="s">
        <v>26</v>
      </c>
      <c r="G185" s="133">
        <f t="shared" si="40"/>
        <v>0</v>
      </c>
      <c r="H185" s="133">
        <f t="shared" si="40"/>
        <v>0</v>
      </c>
      <c r="I185" s="28">
        <v>0</v>
      </c>
      <c r="J185" s="28">
        <v>0</v>
      </c>
      <c r="K185" s="133">
        <v>0</v>
      </c>
      <c r="L185" s="133">
        <v>0</v>
      </c>
      <c r="M185" s="133">
        <v>0</v>
      </c>
      <c r="N185" s="133">
        <v>0</v>
      </c>
      <c r="O185" s="133">
        <v>0</v>
      </c>
      <c r="P185" s="133">
        <v>0</v>
      </c>
      <c r="Q185" s="278"/>
      <c r="R185" s="279"/>
    </row>
    <row r="186" spans="1:18" s="24" customFormat="1" ht="12.75">
      <c r="A186" s="158"/>
      <c r="B186" s="161"/>
      <c r="C186" s="152"/>
      <c r="D186" s="29"/>
      <c r="E186" s="31"/>
      <c r="F186" s="27" t="s">
        <v>248</v>
      </c>
      <c r="G186" s="133">
        <f t="shared" si="40"/>
        <v>0</v>
      </c>
      <c r="H186" s="133">
        <f t="shared" si="40"/>
        <v>0</v>
      </c>
      <c r="I186" s="28">
        <v>0</v>
      </c>
      <c r="J186" s="28">
        <v>0</v>
      </c>
      <c r="K186" s="133">
        <v>0</v>
      </c>
      <c r="L186" s="133">
        <v>0</v>
      </c>
      <c r="M186" s="133">
        <v>0</v>
      </c>
      <c r="N186" s="133">
        <v>0</v>
      </c>
      <c r="O186" s="133">
        <v>0</v>
      </c>
      <c r="P186" s="133">
        <v>0</v>
      </c>
      <c r="Q186" s="278"/>
      <c r="R186" s="279"/>
    </row>
    <row r="187" spans="1:18" s="24" customFormat="1" ht="12.75">
      <c r="A187" s="158"/>
      <c r="B187" s="161"/>
      <c r="C187" s="152"/>
      <c r="D187" s="38" t="s">
        <v>211</v>
      </c>
      <c r="E187" s="31" t="s">
        <v>199</v>
      </c>
      <c r="F187" s="27" t="s">
        <v>28</v>
      </c>
      <c r="G187" s="133">
        <f t="shared" si="40"/>
        <v>303.3</v>
      </c>
      <c r="H187" s="133">
        <f t="shared" si="40"/>
        <v>303.3</v>
      </c>
      <c r="I187" s="28">
        <v>303.3</v>
      </c>
      <c r="J187" s="28">
        <v>303.3</v>
      </c>
      <c r="K187" s="133">
        <v>0</v>
      </c>
      <c r="L187" s="133">
        <v>0</v>
      </c>
      <c r="M187" s="133">
        <v>0</v>
      </c>
      <c r="N187" s="133">
        <v>0</v>
      </c>
      <c r="O187" s="133">
        <v>0</v>
      </c>
      <c r="P187" s="133">
        <v>0</v>
      </c>
      <c r="Q187" s="278"/>
      <c r="R187" s="279"/>
    </row>
    <row r="188" spans="1:18" s="24" customFormat="1" ht="12.75">
      <c r="A188" s="158"/>
      <c r="B188" s="161"/>
      <c r="C188" s="152"/>
      <c r="D188" s="29"/>
      <c r="E188" s="30"/>
      <c r="F188" s="27" t="s">
        <v>227</v>
      </c>
      <c r="G188" s="133">
        <f t="shared" si="40"/>
        <v>0</v>
      </c>
      <c r="H188" s="133">
        <f t="shared" si="40"/>
        <v>0</v>
      </c>
      <c r="I188" s="28">
        <v>0</v>
      </c>
      <c r="J188" s="28">
        <v>0</v>
      </c>
      <c r="K188" s="133">
        <v>0</v>
      </c>
      <c r="L188" s="133">
        <v>0</v>
      </c>
      <c r="M188" s="133">
        <v>0</v>
      </c>
      <c r="N188" s="133">
        <v>0</v>
      </c>
      <c r="O188" s="133">
        <v>0</v>
      </c>
      <c r="P188" s="133">
        <v>0</v>
      </c>
      <c r="Q188" s="278"/>
      <c r="R188" s="279"/>
    </row>
    <row r="189" spans="1:18" s="24" customFormat="1" ht="12.75">
      <c r="A189" s="158"/>
      <c r="B189" s="161"/>
      <c r="C189" s="152"/>
      <c r="D189" s="29"/>
      <c r="E189" s="31" t="s">
        <v>23</v>
      </c>
      <c r="F189" s="27" t="s">
        <v>234</v>
      </c>
      <c r="G189" s="133">
        <f t="shared" si="40"/>
        <v>9434.6</v>
      </c>
      <c r="H189" s="133">
        <f t="shared" si="40"/>
        <v>0</v>
      </c>
      <c r="I189" s="28">
        <f>2928.8+3649+2856.8</f>
        <v>9434.6</v>
      </c>
      <c r="J189" s="28">
        <v>0</v>
      </c>
      <c r="K189" s="28">
        <v>0</v>
      </c>
      <c r="L189" s="133">
        <v>0</v>
      </c>
      <c r="M189" s="28">
        <v>0</v>
      </c>
      <c r="N189" s="28">
        <v>0</v>
      </c>
      <c r="O189" s="28">
        <v>0</v>
      </c>
      <c r="P189" s="133">
        <v>0</v>
      </c>
      <c r="Q189" s="278"/>
      <c r="R189" s="279"/>
    </row>
    <row r="190" spans="1:18" s="24" customFormat="1" ht="12.75">
      <c r="A190" s="158"/>
      <c r="B190" s="161"/>
      <c r="C190" s="152"/>
      <c r="D190" s="29"/>
      <c r="E190" s="31"/>
      <c r="F190" s="27" t="s">
        <v>235</v>
      </c>
      <c r="G190" s="133">
        <f t="shared" si="40"/>
        <v>0</v>
      </c>
      <c r="H190" s="133">
        <f t="shared" si="40"/>
        <v>0</v>
      </c>
      <c r="I190" s="28">
        <v>0</v>
      </c>
      <c r="J190" s="28">
        <v>0</v>
      </c>
      <c r="K190" s="28">
        <v>0</v>
      </c>
      <c r="L190" s="133">
        <v>0</v>
      </c>
      <c r="M190" s="28">
        <v>0</v>
      </c>
      <c r="N190" s="28">
        <v>0</v>
      </c>
      <c r="O190" s="28">
        <v>0</v>
      </c>
      <c r="P190" s="133">
        <v>0</v>
      </c>
      <c r="Q190" s="278"/>
      <c r="R190" s="279"/>
    </row>
    <row r="191" spans="1:18" s="24" customFormat="1" ht="12.75">
      <c r="A191" s="158"/>
      <c r="B191" s="161"/>
      <c r="C191" s="152"/>
      <c r="D191" s="29"/>
      <c r="E191" s="30"/>
      <c r="F191" s="27" t="s">
        <v>236</v>
      </c>
      <c r="G191" s="133">
        <f t="shared" si="40"/>
        <v>0</v>
      </c>
      <c r="H191" s="133">
        <f t="shared" si="40"/>
        <v>0</v>
      </c>
      <c r="I191" s="28">
        <v>0</v>
      </c>
      <c r="J191" s="28">
        <v>0</v>
      </c>
      <c r="K191" s="28">
        <v>0</v>
      </c>
      <c r="L191" s="133">
        <v>0</v>
      </c>
      <c r="M191" s="28">
        <v>0</v>
      </c>
      <c r="N191" s="28">
        <v>0</v>
      </c>
      <c r="O191" s="28">
        <v>0</v>
      </c>
      <c r="P191" s="133">
        <v>0</v>
      </c>
      <c r="Q191" s="278"/>
      <c r="R191" s="279"/>
    </row>
    <row r="192" spans="1:18" s="24" customFormat="1" ht="12.75">
      <c r="A192" s="158"/>
      <c r="B192" s="161"/>
      <c r="C192" s="152"/>
      <c r="D192" s="29"/>
      <c r="E192" s="30"/>
      <c r="F192" s="27" t="s">
        <v>237</v>
      </c>
      <c r="G192" s="133">
        <f t="shared" si="40"/>
        <v>0</v>
      </c>
      <c r="H192" s="133">
        <f t="shared" si="40"/>
        <v>0</v>
      </c>
      <c r="I192" s="28">
        <v>0</v>
      </c>
      <c r="J192" s="28">
        <v>0</v>
      </c>
      <c r="K192" s="28">
        <v>0</v>
      </c>
      <c r="L192" s="133">
        <v>0</v>
      </c>
      <c r="M192" s="28">
        <v>0</v>
      </c>
      <c r="N192" s="28">
        <v>0</v>
      </c>
      <c r="O192" s="28">
        <v>0</v>
      </c>
      <c r="P192" s="133">
        <v>0</v>
      </c>
      <c r="Q192" s="278"/>
      <c r="R192" s="279"/>
    </row>
    <row r="193" spans="1:18" s="24" customFormat="1" ht="13.5" thickBot="1">
      <c r="A193" s="159"/>
      <c r="B193" s="162"/>
      <c r="C193" s="153"/>
      <c r="D193" s="33"/>
      <c r="E193" s="34"/>
      <c r="F193" s="35" t="s">
        <v>238</v>
      </c>
      <c r="G193" s="134">
        <f t="shared" si="40"/>
        <v>0</v>
      </c>
      <c r="H193" s="134">
        <f t="shared" si="40"/>
        <v>0</v>
      </c>
      <c r="I193" s="36">
        <v>0</v>
      </c>
      <c r="J193" s="36">
        <v>0</v>
      </c>
      <c r="K193" s="36">
        <v>0</v>
      </c>
      <c r="L193" s="134">
        <v>0</v>
      </c>
      <c r="M193" s="36">
        <v>0</v>
      </c>
      <c r="N193" s="36">
        <v>0</v>
      </c>
      <c r="O193" s="36">
        <v>0</v>
      </c>
      <c r="P193" s="134">
        <v>0</v>
      </c>
      <c r="Q193" s="280"/>
      <c r="R193" s="281"/>
    </row>
    <row r="194" spans="1:18" s="24" customFormat="1" ht="12.75" customHeight="1">
      <c r="A194" s="157" t="s">
        <v>263</v>
      </c>
      <c r="B194" s="160" t="s">
        <v>429</v>
      </c>
      <c r="C194" s="163" t="s">
        <v>245</v>
      </c>
      <c r="D194" s="114"/>
      <c r="E194" s="22"/>
      <c r="F194" s="119" t="s">
        <v>247</v>
      </c>
      <c r="G194" s="23">
        <f>SUM(G195:G205)</f>
        <v>13710.7</v>
      </c>
      <c r="H194" s="23">
        <f aca="true" t="shared" si="41" ref="H194:P194">SUM(H195:H205)</f>
        <v>13710.7</v>
      </c>
      <c r="I194" s="23">
        <f t="shared" si="41"/>
        <v>13710.7</v>
      </c>
      <c r="J194" s="23">
        <f t="shared" si="41"/>
        <v>13710.7</v>
      </c>
      <c r="K194" s="23">
        <f t="shared" si="41"/>
        <v>0</v>
      </c>
      <c r="L194" s="23">
        <f t="shared" si="41"/>
        <v>0</v>
      </c>
      <c r="M194" s="23">
        <f t="shared" si="41"/>
        <v>0</v>
      </c>
      <c r="N194" s="23">
        <f t="shared" si="41"/>
        <v>0</v>
      </c>
      <c r="O194" s="23">
        <f t="shared" si="41"/>
        <v>0</v>
      </c>
      <c r="P194" s="23">
        <f t="shared" si="41"/>
        <v>0</v>
      </c>
      <c r="Q194" s="276" t="s">
        <v>20</v>
      </c>
      <c r="R194" s="277"/>
    </row>
    <row r="195" spans="1:18" s="24" customFormat="1" ht="12.75">
      <c r="A195" s="158"/>
      <c r="B195" s="161"/>
      <c r="C195" s="164"/>
      <c r="D195" s="38"/>
      <c r="E195" s="26"/>
      <c r="F195" s="27" t="s">
        <v>22</v>
      </c>
      <c r="G195" s="133">
        <f aca="true" t="shared" si="42" ref="G195:H205">I195+K195+M195+O195</f>
        <v>0</v>
      </c>
      <c r="H195" s="133">
        <f t="shared" si="42"/>
        <v>0</v>
      </c>
      <c r="I195" s="28">
        <v>0</v>
      </c>
      <c r="J195" s="28">
        <v>0</v>
      </c>
      <c r="K195" s="133">
        <v>0</v>
      </c>
      <c r="L195" s="133">
        <v>0</v>
      </c>
      <c r="M195" s="133">
        <v>0</v>
      </c>
      <c r="N195" s="133">
        <v>0</v>
      </c>
      <c r="O195" s="133">
        <v>0</v>
      </c>
      <c r="P195" s="133">
        <v>0</v>
      </c>
      <c r="Q195" s="278"/>
      <c r="R195" s="279"/>
    </row>
    <row r="196" spans="1:18" s="24" customFormat="1" ht="12.75">
      <c r="A196" s="158"/>
      <c r="B196" s="161"/>
      <c r="C196" s="164"/>
      <c r="D196" s="38"/>
      <c r="E196" s="30"/>
      <c r="F196" s="27" t="s">
        <v>25</v>
      </c>
      <c r="G196" s="133">
        <f t="shared" si="42"/>
        <v>0</v>
      </c>
      <c r="H196" s="133">
        <f t="shared" si="42"/>
        <v>0</v>
      </c>
      <c r="I196" s="28">
        <v>0</v>
      </c>
      <c r="J196" s="28">
        <v>0</v>
      </c>
      <c r="K196" s="133">
        <v>0</v>
      </c>
      <c r="L196" s="133">
        <v>0</v>
      </c>
      <c r="M196" s="133">
        <v>0</v>
      </c>
      <c r="N196" s="133">
        <v>0</v>
      </c>
      <c r="O196" s="133">
        <v>0</v>
      </c>
      <c r="P196" s="133">
        <v>0</v>
      </c>
      <c r="Q196" s="278"/>
      <c r="R196" s="279"/>
    </row>
    <row r="197" spans="1:18" s="24" customFormat="1" ht="12.75">
      <c r="A197" s="158"/>
      <c r="B197" s="161"/>
      <c r="C197" s="164"/>
      <c r="D197" s="38" t="s">
        <v>211</v>
      </c>
      <c r="E197" s="31" t="s">
        <v>24</v>
      </c>
      <c r="F197" s="27" t="s">
        <v>26</v>
      </c>
      <c r="G197" s="133">
        <f t="shared" si="42"/>
        <v>730</v>
      </c>
      <c r="H197" s="133">
        <f t="shared" si="42"/>
        <v>730</v>
      </c>
      <c r="I197" s="28">
        <f>1000-270</f>
        <v>730</v>
      </c>
      <c r="J197" s="28">
        <f>1000-270</f>
        <v>730</v>
      </c>
      <c r="K197" s="133">
        <v>0</v>
      </c>
      <c r="L197" s="133">
        <v>0</v>
      </c>
      <c r="M197" s="133">
        <v>0</v>
      </c>
      <c r="N197" s="133">
        <v>0</v>
      </c>
      <c r="O197" s="133">
        <v>0</v>
      </c>
      <c r="P197" s="133">
        <v>0</v>
      </c>
      <c r="Q197" s="278"/>
      <c r="R197" s="279"/>
    </row>
    <row r="198" spans="1:18" s="24" customFormat="1" ht="12.75">
      <c r="A198" s="158"/>
      <c r="B198" s="161"/>
      <c r="C198" s="164"/>
      <c r="D198" s="38" t="s">
        <v>211</v>
      </c>
      <c r="E198" s="40" t="s">
        <v>23</v>
      </c>
      <c r="F198" s="27" t="s">
        <v>248</v>
      </c>
      <c r="G198" s="133">
        <f t="shared" si="42"/>
        <v>0</v>
      </c>
      <c r="H198" s="133">
        <f>J198+L198+N198+P198</f>
        <v>0</v>
      </c>
      <c r="I198" s="28">
        <v>0</v>
      </c>
      <c r="J198" s="28">
        <v>0</v>
      </c>
      <c r="K198" s="133">
        <v>0</v>
      </c>
      <c r="L198" s="133">
        <v>0</v>
      </c>
      <c r="M198" s="133">
        <v>0</v>
      </c>
      <c r="N198" s="133">
        <v>0</v>
      </c>
      <c r="O198" s="133">
        <v>0</v>
      </c>
      <c r="P198" s="133">
        <v>0</v>
      </c>
      <c r="Q198" s="278"/>
      <c r="R198" s="279"/>
    </row>
    <row r="199" spans="1:18" s="24" customFormat="1" ht="12.75">
      <c r="A199" s="158"/>
      <c r="B199" s="161"/>
      <c r="C199" s="164"/>
      <c r="D199" s="38" t="s">
        <v>211</v>
      </c>
      <c r="E199" s="115" t="s">
        <v>23</v>
      </c>
      <c r="F199" s="27" t="s">
        <v>28</v>
      </c>
      <c r="G199" s="133">
        <f t="shared" si="42"/>
        <v>0</v>
      </c>
      <c r="H199" s="133">
        <f t="shared" si="42"/>
        <v>0</v>
      </c>
      <c r="I199" s="28">
        <f>9769.3-7891.2-1148.1-730</f>
        <v>0</v>
      </c>
      <c r="J199" s="28">
        <f>9769.3-7891.2-1148.1-730</f>
        <v>0</v>
      </c>
      <c r="K199" s="133">
        <v>0</v>
      </c>
      <c r="L199" s="133">
        <v>0</v>
      </c>
      <c r="M199" s="133">
        <v>0</v>
      </c>
      <c r="N199" s="133">
        <v>0</v>
      </c>
      <c r="O199" s="133">
        <v>0</v>
      </c>
      <c r="P199" s="133">
        <v>0</v>
      </c>
      <c r="Q199" s="278"/>
      <c r="R199" s="279"/>
    </row>
    <row r="200" spans="1:18" s="24" customFormat="1" ht="12.75">
      <c r="A200" s="158"/>
      <c r="B200" s="161"/>
      <c r="C200" s="164"/>
      <c r="D200" s="38" t="s">
        <v>211</v>
      </c>
      <c r="E200" s="115" t="s">
        <v>23</v>
      </c>
      <c r="F200" s="27" t="s">
        <v>227</v>
      </c>
      <c r="G200" s="133">
        <f t="shared" si="42"/>
        <v>12980.7</v>
      </c>
      <c r="H200" s="133">
        <f t="shared" si="42"/>
        <v>12980.7</v>
      </c>
      <c r="I200" s="28">
        <v>12980.7</v>
      </c>
      <c r="J200" s="28">
        <v>12980.7</v>
      </c>
      <c r="K200" s="133">
        <v>0</v>
      </c>
      <c r="L200" s="133">
        <v>0</v>
      </c>
      <c r="M200" s="133">
        <v>0</v>
      </c>
      <c r="N200" s="133">
        <v>0</v>
      </c>
      <c r="O200" s="133">
        <v>0</v>
      </c>
      <c r="P200" s="133">
        <v>0</v>
      </c>
      <c r="Q200" s="278"/>
      <c r="R200" s="279"/>
    </row>
    <row r="201" spans="1:18" s="24" customFormat="1" ht="12.75">
      <c r="A201" s="158"/>
      <c r="B201" s="161"/>
      <c r="C201" s="164"/>
      <c r="D201" s="29"/>
      <c r="E201" s="30"/>
      <c r="F201" s="27" t="s">
        <v>234</v>
      </c>
      <c r="G201" s="133">
        <f t="shared" si="42"/>
        <v>0</v>
      </c>
      <c r="H201" s="133">
        <f t="shared" si="42"/>
        <v>0</v>
      </c>
      <c r="I201" s="28">
        <v>0</v>
      </c>
      <c r="J201" s="28">
        <v>0</v>
      </c>
      <c r="K201" s="28">
        <v>0</v>
      </c>
      <c r="L201" s="133">
        <v>0</v>
      </c>
      <c r="M201" s="28">
        <v>0</v>
      </c>
      <c r="N201" s="28">
        <v>0</v>
      </c>
      <c r="O201" s="28">
        <v>0</v>
      </c>
      <c r="P201" s="133">
        <v>0</v>
      </c>
      <c r="Q201" s="278"/>
      <c r="R201" s="279"/>
    </row>
    <row r="202" spans="1:18" s="24" customFormat="1" ht="12.75">
      <c r="A202" s="158"/>
      <c r="B202" s="161"/>
      <c r="C202" s="164"/>
      <c r="D202" s="29"/>
      <c r="E202" s="30"/>
      <c r="F202" s="27" t="s">
        <v>235</v>
      </c>
      <c r="G202" s="133">
        <f t="shared" si="42"/>
        <v>0</v>
      </c>
      <c r="H202" s="133">
        <f t="shared" si="42"/>
        <v>0</v>
      </c>
      <c r="I202" s="28">
        <v>0</v>
      </c>
      <c r="J202" s="28">
        <v>0</v>
      </c>
      <c r="K202" s="28">
        <v>0</v>
      </c>
      <c r="L202" s="133">
        <v>0</v>
      </c>
      <c r="M202" s="28">
        <v>0</v>
      </c>
      <c r="N202" s="28">
        <v>0</v>
      </c>
      <c r="O202" s="28">
        <v>0</v>
      </c>
      <c r="P202" s="133">
        <v>0</v>
      </c>
      <c r="Q202" s="278"/>
      <c r="R202" s="279"/>
    </row>
    <row r="203" spans="1:18" s="24" customFormat="1" ht="12.75">
      <c r="A203" s="158"/>
      <c r="B203" s="161"/>
      <c r="C203" s="164"/>
      <c r="D203" s="29"/>
      <c r="E203" s="30"/>
      <c r="F203" s="27" t="s">
        <v>236</v>
      </c>
      <c r="G203" s="133">
        <f t="shared" si="42"/>
        <v>0</v>
      </c>
      <c r="H203" s="133">
        <f t="shared" si="42"/>
        <v>0</v>
      </c>
      <c r="I203" s="28">
        <v>0</v>
      </c>
      <c r="J203" s="28">
        <v>0</v>
      </c>
      <c r="K203" s="28">
        <v>0</v>
      </c>
      <c r="L203" s="133">
        <v>0</v>
      </c>
      <c r="M203" s="28">
        <v>0</v>
      </c>
      <c r="N203" s="28">
        <v>0</v>
      </c>
      <c r="O203" s="28">
        <v>0</v>
      </c>
      <c r="P203" s="133">
        <v>0</v>
      </c>
      <c r="Q203" s="278"/>
      <c r="R203" s="279"/>
    </row>
    <row r="204" spans="1:18" s="24" customFormat="1" ht="12.75">
      <c r="A204" s="158"/>
      <c r="B204" s="161"/>
      <c r="C204" s="164"/>
      <c r="D204" s="29"/>
      <c r="E204" s="30"/>
      <c r="F204" s="27" t="s">
        <v>237</v>
      </c>
      <c r="G204" s="133">
        <f t="shared" si="42"/>
        <v>0</v>
      </c>
      <c r="H204" s="133">
        <f t="shared" si="42"/>
        <v>0</v>
      </c>
      <c r="I204" s="28">
        <v>0</v>
      </c>
      <c r="J204" s="28">
        <v>0</v>
      </c>
      <c r="K204" s="28">
        <v>0</v>
      </c>
      <c r="L204" s="133">
        <v>0</v>
      </c>
      <c r="M204" s="28">
        <v>0</v>
      </c>
      <c r="N204" s="28">
        <v>0</v>
      </c>
      <c r="O204" s="28">
        <v>0</v>
      </c>
      <c r="P204" s="133">
        <v>0</v>
      </c>
      <c r="Q204" s="278"/>
      <c r="R204" s="279"/>
    </row>
    <row r="205" spans="1:18" s="24" customFormat="1" ht="13.5" thickBot="1">
      <c r="A205" s="159"/>
      <c r="B205" s="162"/>
      <c r="C205" s="165"/>
      <c r="D205" s="33"/>
      <c r="E205" s="34"/>
      <c r="F205" s="35" t="s">
        <v>238</v>
      </c>
      <c r="G205" s="134">
        <f t="shared" si="42"/>
        <v>0</v>
      </c>
      <c r="H205" s="134">
        <f t="shared" si="42"/>
        <v>0</v>
      </c>
      <c r="I205" s="36">
        <v>0</v>
      </c>
      <c r="J205" s="36">
        <v>0</v>
      </c>
      <c r="K205" s="36">
        <v>0</v>
      </c>
      <c r="L205" s="134">
        <v>0</v>
      </c>
      <c r="M205" s="36">
        <v>0</v>
      </c>
      <c r="N205" s="36">
        <v>0</v>
      </c>
      <c r="O205" s="36">
        <v>0</v>
      </c>
      <c r="P205" s="134">
        <v>0</v>
      </c>
      <c r="Q205" s="280"/>
      <c r="R205" s="281"/>
    </row>
    <row r="206" spans="1:18" s="24" customFormat="1" ht="12.75" customHeight="1">
      <c r="A206" s="157" t="s">
        <v>264</v>
      </c>
      <c r="B206" s="160" t="s">
        <v>446</v>
      </c>
      <c r="C206" s="151">
        <v>3000</v>
      </c>
      <c r="D206" s="21"/>
      <c r="E206" s="22"/>
      <c r="F206" s="119" t="s">
        <v>247</v>
      </c>
      <c r="G206" s="23">
        <f>SUM(G207:G217)</f>
        <v>5738.7</v>
      </c>
      <c r="H206" s="23">
        <f aca="true" t="shared" si="43" ref="H206:P206">SUM(H207:H217)</f>
        <v>0</v>
      </c>
      <c r="I206" s="23">
        <f t="shared" si="43"/>
        <v>5738.7</v>
      </c>
      <c r="J206" s="23">
        <f t="shared" si="43"/>
        <v>0</v>
      </c>
      <c r="K206" s="23">
        <f t="shared" si="43"/>
        <v>0</v>
      </c>
      <c r="L206" s="23">
        <f t="shared" si="43"/>
        <v>0</v>
      </c>
      <c r="M206" s="23">
        <f t="shared" si="43"/>
        <v>0</v>
      </c>
      <c r="N206" s="23">
        <f t="shared" si="43"/>
        <v>0</v>
      </c>
      <c r="O206" s="23">
        <f t="shared" si="43"/>
        <v>0</v>
      </c>
      <c r="P206" s="23">
        <f t="shared" si="43"/>
        <v>0</v>
      </c>
      <c r="Q206" s="276" t="s">
        <v>20</v>
      </c>
      <c r="R206" s="277"/>
    </row>
    <row r="207" spans="1:18" s="24" customFormat="1" ht="12.75">
      <c r="A207" s="158"/>
      <c r="B207" s="161"/>
      <c r="C207" s="152"/>
      <c r="D207" s="29"/>
      <c r="E207" s="26"/>
      <c r="F207" s="27" t="s">
        <v>22</v>
      </c>
      <c r="G207" s="133">
        <f aca="true" t="shared" si="44" ref="G207:H217">I207+K207+M207+O207</f>
        <v>0</v>
      </c>
      <c r="H207" s="133">
        <f t="shared" si="44"/>
        <v>0</v>
      </c>
      <c r="I207" s="28">
        <v>0</v>
      </c>
      <c r="J207" s="28">
        <v>0</v>
      </c>
      <c r="K207" s="133">
        <v>0</v>
      </c>
      <c r="L207" s="133">
        <v>0</v>
      </c>
      <c r="M207" s="133">
        <v>0</v>
      </c>
      <c r="N207" s="133">
        <v>0</v>
      </c>
      <c r="O207" s="133">
        <v>0</v>
      </c>
      <c r="P207" s="133">
        <v>0</v>
      </c>
      <c r="Q207" s="278"/>
      <c r="R207" s="279"/>
    </row>
    <row r="208" spans="1:18" s="24" customFormat="1" ht="12.75">
      <c r="A208" s="158"/>
      <c r="B208" s="161"/>
      <c r="C208" s="152"/>
      <c r="D208" s="29"/>
      <c r="E208" s="30"/>
      <c r="F208" s="27" t="s">
        <v>25</v>
      </c>
      <c r="G208" s="133">
        <f t="shared" si="44"/>
        <v>0</v>
      </c>
      <c r="H208" s="133">
        <f t="shared" si="44"/>
        <v>0</v>
      </c>
      <c r="I208" s="28">
        <v>0</v>
      </c>
      <c r="J208" s="28">
        <v>0</v>
      </c>
      <c r="K208" s="133">
        <v>0</v>
      </c>
      <c r="L208" s="133">
        <v>0</v>
      </c>
      <c r="M208" s="133">
        <v>0</v>
      </c>
      <c r="N208" s="133">
        <v>0</v>
      </c>
      <c r="O208" s="133">
        <v>0</v>
      </c>
      <c r="P208" s="133">
        <v>0</v>
      </c>
      <c r="Q208" s="278"/>
      <c r="R208" s="279"/>
    </row>
    <row r="209" spans="1:18" s="24" customFormat="1" ht="12.75">
      <c r="A209" s="158"/>
      <c r="B209" s="161"/>
      <c r="C209" s="152"/>
      <c r="D209" s="29"/>
      <c r="E209" s="31"/>
      <c r="F209" s="27" t="s">
        <v>26</v>
      </c>
      <c r="G209" s="133">
        <f t="shared" si="44"/>
        <v>0</v>
      </c>
      <c r="H209" s="133">
        <f t="shared" si="44"/>
        <v>0</v>
      </c>
      <c r="I209" s="28">
        <v>0</v>
      </c>
      <c r="J209" s="28">
        <v>0</v>
      </c>
      <c r="K209" s="133">
        <v>0</v>
      </c>
      <c r="L209" s="133">
        <v>0</v>
      </c>
      <c r="M209" s="133">
        <v>0</v>
      </c>
      <c r="N209" s="133">
        <v>0</v>
      </c>
      <c r="O209" s="133">
        <v>0</v>
      </c>
      <c r="P209" s="133">
        <v>0</v>
      </c>
      <c r="Q209" s="278"/>
      <c r="R209" s="279"/>
    </row>
    <row r="210" spans="1:18" s="24" customFormat="1" ht="12.75">
      <c r="A210" s="158"/>
      <c r="B210" s="161"/>
      <c r="C210" s="152"/>
      <c r="D210" s="29"/>
      <c r="E210" s="31"/>
      <c r="F210" s="27" t="s">
        <v>248</v>
      </c>
      <c r="G210" s="133">
        <f t="shared" si="44"/>
        <v>0</v>
      </c>
      <c r="H210" s="133">
        <f t="shared" si="44"/>
        <v>0</v>
      </c>
      <c r="I210" s="28">
        <v>0</v>
      </c>
      <c r="J210" s="28">
        <v>0</v>
      </c>
      <c r="K210" s="133">
        <v>0</v>
      </c>
      <c r="L210" s="133">
        <v>0</v>
      </c>
      <c r="M210" s="133">
        <v>0</v>
      </c>
      <c r="N210" s="133">
        <v>0</v>
      </c>
      <c r="O210" s="133">
        <v>0</v>
      </c>
      <c r="P210" s="133">
        <v>0</v>
      </c>
      <c r="Q210" s="278"/>
      <c r="R210" s="279"/>
    </row>
    <row r="211" spans="1:18" s="24" customFormat="1" ht="12.75">
      <c r="A211" s="158"/>
      <c r="B211" s="161"/>
      <c r="C211" s="152"/>
      <c r="D211" s="29"/>
      <c r="E211" s="30"/>
      <c r="F211" s="27" t="s">
        <v>28</v>
      </c>
      <c r="G211" s="133">
        <f t="shared" si="44"/>
        <v>0</v>
      </c>
      <c r="H211" s="133">
        <f t="shared" si="44"/>
        <v>0</v>
      </c>
      <c r="I211" s="28">
        <v>0</v>
      </c>
      <c r="J211" s="28">
        <v>0</v>
      </c>
      <c r="K211" s="133">
        <v>0</v>
      </c>
      <c r="L211" s="133">
        <v>0</v>
      </c>
      <c r="M211" s="133">
        <v>0</v>
      </c>
      <c r="N211" s="133">
        <v>0</v>
      </c>
      <c r="O211" s="133">
        <v>0</v>
      </c>
      <c r="P211" s="133">
        <v>0</v>
      </c>
      <c r="Q211" s="278"/>
      <c r="R211" s="279"/>
    </row>
    <row r="212" spans="1:18" s="24" customFormat="1" ht="12.75">
      <c r="A212" s="158"/>
      <c r="B212" s="161"/>
      <c r="C212" s="152"/>
      <c r="D212" s="29"/>
      <c r="E212" s="30"/>
      <c r="F212" s="27" t="s">
        <v>227</v>
      </c>
      <c r="G212" s="133">
        <f t="shared" si="44"/>
        <v>0</v>
      </c>
      <c r="H212" s="133">
        <f t="shared" si="44"/>
        <v>0</v>
      </c>
      <c r="I212" s="28">
        <v>0</v>
      </c>
      <c r="J212" s="28">
        <v>0</v>
      </c>
      <c r="K212" s="133">
        <v>0</v>
      </c>
      <c r="L212" s="133">
        <v>0</v>
      </c>
      <c r="M212" s="133">
        <v>0</v>
      </c>
      <c r="N212" s="133">
        <v>0</v>
      </c>
      <c r="O212" s="133">
        <v>0</v>
      </c>
      <c r="P212" s="133">
        <v>0</v>
      </c>
      <c r="Q212" s="278"/>
      <c r="R212" s="279"/>
    </row>
    <row r="213" spans="1:18" s="24" customFormat="1" ht="12.75">
      <c r="A213" s="158"/>
      <c r="B213" s="161"/>
      <c r="C213" s="152"/>
      <c r="D213" s="29"/>
      <c r="E213" s="31"/>
      <c r="F213" s="27" t="s">
        <v>234</v>
      </c>
      <c r="G213" s="133">
        <f t="shared" si="44"/>
        <v>0</v>
      </c>
      <c r="H213" s="133">
        <f t="shared" si="44"/>
        <v>0</v>
      </c>
      <c r="I213" s="28">
        <v>0</v>
      </c>
      <c r="J213" s="28">
        <v>0</v>
      </c>
      <c r="K213" s="28">
        <v>0</v>
      </c>
      <c r="L213" s="133">
        <v>0</v>
      </c>
      <c r="M213" s="28">
        <v>0</v>
      </c>
      <c r="N213" s="28">
        <v>0</v>
      </c>
      <c r="O213" s="28">
        <v>0</v>
      </c>
      <c r="P213" s="133">
        <v>0</v>
      </c>
      <c r="Q213" s="278"/>
      <c r="R213" s="279"/>
    </row>
    <row r="214" spans="1:18" s="24" customFormat="1" ht="12.75">
      <c r="A214" s="158"/>
      <c r="B214" s="161"/>
      <c r="C214" s="152"/>
      <c r="D214" s="29"/>
      <c r="F214" s="27" t="s">
        <v>235</v>
      </c>
      <c r="G214" s="133">
        <f t="shared" si="44"/>
        <v>0</v>
      </c>
      <c r="H214" s="133">
        <f t="shared" si="44"/>
        <v>0</v>
      </c>
      <c r="I214" s="28">
        <v>0</v>
      </c>
      <c r="J214" s="28">
        <v>0</v>
      </c>
      <c r="K214" s="28">
        <v>0</v>
      </c>
      <c r="L214" s="133">
        <v>0</v>
      </c>
      <c r="M214" s="28">
        <v>0</v>
      </c>
      <c r="N214" s="28">
        <v>0</v>
      </c>
      <c r="O214" s="28">
        <v>0</v>
      </c>
      <c r="P214" s="133">
        <v>0</v>
      </c>
      <c r="Q214" s="278"/>
      <c r="R214" s="279"/>
    </row>
    <row r="215" spans="1:18" s="24" customFormat="1" ht="12.75">
      <c r="A215" s="158"/>
      <c r="B215" s="161"/>
      <c r="C215" s="152"/>
      <c r="D215" s="29"/>
      <c r="E215" s="40" t="s">
        <v>23</v>
      </c>
      <c r="F215" s="27" t="s">
        <v>236</v>
      </c>
      <c r="G215" s="133">
        <f t="shared" si="44"/>
        <v>5738.7</v>
      </c>
      <c r="H215" s="133">
        <f t="shared" si="44"/>
        <v>0</v>
      </c>
      <c r="I215" s="28">
        <v>5738.7</v>
      </c>
      <c r="J215" s="28">
        <v>0</v>
      </c>
      <c r="K215" s="28">
        <v>0</v>
      </c>
      <c r="L215" s="133">
        <v>0</v>
      </c>
      <c r="M215" s="28">
        <v>0</v>
      </c>
      <c r="N215" s="28">
        <v>0</v>
      </c>
      <c r="O215" s="28">
        <v>0</v>
      </c>
      <c r="P215" s="133">
        <v>0</v>
      </c>
      <c r="Q215" s="278"/>
      <c r="R215" s="279"/>
    </row>
    <row r="216" spans="1:18" s="24" customFormat="1" ht="12.75">
      <c r="A216" s="158"/>
      <c r="B216" s="161"/>
      <c r="C216" s="152"/>
      <c r="D216" s="29"/>
      <c r="E216" s="30"/>
      <c r="F216" s="27" t="s">
        <v>237</v>
      </c>
      <c r="G216" s="133">
        <f t="shared" si="44"/>
        <v>0</v>
      </c>
      <c r="H216" s="133">
        <f t="shared" si="44"/>
        <v>0</v>
      </c>
      <c r="I216" s="28">
        <v>0</v>
      </c>
      <c r="J216" s="28">
        <v>0</v>
      </c>
      <c r="K216" s="28">
        <v>0</v>
      </c>
      <c r="L216" s="133">
        <v>0</v>
      </c>
      <c r="M216" s="28">
        <v>0</v>
      </c>
      <c r="N216" s="28">
        <v>0</v>
      </c>
      <c r="O216" s="28">
        <v>0</v>
      </c>
      <c r="P216" s="133">
        <v>0</v>
      </c>
      <c r="Q216" s="278"/>
      <c r="R216" s="279"/>
    </row>
    <row r="217" spans="1:18" s="24" customFormat="1" ht="13.5" thickBot="1">
      <c r="A217" s="159"/>
      <c r="B217" s="162"/>
      <c r="C217" s="153"/>
      <c r="D217" s="33"/>
      <c r="E217" s="34"/>
      <c r="F217" s="35" t="s">
        <v>238</v>
      </c>
      <c r="G217" s="134">
        <f t="shared" si="44"/>
        <v>0</v>
      </c>
      <c r="H217" s="134">
        <f t="shared" si="44"/>
        <v>0</v>
      </c>
      <c r="I217" s="36">
        <v>0</v>
      </c>
      <c r="J217" s="36">
        <v>0</v>
      </c>
      <c r="K217" s="36">
        <v>0</v>
      </c>
      <c r="L217" s="134">
        <v>0</v>
      </c>
      <c r="M217" s="36">
        <v>0</v>
      </c>
      <c r="N217" s="36">
        <v>0</v>
      </c>
      <c r="O217" s="36">
        <v>0</v>
      </c>
      <c r="P217" s="134">
        <v>0</v>
      </c>
      <c r="Q217" s="280"/>
      <c r="R217" s="281"/>
    </row>
    <row r="218" spans="1:18" s="24" customFormat="1" ht="12.75" customHeight="1">
      <c r="A218" s="157" t="s">
        <v>265</v>
      </c>
      <c r="B218" s="160" t="s">
        <v>447</v>
      </c>
      <c r="C218" s="151">
        <v>5000</v>
      </c>
      <c r="D218" s="21"/>
      <c r="E218" s="22"/>
      <c r="F218" s="119" t="s">
        <v>247</v>
      </c>
      <c r="G218" s="23">
        <f>SUM(G219:G229)</f>
        <v>45000</v>
      </c>
      <c r="H218" s="23">
        <f aca="true" t="shared" si="45" ref="H218:P218">SUM(H219:H229)</f>
        <v>0</v>
      </c>
      <c r="I218" s="23">
        <f t="shared" si="45"/>
        <v>45000</v>
      </c>
      <c r="J218" s="23">
        <f t="shared" si="45"/>
        <v>0</v>
      </c>
      <c r="K218" s="23">
        <f t="shared" si="45"/>
        <v>0</v>
      </c>
      <c r="L218" s="23">
        <f t="shared" si="45"/>
        <v>0</v>
      </c>
      <c r="M218" s="23">
        <f t="shared" si="45"/>
        <v>0</v>
      </c>
      <c r="N218" s="23">
        <f t="shared" si="45"/>
        <v>0</v>
      </c>
      <c r="O218" s="23">
        <f t="shared" si="45"/>
        <v>0</v>
      </c>
      <c r="P218" s="23">
        <f t="shared" si="45"/>
        <v>0</v>
      </c>
      <c r="Q218" s="276" t="s">
        <v>20</v>
      </c>
      <c r="R218" s="277"/>
    </row>
    <row r="219" spans="1:18" s="24" customFormat="1" ht="12.75">
      <c r="A219" s="158"/>
      <c r="B219" s="161"/>
      <c r="C219" s="152"/>
      <c r="D219" s="29"/>
      <c r="E219" s="26"/>
      <c r="F219" s="27" t="s">
        <v>22</v>
      </c>
      <c r="G219" s="133">
        <f aca="true" t="shared" si="46" ref="G219:H229">I219+K219+M219+O219</f>
        <v>0</v>
      </c>
      <c r="H219" s="133">
        <f t="shared" si="46"/>
        <v>0</v>
      </c>
      <c r="I219" s="28">
        <v>0</v>
      </c>
      <c r="J219" s="28">
        <v>0</v>
      </c>
      <c r="K219" s="133">
        <v>0</v>
      </c>
      <c r="L219" s="133">
        <v>0</v>
      </c>
      <c r="M219" s="133">
        <v>0</v>
      </c>
      <c r="N219" s="133">
        <v>0</v>
      </c>
      <c r="O219" s="133">
        <v>0</v>
      </c>
      <c r="P219" s="133">
        <v>0</v>
      </c>
      <c r="Q219" s="278"/>
      <c r="R219" s="279"/>
    </row>
    <row r="220" spans="1:18" s="24" customFormat="1" ht="12.75">
      <c r="A220" s="158"/>
      <c r="B220" s="161"/>
      <c r="C220" s="152"/>
      <c r="D220" s="29"/>
      <c r="E220" s="30"/>
      <c r="F220" s="27" t="s">
        <v>25</v>
      </c>
      <c r="G220" s="133">
        <f t="shared" si="46"/>
        <v>0</v>
      </c>
      <c r="H220" s="133">
        <f t="shared" si="46"/>
        <v>0</v>
      </c>
      <c r="I220" s="28">
        <v>0</v>
      </c>
      <c r="J220" s="28">
        <v>0</v>
      </c>
      <c r="K220" s="133">
        <v>0</v>
      </c>
      <c r="L220" s="133">
        <v>0</v>
      </c>
      <c r="M220" s="133">
        <v>0</v>
      </c>
      <c r="N220" s="133">
        <v>0</v>
      </c>
      <c r="O220" s="133">
        <v>0</v>
      </c>
      <c r="P220" s="133">
        <v>0</v>
      </c>
      <c r="Q220" s="278"/>
      <c r="R220" s="279"/>
    </row>
    <row r="221" spans="1:18" s="24" customFormat="1" ht="12.75">
      <c r="A221" s="158"/>
      <c r="B221" s="161"/>
      <c r="C221" s="152"/>
      <c r="D221" s="29"/>
      <c r="E221" s="31"/>
      <c r="F221" s="27" t="s">
        <v>26</v>
      </c>
      <c r="G221" s="133">
        <f>I221+K221+M221+O221</f>
        <v>0</v>
      </c>
      <c r="H221" s="133">
        <f t="shared" si="46"/>
        <v>0</v>
      </c>
      <c r="I221" s="28">
        <v>0</v>
      </c>
      <c r="J221" s="28">
        <v>0</v>
      </c>
      <c r="K221" s="133">
        <v>0</v>
      </c>
      <c r="L221" s="133">
        <v>0</v>
      </c>
      <c r="M221" s="133">
        <v>0</v>
      </c>
      <c r="N221" s="133">
        <v>0</v>
      </c>
      <c r="O221" s="133">
        <v>0</v>
      </c>
      <c r="P221" s="133">
        <v>0</v>
      </c>
      <c r="Q221" s="278"/>
      <c r="R221" s="279"/>
    </row>
    <row r="222" spans="1:18" s="24" customFormat="1" ht="12.75">
      <c r="A222" s="158"/>
      <c r="B222" s="161"/>
      <c r="C222" s="152"/>
      <c r="D222" s="29"/>
      <c r="E222" s="38"/>
      <c r="F222" s="27" t="s">
        <v>248</v>
      </c>
      <c r="G222" s="133">
        <f>I222+K222+M222+O222</f>
        <v>0</v>
      </c>
      <c r="H222" s="133">
        <f t="shared" si="46"/>
        <v>0</v>
      </c>
      <c r="I222" s="28">
        <v>0</v>
      </c>
      <c r="J222" s="28">
        <v>0</v>
      </c>
      <c r="K222" s="133">
        <v>0</v>
      </c>
      <c r="L222" s="133">
        <v>0</v>
      </c>
      <c r="M222" s="133">
        <v>0</v>
      </c>
      <c r="N222" s="133">
        <v>0</v>
      </c>
      <c r="O222" s="133">
        <v>0</v>
      </c>
      <c r="P222" s="133">
        <v>0</v>
      </c>
      <c r="Q222" s="278"/>
      <c r="R222" s="279"/>
    </row>
    <row r="223" spans="1:18" s="24" customFormat="1" ht="12.75">
      <c r="A223" s="158"/>
      <c r="B223" s="161"/>
      <c r="C223" s="152"/>
      <c r="D223" s="29"/>
      <c r="E223" s="38"/>
      <c r="F223" s="27" t="s">
        <v>28</v>
      </c>
      <c r="G223" s="133">
        <f>I223+K223+M223+O223</f>
        <v>0</v>
      </c>
      <c r="H223" s="133">
        <f t="shared" si="46"/>
        <v>0</v>
      </c>
      <c r="I223" s="28">
        <v>0</v>
      </c>
      <c r="J223" s="28">
        <v>0</v>
      </c>
      <c r="K223" s="133">
        <v>0</v>
      </c>
      <c r="L223" s="133">
        <v>0</v>
      </c>
      <c r="M223" s="133">
        <v>0</v>
      </c>
      <c r="N223" s="133">
        <v>0</v>
      </c>
      <c r="O223" s="133">
        <v>0</v>
      </c>
      <c r="P223" s="133">
        <v>0</v>
      </c>
      <c r="Q223" s="278"/>
      <c r="R223" s="279"/>
    </row>
    <row r="224" spans="1:18" s="24" customFormat="1" ht="12.75">
      <c r="A224" s="158"/>
      <c r="B224" s="161"/>
      <c r="C224" s="152"/>
      <c r="D224" s="29"/>
      <c r="E224" s="30"/>
      <c r="F224" s="27" t="s">
        <v>227</v>
      </c>
      <c r="G224" s="133">
        <f t="shared" si="46"/>
        <v>0</v>
      </c>
      <c r="H224" s="133">
        <f t="shared" si="46"/>
        <v>0</v>
      </c>
      <c r="I224" s="28">
        <v>0</v>
      </c>
      <c r="J224" s="28">
        <v>0</v>
      </c>
      <c r="K224" s="133">
        <v>0</v>
      </c>
      <c r="L224" s="133">
        <v>0</v>
      </c>
      <c r="M224" s="133">
        <v>0</v>
      </c>
      <c r="N224" s="133">
        <v>0</v>
      </c>
      <c r="O224" s="133">
        <v>0</v>
      </c>
      <c r="P224" s="133">
        <v>0</v>
      </c>
      <c r="Q224" s="278"/>
      <c r="R224" s="279"/>
    </row>
    <row r="225" spans="1:18" s="24" customFormat="1" ht="12.75">
      <c r="A225" s="158"/>
      <c r="B225" s="161"/>
      <c r="C225" s="152"/>
      <c r="D225" s="29"/>
      <c r="E225" s="31"/>
      <c r="F225" s="27" t="s">
        <v>234</v>
      </c>
      <c r="G225" s="133">
        <f t="shared" si="46"/>
        <v>0</v>
      </c>
      <c r="H225" s="133">
        <f t="shared" si="46"/>
        <v>0</v>
      </c>
      <c r="I225" s="28">
        <v>0</v>
      </c>
      <c r="J225" s="28">
        <v>0</v>
      </c>
      <c r="K225" s="28">
        <v>0</v>
      </c>
      <c r="L225" s="133">
        <v>0</v>
      </c>
      <c r="M225" s="28">
        <v>0</v>
      </c>
      <c r="N225" s="28">
        <v>0</v>
      </c>
      <c r="O225" s="28">
        <v>0</v>
      </c>
      <c r="P225" s="133">
        <v>0</v>
      </c>
      <c r="Q225" s="278"/>
      <c r="R225" s="279"/>
    </row>
    <row r="226" spans="1:18" s="24" customFormat="1" ht="12.75">
      <c r="A226" s="158"/>
      <c r="B226" s="161"/>
      <c r="C226" s="152"/>
      <c r="D226" s="29"/>
      <c r="E226" s="31"/>
      <c r="F226" s="27" t="s">
        <v>235</v>
      </c>
      <c r="G226" s="133">
        <f>I226+K226+M226+O226</f>
        <v>0</v>
      </c>
      <c r="H226" s="133">
        <f t="shared" si="46"/>
        <v>0</v>
      </c>
      <c r="I226" s="28">
        <v>0</v>
      </c>
      <c r="J226" s="28">
        <v>0</v>
      </c>
      <c r="K226" s="28">
        <v>0</v>
      </c>
      <c r="L226" s="133">
        <v>0</v>
      </c>
      <c r="M226" s="28">
        <v>0</v>
      </c>
      <c r="N226" s="28">
        <v>0</v>
      </c>
      <c r="O226" s="28">
        <v>0</v>
      </c>
      <c r="P226" s="133">
        <v>0</v>
      </c>
      <c r="Q226" s="278"/>
      <c r="R226" s="279"/>
    </row>
    <row r="227" spans="1:18" s="24" customFormat="1" ht="12.75">
      <c r="A227" s="158"/>
      <c r="B227" s="161"/>
      <c r="C227" s="152"/>
      <c r="D227" s="29"/>
      <c r="E227" s="31" t="s">
        <v>24</v>
      </c>
      <c r="F227" s="27" t="s">
        <v>236</v>
      </c>
      <c r="G227" s="133">
        <f>I227+K227+M227+O227</f>
        <v>5000</v>
      </c>
      <c r="H227" s="133">
        <f t="shared" si="46"/>
        <v>0</v>
      </c>
      <c r="I227" s="28">
        <v>5000</v>
      </c>
      <c r="J227" s="28">
        <v>0</v>
      </c>
      <c r="K227" s="28">
        <v>0</v>
      </c>
      <c r="L227" s="133">
        <v>0</v>
      </c>
      <c r="M227" s="28">
        <v>0</v>
      </c>
      <c r="N227" s="28">
        <v>0</v>
      </c>
      <c r="O227" s="28">
        <v>0</v>
      </c>
      <c r="P227" s="133">
        <v>0</v>
      </c>
      <c r="Q227" s="278"/>
      <c r="R227" s="279"/>
    </row>
    <row r="228" spans="1:18" s="24" customFormat="1" ht="12.75">
      <c r="A228" s="158"/>
      <c r="B228" s="161"/>
      <c r="C228" s="152"/>
      <c r="D228" s="29"/>
      <c r="E228" s="39" t="s">
        <v>23</v>
      </c>
      <c r="F228" s="27" t="s">
        <v>237</v>
      </c>
      <c r="G228" s="133">
        <f t="shared" si="46"/>
        <v>40000</v>
      </c>
      <c r="H228" s="133">
        <f t="shared" si="46"/>
        <v>0</v>
      </c>
      <c r="I228" s="28">
        <v>40000</v>
      </c>
      <c r="J228" s="28">
        <v>0</v>
      </c>
      <c r="K228" s="28">
        <v>0</v>
      </c>
      <c r="L228" s="133">
        <v>0</v>
      </c>
      <c r="M228" s="28">
        <v>0</v>
      </c>
      <c r="N228" s="28">
        <v>0</v>
      </c>
      <c r="O228" s="28">
        <v>0</v>
      </c>
      <c r="P228" s="133">
        <v>0</v>
      </c>
      <c r="Q228" s="278"/>
      <c r="R228" s="279"/>
    </row>
    <row r="229" spans="1:18" s="24" customFormat="1" ht="13.5" thickBot="1">
      <c r="A229" s="159"/>
      <c r="B229" s="162"/>
      <c r="C229" s="153"/>
      <c r="D229" s="33"/>
      <c r="E229" s="34"/>
      <c r="F229" s="35" t="s">
        <v>238</v>
      </c>
      <c r="G229" s="134">
        <f t="shared" si="46"/>
        <v>0</v>
      </c>
      <c r="H229" s="134">
        <f t="shared" si="46"/>
        <v>0</v>
      </c>
      <c r="I229" s="36">
        <v>0</v>
      </c>
      <c r="J229" s="36">
        <v>0</v>
      </c>
      <c r="K229" s="36">
        <v>0</v>
      </c>
      <c r="L229" s="134">
        <v>0</v>
      </c>
      <c r="M229" s="36">
        <v>0</v>
      </c>
      <c r="N229" s="36">
        <v>0</v>
      </c>
      <c r="O229" s="36">
        <v>0</v>
      </c>
      <c r="P229" s="134">
        <v>0</v>
      </c>
      <c r="Q229" s="280"/>
      <c r="R229" s="281"/>
    </row>
    <row r="230" spans="1:18" s="24" customFormat="1" ht="12.75" customHeight="1">
      <c r="A230" s="157" t="s">
        <v>266</v>
      </c>
      <c r="B230" s="160" t="s">
        <v>370</v>
      </c>
      <c r="C230" s="151">
        <v>13000</v>
      </c>
      <c r="D230" s="21"/>
      <c r="E230" s="22"/>
      <c r="F230" s="119" t="s">
        <v>247</v>
      </c>
      <c r="G230" s="23">
        <f>SUM(G231:G241)</f>
        <v>59969</v>
      </c>
      <c r="H230" s="23">
        <f aca="true" t="shared" si="47" ref="H230:P230">SUM(H231:H241)</f>
        <v>0</v>
      </c>
      <c r="I230" s="23">
        <f t="shared" si="47"/>
        <v>59969</v>
      </c>
      <c r="J230" s="23">
        <f t="shared" si="47"/>
        <v>0</v>
      </c>
      <c r="K230" s="23">
        <f t="shared" si="47"/>
        <v>0</v>
      </c>
      <c r="L230" s="23">
        <f t="shared" si="47"/>
        <v>0</v>
      </c>
      <c r="M230" s="23">
        <f t="shared" si="47"/>
        <v>0</v>
      </c>
      <c r="N230" s="23">
        <f t="shared" si="47"/>
        <v>0</v>
      </c>
      <c r="O230" s="23">
        <f t="shared" si="47"/>
        <v>0</v>
      </c>
      <c r="P230" s="23">
        <f t="shared" si="47"/>
        <v>0</v>
      </c>
      <c r="Q230" s="276" t="s">
        <v>20</v>
      </c>
      <c r="R230" s="277"/>
    </row>
    <row r="231" spans="1:18" s="24" customFormat="1" ht="12.75">
      <c r="A231" s="158"/>
      <c r="B231" s="161"/>
      <c r="C231" s="152"/>
      <c r="D231" s="29"/>
      <c r="E231" s="26"/>
      <c r="F231" s="27" t="s">
        <v>22</v>
      </c>
      <c r="G231" s="133">
        <f aca="true" t="shared" si="48" ref="G231:H241">I231+K231+M231+O231</f>
        <v>0</v>
      </c>
      <c r="H231" s="133">
        <f t="shared" si="48"/>
        <v>0</v>
      </c>
      <c r="I231" s="28">
        <v>0</v>
      </c>
      <c r="J231" s="28">
        <v>0</v>
      </c>
      <c r="K231" s="133">
        <v>0</v>
      </c>
      <c r="L231" s="133">
        <v>0</v>
      </c>
      <c r="M231" s="28">
        <v>0</v>
      </c>
      <c r="N231" s="28">
        <v>0</v>
      </c>
      <c r="O231" s="133">
        <v>0</v>
      </c>
      <c r="P231" s="133">
        <v>0</v>
      </c>
      <c r="Q231" s="278"/>
      <c r="R231" s="279"/>
    </row>
    <row r="232" spans="1:18" s="24" customFormat="1" ht="12.75">
      <c r="A232" s="158"/>
      <c r="B232" s="161"/>
      <c r="C232" s="152"/>
      <c r="D232" s="29"/>
      <c r="E232" s="30"/>
      <c r="F232" s="27" t="s">
        <v>25</v>
      </c>
      <c r="G232" s="133">
        <f t="shared" si="48"/>
        <v>0</v>
      </c>
      <c r="H232" s="133">
        <f t="shared" si="48"/>
        <v>0</v>
      </c>
      <c r="I232" s="28">
        <v>0</v>
      </c>
      <c r="J232" s="28">
        <v>0</v>
      </c>
      <c r="K232" s="133">
        <v>0</v>
      </c>
      <c r="L232" s="133">
        <v>0</v>
      </c>
      <c r="M232" s="28">
        <v>0</v>
      </c>
      <c r="N232" s="28">
        <v>0</v>
      </c>
      <c r="O232" s="133">
        <v>0</v>
      </c>
      <c r="P232" s="133">
        <v>0</v>
      </c>
      <c r="Q232" s="278"/>
      <c r="R232" s="279"/>
    </row>
    <row r="233" spans="1:18" s="24" customFormat="1" ht="12.75">
      <c r="A233" s="158"/>
      <c r="B233" s="161"/>
      <c r="C233" s="152"/>
      <c r="D233" s="29"/>
      <c r="E233" s="31"/>
      <c r="F233" s="27" t="s">
        <v>26</v>
      </c>
      <c r="G233" s="133">
        <f t="shared" si="48"/>
        <v>0</v>
      </c>
      <c r="H233" s="133">
        <f t="shared" si="48"/>
        <v>0</v>
      </c>
      <c r="I233" s="28">
        <v>0</v>
      </c>
      <c r="J233" s="28">
        <v>0</v>
      </c>
      <c r="K233" s="133">
        <v>0</v>
      </c>
      <c r="L233" s="133">
        <v>0</v>
      </c>
      <c r="M233" s="28">
        <v>0</v>
      </c>
      <c r="N233" s="28">
        <v>0</v>
      </c>
      <c r="O233" s="133">
        <v>0</v>
      </c>
      <c r="P233" s="133">
        <v>0</v>
      </c>
      <c r="Q233" s="278"/>
      <c r="R233" s="279"/>
    </row>
    <row r="234" spans="1:18" s="24" customFormat="1" ht="12.75">
      <c r="A234" s="158"/>
      <c r="B234" s="161"/>
      <c r="C234" s="152"/>
      <c r="D234" s="29"/>
      <c r="E234" s="31"/>
      <c r="F234" s="27" t="s">
        <v>248</v>
      </c>
      <c r="G234" s="133">
        <f t="shared" si="48"/>
        <v>0</v>
      </c>
      <c r="H234" s="133">
        <f t="shared" si="48"/>
        <v>0</v>
      </c>
      <c r="I234" s="28">
        <v>0</v>
      </c>
      <c r="J234" s="28">
        <v>0</v>
      </c>
      <c r="K234" s="133">
        <v>0</v>
      </c>
      <c r="L234" s="133">
        <v>0</v>
      </c>
      <c r="M234" s="28">
        <v>0</v>
      </c>
      <c r="N234" s="28">
        <v>0</v>
      </c>
      <c r="O234" s="133">
        <v>0</v>
      </c>
      <c r="P234" s="133">
        <v>0</v>
      </c>
      <c r="Q234" s="278"/>
      <c r="R234" s="279"/>
    </row>
    <row r="235" spans="1:18" s="24" customFormat="1" ht="12.75">
      <c r="A235" s="158"/>
      <c r="B235" s="161"/>
      <c r="C235" s="152"/>
      <c r="D235" s="29"/>
      <c r="E235" s="40"/>
      <c r="F235" s="27" t="s">
        <v>28</v>
      </c>
      <c r="G235" s="133">
        <f t="shared" si="48"/>
        <v>0</v>
      </c>
      <c r="H235" s="133">
        <f t="shared" si="48"/>
        <v>0</v>
      </c>
      <c r="I235" s="28">
        <v>0</v>
      </c>
      <c r="J235" s="28">
        <v>0</v>
      </c>
      <c r="K235" s="133">
        <v>0</v>
      </c>
      <c r="L235" s="133">
        <v>0</v>
      </c>
      <c r="M235" s="28">
        <v>0</v>
      </c>
      <c r="N235" s="28">
        <v>0</v>
      </c>
      <c r="O235" s="133">
        <v>0</v>
      </c>
      <c r="P235" s="133">
        <v>0</v>
      </c>
      <c r="Q235" s="278"/>
      <c r="R235" s="279"/>
    </row>
    <row r="236" spans="1:18" s="24" customFormat="1" ht="12.75">
      <c r="A236" s="158"/>
      <c r="B236" s="161"/>
      <c r="C236" s="152"/>
      <c r="D236" s="115"/>
      <c r="E236" s="40"/>
      <c r="F236" s="27" t="s">
        <v>227</v>
      </c>
      <c r="G236" s="133">
        <f t="shared" si="48"/>
        <v>0</v>
      </c>
      <c r="H236" s="133">
        <f t="shared" si="48"/>
        <v>0</v>
      </c>
      <c r="I236" s="28">
        <v>0</v>
      </c>
      <c r="J236" s="28">
        <v>0</v>
      </c>
      <c r="K236" s="133">
        <v>0</v>
      </c>
      <c r="L236" s="133">
        <v>0</v>
      </c>
      <c r="M236" s="133">
        <v>0</v>
      </c>
      <c r="N236" s="133">
        <v>0</v>
      </c>
      <c r="O236" s="133">
        <v>0</v>
      </c>
      <c r="P236" s="133">
        <v>0</v>
      </c>
      <c r="Q236" s="278"/>
      <c r="R236" s="279"/>
    </row>
    <row r="237" spans="1:18" s="24" customFormat="1" ht="12.75">
      <c r="A237" s="158"/>
      <c r="B237" s="161"/>
      <c r="C237" s="152"/>
      <c r="D237" s="115"/>
      <c r="E237" s="40"/>
      <c r="F237" s="27" t="s">
        <v>234</v>
      </c>
      <c r="G237" s="133">
        <f t="shared" si="48"/>
        <v>0</v>
      </c>
      <c r="H237" s="133">
        <f t="shared" si="48"/>
        <v>0</v>
      </c>
      <c r="I237" s="28">
        <v>0</v>
      </c>
      <c r="J237" s="28">
        <v>0</v>
      </c>
      <c r="K237" s="28">
        <v>0</v>
      </c>
      <c r="L237" s="133">
        <v>0</v>
      </c>
      <c r="M237" s="28">
        <v>0</v>
      </c>
      <c r="N237" s="28">
        <v>0</v>
      </c>
      <c r="O237" s="28">
        <v>0</v>
      </c>
      <c r="P237" s="133">
        <v>0</v>
      </c>
      <c r="Q237" s="278"/>
      <c r="R237" s="279"/>
    </row>
    <row r="238" spans="1:18" s="24" customFormat="1" ht="12.75">
      <c r="A238" s="158"/>
      <c r="B238" s="161"/>
      <c r="C238" s="152"/>
      <c r="D238" s="29"/>
      <c r="E238" s="30"/>
      <c r="F238" s="27" t="s">
        <v>235</v>
      </c>
      <c r="G238" s="133">
        <f t="shared" si="48"/>
        <v>0</v>
      </c>
      <c r="H238" s="133">
        <f t="shared" si="48"/>
        <v>0</v>
      </c>
      <c r="I238" s="28">
        <v>0</v>
      </c>
      <c r="J238" s="28">
        <v>0</v>
      </c>
      <c r="K238" s="28">
        <v>0</v>
      </c>
      <c r="L238" s="133">
        <v>0</v>
      </c>
      <c r="M238" s="28">
        <v>0</v>
      </c>
      <c r="N238" s="28">
        <v>0</v>
      </c>
      <c r="O238" s="28">
        <v>0</v>
      </c>
      <c r="P238" s="133">
        <v>0</v>
      </c>
      <c r="Q238" s="278"/>
      <c r="R238" s="279"/>
    </row>
    <row r="239" spans="1:18" s="24" customFormat="1" ht="12.75">
      <c r="A239" s="158"/>
      <c r="B239" s="161"/>
      <c r="C239" s="152"/>
      <c r="D239" s="29"/>
      <c r="E239" s="40" t="s">
        <v>381</v>
      </c>
      <c r="F239" s="27" t="s">
        <v>236</v>
      </c>
      <c r="G239" s="133">
        <f t="shared" si="48"/>
        <v>59969</v>
      </c>
      <c r="H239" s="133">
        <f t="shared" si="48"/>
        <v>0</v>
      </c>
      <c r="I239" s="28">
        <v>59969</v>
      </c>
      <c r="J239" s="28">
        <v>0</v>
      </c>
      <c r="K239" s="28">
        <v>0</v>
      </c>
      <c r="L239" s="133">
        <v>0</v>
      </c>
      <c r="M239" s="28">
        <v>0</v>
      </c>
      <c r="N239" s="28">
        <v>0</v>
      </c>
      <c r="O239" s="28">
        <v>0</v>
      </c>
      <c r="P239" s="133">
        <v>0</v>
      </c>
      <c r="Q239" s="278"/>
      <c r="R239" s="279"/>
    </row>
    <row r="240" spans="1:18" s="24" customFormat="1" ht="12.75">
      <c r="A240" s="158"/>
      <c r="B240" s="161"/>
      <c r="C240" s="152"/>
      <c r="D240" s="29"/>
      <c r="E240" s="30"/>
      <c r="F240" s="27" t="s">
        <v>237</v>
      </c>
      <c r="G240" s="133">
        <f t="shared" si="48"/>
        <v>0</v>
      </c>
      <c r="H240" s="133">
        <f t="shared" si="48"/>
        <v>0</v>
      </c>
      <c r="I240" s="28">
        <v>0</v>
      </c>
      <c r="J240" s="28">
        <v>0</v>
      </c>
      <c r="K240" s="28">
        <v>0</v>
      </c>
      <c r="L240" s="133">
        <v>0</v>
      </c>
      <c r="M240" s="28">
        <v>0</v>
      </c>
      <c r="N240" s="28">
        <v>0</v>
      </c>
      <c r="O240" s="28">
        <v>0</v>
      </c>
      <c r="P240" s="133">
        <v>0</v>
      </c>
      <c r="Q240" s="278"/>
      <c r="R240" s="279"/>
    </row>
    <row r="241" spans="1:18" s="24" customFormat="1" ht="13.5" thickBot="1">
      <c r="A241" s="159"/>
      <c r="B241" s="162"/>
      <c r="C241" s="153"/>
      <c r="D241" s="33"/>
      <c r="E241" s="34"/>
      <c r="F241" s="35" t="s">
        <v>238</v>
      </c>
      <c r="G241" s="134">
        <f t="shared" si="48"/>
        <v>0</v>
      </c>
      <c r="H241" s="134">
        <f t="shared" si="48"/>
        <v>0</v>
      </c>
      <c r="I241" s="36">
        <v>0</v>
      </c>
      <c r="J241" s="36">
        <v>0</v>
      </c>
      <c r="K241" s="36">
        <v>0</v>
      </c>
      <c r="L241" s="134">
        <v>0</v>
      </c>
      <c r="M241" s="36">
        <v>0</v>
      </c>
      <c r="N241" s="36">
        <v>0</v>
      </c>
      <c r="O241" s="36">
        <v>0</v>
      </c>
      <c r="P241" s="134">
        <v>0</v>
      </c>
      <c r="Q241" s="280"/>
      <c r="R241" s="281"/>
    </row>
    <row r="242" spans="1:18" s="24" customFormat="1" ht="12.75" customHeight="1">
      <c r="A242" s="157" t="s">
        <v>267</v>
      </c>
      <c r="B242" s="160" t="s">
        <v>249</v>
      </c>
      <c r="C242" s="151">
        <v>27500</v>
      </c>
      <c r="D242" s="21"/>
      <c r="E242" s="22"/>
      <c r="F242" s="119" t="s">
        <v>247</v>
      </c>
      <c r="G242" s="23">
        <f>SUM(G243:G253)</f>
        <v>19221.3</v>
      </c>
      <c r="H242" s="23">
        <f aca="true" t="shared" si="49" ref="H242:P242">SUM(H243:H253)</f>
        <v>0</v>
      </c>
      <c r="I242" s="23">
        <f t="shared" si="49"/>
        <v>1</v>
      </c>
      <c r="J242" s="23">
        <f t="shared" si="49"/>
        <v>0</v>
      </c>
      <c r="K242" s="23">
        <f t="shared" si="49"/>
        <v>0</v>
      </c>
      <c r="L242" s="23">
        <f t="shared" si="49"/>
        <v>0</v>
      </c>
      <c r="M242" s="23">
        <f t="shared" si="49"/>
        <v>19220.3</v>
      </c>
      <c r="N242" s="23">
        <f t="shared" si="49"/>
        <v>0</v>
      </c>
      <c r="O242" s="23">
        <f t="shared" si="49"/>
        <v>0</v>
      </c>
      <c r="P242" s="23">
        <f t="shared" si="49"/>
        <v>0</v>
      </c>
      <c r="Q242" s="276" t="s">
        <v>20</v>
      </c>
      <c r="R242" s="277"/>
    </row>
    <row r="243" spans="1:18" s="24" customFormat="1" ht="12.75">
      <c r="A243" s="158"/>
      <c r="B243" s="161"/>
      <c r="C243" s="152"/>
      <c r="D243" s="29"/>
      <c r="E243" s="26"/>
      <c r="F243" s="27" t="s">
        <v>22</v>
      </c>
      <c r="G243" s="133">
        <f aca="true" t="shared" si="50" ref="G243:H253">I243+K243+M243+O243</f>
        <v>0</v>
      </c>
      <c r="H243" s="133">
        <f t="shared" si="50"/>
        <v>0</v>
      </c>
      <c r="I243" s="28">
        <v>0</v>
      </c>
      <c r="J243" s="28">
        <v>0</v>
      </c>
      <c r="K243" s="133">
        <v>0</v>
      </c>
      <c r="L243" s="133">
        <v>0</v>
      </c>
      <c r="M243" s="133">
        <v>0</v>
      </c>
      <c r="N243" s="133">
        <v>0</v>
      </c>
      <c r="O243" s="133">
        <v>0</v>
      </c>
      <c r="P243" s="133">
        <v>0</v>
      </c>
      <c r="Q243" s="278"/>
      <c r="R243" s="279"/>
    </row>
    <row r="244" spans="1:18" s="24" customFormat="1" ht="12.75">
      <c r="A244" s="158"/>
      <c r="B244" s="161"/>
      <c r="C244" s="152"/>
      <c r="D244" s="29"/>
      <c r="E244" s="30"/>
      <c r="F244" s="27" t="s">
        <v>25</v>
      </c>
      <c r="G244" s="133">
        <f t="shared" si="50"/>
        <v>0</v>
      </c>
      <c r="H244" s="133">
        <f t="shared" si="50"/>
        <v>0</v>
      </c>
      <c r="I244" s="28">
        <v>0</v>
      </c>
      <c r="J244" s="28">
        <v>0</v>
      </c>
      <c r="K244" s="133">
        <v>0</v>
      </c>
      <c r="L244" s="133">
        <v>0</v>
      </c>
      <c r="M244" s="133">
        <v>0</v>
      </c>
      <c r="N244" s="133">
        <v>0</v>
      </c>
      <c r="O244" s="133">
        <v>0</v>
      </c>
      <c r="P244" s="133">
        <v>0</v>
      </c>
      <c r="Q244" s="278"/>
      <c r="R244" s="279"/>
    </row>
    <row r="245" spans="1:18" s="24" customFormat="1" ht="12.75">
      <c r="A245" s="158"/>
      <c r="B245" s="161"/>
      <c r="C245" s="152"/>
      <c r="D245" s="29"/>
      <c r="E245" s="31"/>
      <c r="F245" s="27" t="s">
        <v>26</v>
      </c>
      <c r="G245" s="133">
        <f t="shared" si="50"/>
        <v>0</v>
      </c>
      <c r="H245" s="133">
        <f t="shared" si="50"/>
        <v>0</v>
      </c>
      <c r="I245" s="28">
        <v>0</v>
      </c>
      <c r="J245" s="28">
        <v>0</v>
      </c>
      <c r="K245" s="133">
        <v>0</v>
      </c>
      <c r="L245" s="133">
        <v>0</v>
      </c>
      <c r="M245" s="133">
        <v>0</v>
      </c>
      <c r="N245" s="133">
        <v>0</v>
      </c>
      <c r="O245" s="133">
        <v>0</v>
      </c>
      <c r="P245" s="133">
        <v>0</v>
      </c>
      <c r="Q245" s="278"/>
      <c r="R245" s="279"/>
    </row>
    <row r="246" spans="1:18" s="24" customFormat="1" ht="12.75">
      <c r="A246" s="158"/>
      <c r="B246" s="161"/>
      <c r="C246" s="152"/>
      <c r="D246" s="29"/>
      <c r="E246" s="31"/>
      <c r="F246" s="27" t="s">
        <v>248</v>
      </c>
      <c r="G246" s="133">
        <f aca="true" t="shared" si="51" ref="G246:G251">I246+K246+M246+O246</f>
        <v>0</v>
      </c>
      <c r="H246" s="133">
        <f t="shared" si="50"/>
        <v>0</v>
      </c>
      <c r="I246" s="28">
        <v>0</v>
      </c>
      <c r="J246" s="28">
        <v>0</v>
      </c>
      <c r="K246" s="133">
        <v>0</v>
      </c>
      <c r="L246" s="133">
        <v>0</v>
      </c>
      <c r="M246" s="133">
        <v>0</v>
      </c>
      <c r="N246" s="133">
        <v>0</v>
      </c>
      <c r="O246" s="133">
        <v>0</v>
      </c>
      <c r="P246" s="133">
        <v>0</v>
      </c>
      <c r="Q246" s="278"/>
      <c r="R246" s="279"/>
    </row>
    <row r="247" spans="1:18" s="24" customFormat="1" ht="12.75">
      <c r="A247" s="158"/>
      <c r="B247" s="161"/>
      <c r="C247" s="152"/>
      <c r="D247" s="29"/>
      <c r="E247" s="40"/>
      <c r="F247" s="27" t="s">
        <v>28</v>
      </c>
      <c r="G247" s="133">
        <f t="shared" si="51"/>
        <v>0</v>
      </c>
      <c r="H247" s="133">
        <f t="shared" si="50"/>
        <v>0</v>
      </c>
      <c r="I247" s="28">
        <v>0</v>
      </c>
      <c r="J247" s="28">
        <v>0</v>
      </c>
      <c r="K247" s="133">
        <v>0</v>
      </c>
      <c r="L247" s="133">
        <v>0</v>
      </c>
      <c r="M247" s="133">
        <v>0</v>
      </c>
      <c r="N247" s="133">
        <v>0</v>
      </c>
      <c r="O247" s="133">
        <v>0</v>
      </c>
      <c r="P247" s="133">
        <v>0</v>
      </c>
      <c r="Q247" s="278"/>
      <c r="R247" s="279"/>
    </row>
    <row r="248" spans="1:18" s="24" customFormat="1" ht="12.75">
      <c r="A248" s="158"/>
      <c r="B248" s="161"/>
      <c r="C248" s="152"/>
      <c r="D248" s="29"/>
      <c r="E248" s="40"/>
      <c r="F248" s="27" t="s">
        <v>227</v>
      </c>
      <c r="G248" s="133">
        <f t="shared" si="51"/>
        <v>0</v>
      </c>
      <c r="H248" s="133">
        <f t="shared" si="50"/>
        <v>0</v>
      </c>
      <c r="I248" s="28">
        <v>0</v>
      </c>
      <c r="J248" s="28">
        <v>0</v>
      </c>
      <c r="K248" s="133">
        <v>0</v>
      </c>
      <c r="L248" s="133">
        <v>0</v>
      </c>
      <c r="M248" s="133">
        <v>0</v>
      </c>
      <c r="N248" s="133">
        <v>0</v>
      </c>
      <c r="O248" s="133">
        <v>0</v>
      </c>
      <c r="P248" s="133">
        <v>0</v>
      </c>
      <c r="Q248" s="278"/>
      <c r="R248" s="279"/>
    </row>
    <row r="249" spans="1:18" s="24" customFormat="1" ht="12.75">
      <c r="A249" s="158"/>
      <c r="B249" s="161"/>
      <c r="C249" s="152"/>
      <c r="D249" s="29"/>
      <c r="E249" s="40"/>
      <c r="F249" s="27" t="s">
        <v>234</v>
      </c>
      <c r="G249" s="133">
        <f t="shared" si="51"/>
        <v>0</v>
      </c>
      <c r="H249" s="133">
        <f t="shared" si="50"/>
        <v>0</v>
      </c>
      <c r="I249" s="28">
        <v>0</v>
      </c>
      <c r="J249" s="28">
        <v>0</v>
      </c>
      <c r="K249" s="28">
        <v>0</v>
      </c>
      <c r="L249" s="133">
        <v>0</v>
      </c>
      <c r="M249" s="28">
        <v>0</v>
      </c>
      <c r="N249" s="28">
        <v>0</v>
      </c>
      <c r="O249" s="28">
        <v>0</v>
      </c>
      <c r="P249" s="133">
        <v>0</v>
      </c>
      <c r="Q249" s="278"/>
      <c r="R249" s="279"/>
    </row>
    <row r="250" spans="1:18" s="24" customFormat="1" ht="12.75">
      <c r="A250" s="158"/>
      <c r="B250" s="161"/>
      <c r="C250" s="152"/>
      <c r="D250" s="29"/>
      <c r="E250" s="40"/>
      <c r="F250" s="27" t="s">
        <v>235</v>
      </c>
      <c r="G250" s="133">
        <f t="shared" si="51"/>
        <v>0</v>
      </c>
      <c r="H250" s="133">
        <f t="shared" si="50"/>
        <v>0</v>
      </c>
      <c r="I250" s="28">
        <v>0</v>
      </c>
      <c r="J250" s="28">
        <v>0</v>
      </c>
      <c r="K250" s="28">
        <v>0</v>
      </c>
      <c r="L250" s="133">
        <v>0</v>
      </c>
      <c r="M250" s="133">
        <v>0</v>
      </c>
      <c r="N250" s="28">
        <v>0</v>
      </c>
      <c r="O250" s="28">
        <v>0</v>
      </c>
      <c r="P250" s="133">
        <v>0</v>
      </c>
      <c r="Q250" s="278"/>
      <c r="R250" s="279"/>
    </row>
    <row r="251" spans="1:18" s="24" customFormat="1" ht="12.75">
      <c r="A251" s="158"/>
      <c r="B251" s="161"/>
      <c r="C251" s="152"/>
      <c r="D251" s="29"/>
      <c r="E251" s="40" t="s">
        <v>24</v>
      </c>
      <c r="F251" s="27" t="s">
        <v>236</v>
      </c>
      <c r="G251" s="133">
        <f t="shared" si="51"/>
        <v>19221.3</v>
      </c>
      <c r="H251" s="133">
        <f t="shared" si="50"/>
        <v>0</v>
      </c>
      <c r="I251" s="28">
        <v>1</v>
      </c>
      <c r="J251" s="28">
        <v>0</v>
      </c>
      <c r="K251" s="28">
        <v>0</v>
      </c>
      <c r="L251" s="133">
        <v>0</v>
      </c>
      <c r="M251" s="133">
        <v>19220.3</v>
      </c>
      <c r="N251" s="28">
        <v>0</v>
      </c>
      <c r="O251" s="28">
        <v>0</v>
      </c>
      <c r="P251" s="133">
        <v>0</v>
      </c>
      <c r="Q251" s="278"/>
      <c r="R251" s="279"/>
    </row>
    <row r="252" spans="1:18" s="24" customFormat="1" ht="12.75">
      <c r="A252" s="158"/>
      <c r="B252" s="161"/>
      <c r="C252" s="152"/>
      <c r="D252" s="29"/>
      <c r="E252" s="30"/>
      <c r="F252" s="27" t="s">
        <v>237</v>
      </c>
      <c r="G252" s="133">
        <f t="shared" si="50"/>
        <v>0</v>
      </c>
      <c r="H252" s="133">
        <f t="shared" si="50"/>
        <v>0</v>
      </c>
      <c r="I252" s="28">
        <v>0</v>
      </c>
      <c r="J252" s="28">
        <v>0</v>
      </c>
      <c r="K252" s="28">
        <v>0</v>
      </c>
      <c r="L252" s="133">
        <v>0</v>
      </c>
      <c r="M252" s="28">
        <v>0</v>
      </c>
      <c r="N252" s="28">
        <v>0</v>
      </c>
      <c r="O252" s="28">
        <v>0</v>
      </c>
      <c r="P252" s="133">
        <v>0</v>
      </c>
      <c r="Q252" s="278"/>
      <c r="R252" s="279"/>
    </row>
    <row r="253" spans="1:18" s="24" customFormat="1" ht="13.5" thickBot="1">
      <c r="A253" s="159"/>
      <c r="B253" s="162"/>
      <c r="C253" s="153"/>
      <c r="D253" s="33"/>
      <c r="E253" s="34"/>
      <c r="F253" s="35" t="s">
        <v>238</v>
      </c>
      <c r="G253" s="134">
        <f t="shared" si="50"/>
        <v>0</v>
      </c>
      <c r="H253" s="134">
        <f t="shared" si="50"/>
        <v>0</v>
      </c>
      <c r="I253" s="36">
        <v>0</v>
      </c>
      <c r="J253" s="36">
        <v>0</v>
      </c>
      <c r="K253" s="36">
        <v>0</v>
      </c>
      <c r="L253" s="134">
        <v>0</v>
      </c>
      <c r="M253" s="36">
        <v>0</v>
      </c>
      <c r="N253" s="36">
        <v>0</v>
      </c>
      <c r="O253" s="36">
        <v>0</v>
      </c>
      <c r="P253" s="134">
        <v>0</v>
      </c>
      <c r="Q253" s="280"/>
      <c r="R253" s="281"/>
    </row>
    <row r="254" spans="1:18" s="24" customFormat="1" ht="12.75">
      <c r="A254" s="157" t="s">
        <v>268</v>
      </c>
      <c r="B254" s="160" t="s">
        <v>448</v>
      </c>
      <c r="C254" s="151">
        <v>2400</v>
      </c>
      <c r="D254" s="21"/>
      <c r="E254" s="22"/>
      <c r="F254" s="119" t="s">
        <v>247</v>
      </c>
      <c r="G254" s="23">
        <f>SUM(G255:G265)</f>
        <v>32063.4</v>
      </c>
      <c r="H254" s="23">
        <f aca="true" t="shared" si="52" ref="H254:P254">SUM(H255:H265)</f>
        <v>0</v>
      </c>
      <c r="I254" s="23">
        <f t="shared" si="52"/>
        <v>8015.9</v>
      </c>
      <c r="J254" s="23">
        <f t="shared" si="52"/>
        <v>0</v>
      </c>
      <c r="K254" s="23">
        <f t="shared" si="52"/>
        <v>0</v>
      </c>
      <c r="L254" s="23">
        <f t="shared" si="52"/>
        <v>0</v>
      </c>
      <c r="M254" s="23">
        <f t="shared" si="52"/>
        <v>24047.5</v>
      </c>
      <c r="N254" s="23">
        <f t="shared" si="52"/>
        <v>0</v>
      </c>
      <c r="O254" s="23">
        <f t="shared" si="52"/>
        <v>0</v>
      </c>
      <c r="P254" s="23">
        <f t="shared" si="52"/>
        <v>0</v>
      </c>
      <c r="Q254" s="276" t="s">
        <v>20</v>
      </c>
      <c r="R254" s="277"/>
    </row>
    <row r="255" spans="1:18" s="24" customFormat="1" ht="12.75">
      <c r="A255" s="158"/>
      <c r="B255" s="161"/>
      <c r="C255" s="152"/>
      <c r="D255" s="29"/>
      <c r="E255" s="26"/>
      <c r="F255" s="27" t="s">
        <v>22</v>
      </c>
      <c r="G255" s="133">
        <f aca="true" t="shared" si="53" ref="G255:H265">I255+K255+M255+O255</f>
        <v>0</v>
      </c>
      <c r="H255" s="133">
        <f t="shared" si="53"/>
        <v>0</v>
      </c>
      <c r="I255" s="28">
        <v>0</v>
      </c>
      <c r="J255" s="28">
        <v>0</v>
      </c>
      <c r="K255" s="133">
        <v>0</v>
      </c>
      <c r="L255" s="133">
        <v>0</v>
      </c>
      <c r="M255" s="133">
        <v>0</v>
      </c>
      <c r="N255" s="133">
        <v>0</v>
      </c>
      <c r="O255" s="133">
        <v>0</v>
      </c>
      <c r="P255" s="133">
        <v>0</v>
      </c>
      <c r="Q255" s="278"/>
      <c r="R255" s="279"/>
    </row>
    <row r="256" spans="1:18" s="24" customFormat="1" ht="12.75">
      <c r="A256" s="158"/>
      <c r="B256" s="161"/>
      <c r="C256" s="152"/>
      <c r="D256" s="29"/>
      <c r="E256" s="30"/>
      <c r="F256" s="27" t="s">
        <v>25</v>
      </c>
      <c r="G256" s="133">
        <f t="shared" si="53"/>
        <v>0</v>
      </c>
      <c r="H256" s="133">
        <f t="shared" si="53"/>
        <v>0</v>
      </c>
      <c r="I256" s="28">
        <v>0</v>
      </c>
      <c r="J256" s="28">
        <v>0</v>
      </c>
      <c r="K256" s="133">
        <v>0</v>
      </c>
      <c r="L256" s="133">
        <v>0</v>
      </c>
      <c r="M256" s="133">
        <v>0</v>
      </c>
      <c r="N256" s="133">
        <v>0</v>
      </c>
      <c r="O256" s="133">
        <v>0</v>
      </c>
      <c r="P256" s="133">
        <v>0</v>
      </c>
      <c r="Q256" s="278"/>
      <c r="R256" s="279"/>
    </row>
    <row r="257" spans="1:18" s="24" customFormat="1" ht="12.75">
      <c r="A257" s="158"/>
      <c r="B257" s="161"/>
      <c r="C257" s="152"/>
      <c r="D257" s="29"/>
      <c r="E257" s="31"/>
      <c r="F257" s="27" t="s">
        <v>26</v>
      </c>
      <c r="G257" s="133">
        <f t="shared" si="53"/>
        <v>0</v>
      </c>
      <c r="H257" s="133">
        <f t="shared" si="53"/>
        <v>0</v>
      </c>
      <c r="I257" s="28">
        <v>0</v>
      </c>
      <c r="J257" s="28">
        <v>0</v>
      </c>
      <c r="K257" s="133">
        <v>0</v>
      </c>
      <c r="L257" s="133">
        <v>0</v>
      </c>
      <c r="M257" s="133">
        <v>0</v>
      </c>
      <c r="N257" s="133">
        <v>0</v>
      </c>
      <c r="O257" s="133">
        <v>0</v>
      </c>
      <c r="P257" s="133">
        <v>0</v>
      </c>
      <c r="Q257" s="278"/>
      <c r="R257" s="279"/>
    </row>
    <row r="258" spans="1:18" s="24" customFormat="1" ht="12.75">
      <c r="A258" s="158"/>
      <c r="B258" s="161"/>
      <c r="C258" s="152"/>
      <c r="D258" s="29"/>
      <c r="E258" s="40"/>
      <c r="F258" s="27" t="s">
        <v>248</v>
      </c>
      <c r="G258" s="133">
        <f t="shared" si="53"/>
        <v>0</v>
      </c>
      <c r="H258" s="133">
        <f t="shared" si="53"/>
        <v>0</v>
      </c>
      <c r="I258" s="28">
        <v>0</v>
      </c>
      <c r="J258" s="28">
        <v>0</v>
      </c>
      <c r="K258" s="133">
        <v>0</v>
      </c>
      <c r="L258" s="133">
        <v>0</v>
      </c>
      <c r="M258" s="133">
        <v>0</v>
      </c>
      <c r="N258" s="133">
        <v>0</v>
      </c>
      <c r="O258" s="133">
        <v>0</v>
      </c>
      <c r="P258" s="133">
        <v>0</v>
      </c>
      <c r="Q258" s="278"/>
      <c r="R258" s="279"/>
    </row>
    <row r="259" spans="1:18" s="24" customFormat="1" ht="12.75">
      <c r="A259" s="158"/>
      <c r="B259" s="161"/>
      <c r="C259" s="152"/>
      <c r="D259" s="29"/>
      <c r="E259" s="77"/>
      <c r="F259" s="27" t="s">
        <v>28</v>
      </c>
      <c r="G259" s="133">
        <f>I259+K259+M259+O259</f>
        <v>0</v>
      </c>
      <c r="H259" s="133">
        <f>J259+L259+N259+P259</f>
        <v>0</v>
      </c>
      <c r="I259" s="133">
        <v>0</v>
      </c>
      <c r="J259" s="28">
        <v>0</v>
      </c>
      <c r="K259" s="133">
        <v>0</v>
      </c>
      <c r="L259" s="133">
        <v>0</v>
      </c>
      <c r="M259" s="133">
        <v>0</v>
      </c>
      <c r="N259" s="133">
        <v>0</v>
      </c>
      <c r="O259" s="133">
        <v>0</v>
      </c>
      <c r="P259" s="133">
        <v>0</v>
      </c>
      <c r="Q259" s="278"/>
      <c r="R259" s="279"/>
    </row>
    <row r="260" spans="1:18" s="24" customFormat="1" ht="12.75">
      <c r="A260" s="158"/>
      <c r="B260" s="161"/>
      <c r="C260" s="152"/>
      <c r="D260" s="29"/>
      <c r="E260" s="30"/>
      <c r="F260" s="27" t="s">
        <v>227</v>
      </c>
      <c r="G260" s="133">
        <f t="shared" si="53"/>
        <v>0</v>
      </c>
      <c r="H260" s="133">
        <f t="shared" si="53"/>
        <v>0</v>
      </c>
      <c r="I260" s="28">
        <v>0</v>
      </c>
      <c r="J260" s="28">
        <v>0</v>
      </c>
      <c r="K260" s="133">
        <v>0</v>
      </c>
      <c r="L260" s="133">
        <v>0</v>
      </c>
      <c r="M260" s="133">
        <v>0</v>
      </c>
      <c r="N260" s="133">
        <v>0</v>
      </c>
      <c r="O260" s="133">
        <v>0</v>
      </c>
      <c r="P260" s="133">
        <v>0</v>
      </c>
      <c r="Q260" s="278"/>
      <c r="R260" s="279"/>
    </row>
    <row r="261" spans="1:18" s="24" customFormat="1" ht="12.75">
      <c r="A261" s="158"/>
      <c r="B261" s="161"/>
      <c r="C261" s="152"/>
      <c r="D261" s="29"/>
      <c r="E261" s="31"/>
      <c r="F261" s="27" t="s">
        <v>234</v>
      </c>
      <c r="G261" s="133">
        <f t="shared" si="53"/>
        <v>0</v>
      </c>
      <c r="H261" s="133">
        <f t="shared" si="53"/>
        <v>0</v>
      </c>
      <c r="I261" s="28">
        <v>0</v>
      </c>
      <c r="J261" s="28">
        <v>0</v>
      </c>
      <c r="K261" s="28">
        <v>0</v>
      </c>
      <c r="L261" s="133">
        <v>0</v>
      </c>
      <c r="M261" s="28">
        <v>0</v>
      </c>
      <c r="N261" s="28">
        <v>0</v>
      </c>
      <c r="O261" s="28">
        <v>0</v>
      </c>
      <c r="P261" s="133">
        <v>0</v>
      </c>
      <c r="Q261" s="278"/>
      <c r="R261" s="279"/>
    </row>
    <row r="262" spans="1:18" s="24" customFormat="1" ht="12.75">
      <c r="A262" s="158"/>
      <c r="B262" s="161"/>
      <c r="C262" s="152"/>
      <c r="D262" s="29"/>
      <c r="E262" s="40"/>
      <c r="F262" s="27" t="s">
        <v>235</v>
      </c>
      <c r="G262" s="133">
        <f t="shared" si="53"/>
        <v>0</v>
      </c>
      <c r="H262" s="133">
        <f t="shared" si="53"/>
        <v>0</v>
      </c>
      <c r="I262" s="28">
        <v>0</v>
      </c>
      <c r="J262" s="28">
        <v>0</v>
      </c>
      <c r="K262" s="28">
        <v>0</v>
      </c>
      <c r="L262" s="133">
        <v>0</v>
      </c>
      <c r="M262" s="28">
        <v>0</v>
      </c>
      <c r="N262" s="28">
        <v>0</v>
      </c>
      <c r="O262" s="28">
        <v>0</v>
      </c>
      <c r="P262" s="133">
        <v>0</v>
      </c>
      <c r="Q262" s="278"/>
      <c r="R262" s="279"/>
    </row>
    <row r="263" spans="1:18" s="24" customFormat="1" ht="38.25">
      <c r="A263" s="158"/>
      <c r="B263" s="161"/>
      <c r="C263" s="152"/>
      <c r="D263" s="29"/>
      <c r="E263" s="77" t="s">
        <v>390</v>
      </c>
      <c r="F263" s="27" t="s">
        <v>236</v>
      </c>
      <c r="G263" s="133">
        <f>I263+K263+M263+O263</f>
        <v>32063.4</v>
      </c>
      <c r="H263" s="133">
        <f t="shared" si="53"/>
        <v>0</v>
      </c>
      <c r="I263" s="133">
        <v>8015.9</v>
      </c>
      <c r="J263" s="28">
        <v>0</v>
      </c>
      <c r="K263" s="28">
        <v>0</v>
      </c>
      <c r="L263" s="133">
        <v>0</v>
      </c>
      <c r="M263" s="133">
        <v>24047.5</v>
      </c>
      <c r="N263" s="28">
        <v>0</v>
      </c>
      <c r="O263" s="28">
        <v>0</v>
      </c>
      <c r="P263" s="133">
        <v>0</v>
      </c>
      <c r="Q263" s="278"/>
      <c r="R263" s="279"/>
    </row>
    <row r="264" spans="1:18" s="24" customFormat="1" ht="12.75">
      <c r="A264" s="158"/>
      <c r="B264" s="161"/>
      <c r="C264" s="152"/>
      <c r="D264" s="29"/>
      <c r="E264" s="30"/>
      <c r="F264" s="27" t="s">
        <v>237</v>
      </c>
      <c r="G264" s="133">
        <f t="shared" si="53"/>
        <v>0</v>
      </c>
      <c r="H264" s="133">
        <f t="shared" si="53"/>
        <v>0</v>
      </c>
      <c r="I264" s="28">
        <v>0</v>
      </c>
      <c r="J264" s="28">
        <v>0</v>
      </c>
      <c r="K264" s="28">
        <v>0</v>
      </c>
      <c r="L264" s="133">
        <v>0</v>
      </c>
      <c r="M264" s="28">
        <v>0</v>
      </c>
      <c r="N264" s="28">
        <v>0</v>
      </c>
      <c r="O264" s="28">
        <v>0</v>
      </c>
      <c r="P264" s="133">
        <v>0</v>
      </c>
      <c r="Q264" s="278"/>
      <c r="R264" s="279"/>
    </row>
    <row r="265" spans="1:18" s="24" customFormat="1" ht="13.5" thickBot="1">
      <c r="A265" s="159"/>
      <c r="B265" s="162"/>
      <c r="C265" s="153"/>
      <c r="D265" s="33"/>
      <c r="E265" s="34"/>
      <c r="F265" s="35" t="s">
        <v>238</v>
      </c>
      <c r="G265" s="134">
        <f t="shared" si="53"/>
        <v>0</v>
      </c>
      <c r="H265" s="134">
        <f t="shared" si="53"/>
        <v>0</v>
      </c>
      <c r="I265" s="36">
        <v>0</v>
      </c>
      <c r="J265" s="36">
        <v>0</v>
      </c>
      <c r="K265" s="36">
        <v>0</v>
      </c>
      <c r="L265" s="134">
        <v>0</v>
      </c>
      <c r="M265" s="36">
        <v>0</v>
      </c>
      <c r="N265" s="36">
        <v>0</v>
      </c>
      <c r="O265" s="36">
        <v>0</v>
      </c>
      <c r="P265" s="134">
        <v>0</v>
      </c>
      <c r="Q265" s="280"/>
      <c r="R265" s="281"/>
    </row>
    <row r="266" spans="1:18" s="24" customFormat="1" ht="12.75" customHeight="1">
      <c r="A266" s="157" t="s">
        <v>269</v>
      </c>
      <c r="B266" s="160" t="s">
        <v>449</v>
      </c>
      <c r="C266" s="151">
        <v>2150</v>
      </c>
      <c r="D266" s="21"/>
      <c r="E266" s="22"/>
      <c r="F266" s="119" t="s">
        <v>247</v>
      </c>
      <c r="G266" s="23">
        <f>SUM(G267:G277)</f>
        <v>18082</v>
      </c>
      <c r="H266" s="23">
        <f aca="true" t="shared" si="54" ref="H266:P266">SUM(H267:H277)</f>
        <v>0</v>
      </c>
      <c r="I266" s="23">
        <f t="shared" si="54"/>
        <v>18082</v>
      </c>
      <c r="J266" s="23">
        <f t="shared" si="54"/>
        <v>0</v>
      </c>
      <c r="K266" s="23">
        <f t="shared" si="54"/>
        <v>0</v>
      </c>
      <c r="L266" s="23">
        <f t="shared" si="54"/>
        <v>0</v>
      </c>
      <c r="M266" s="23">
        <f t="shared" si="54"/>
        <v>0</v>
      </c>
      <c r="N266" s="23">
        <f t="shared" si="54"/>
        <v>0</v>
      </c>
      <c r="O266" s="23">
        <f t="shared" si="54"/>
        <v>0</v>
      </c>
      <c r="P266" s="23">
        <f t="shared" si="54"/>
        <v>0</v>
      </c>
      <c r="Q266" s="276" t="s">
        <v>20</v>
      </c>
      <c r="R266" s="277"/>
    </row>
    <row r="267" spans="1:18" s="24" customFormat="1" ht="12.75">
      <c r="A267" s="158"/>
      <c r="B267" s="161"/>
      <c r="C267" s="152"/>
      <c r="D267" s="29"/>
      <c r="E267" s="26"/>
      <c r="F267" s="27" t="s">
        <v>22</v>
      </c>
      <c r="G267" s="133">
        <f aca="true" t="shared" si="55" ref="G267:H277">I267+K267+M267+O267</f>
        <v>0</v>
      </c>
      <c r="H267" s="133">
        <f t="shared" si="55"/>
        <v>0</v>
      </c>
      <c r="I267" s="28">
        <v>0</v>
      </c>
      <c r="J267" s="28">
        <v>0</v>
      </c>
      <c r="K267" s="133">
        <v>0</v>
      </c>
      <c r="L267" s="133">
        <v>0</v>
      </c>
      <c r="M267" s="133">
        <v>0</v>
      </c>
      <c r="N267" s="133">
        <v>0</v>
      </c>
      <c r="O267" s="133">
        <v>0</v>
      </c>
      <c r="P267" s="133">
        <v>0</v>
      </c>
      <c r="Q267" s="278"/>
      <c r="R267" s="279"/>
    </row>
    <row r="268" spans="1:18" s="24" customFormat="1" ht="12.75">
      <c r="A268" s="158"/>
      <c r="B268" s="161"/>
      <c r="C268" s="152"/>
      <c r="D268" s="29"/>
      <c r="E268" s="30"/>
      <c r="F268" s="27" t="s">
        <v>25</v>
      </c>
      <c r="G268" s="133">
        <f t="shared" si="55"/>
        <v>0</v>
      </c>
      <c r="H268" s="133">
        <f t="shared" si="55"/>
        <v>0</v>
      </c>
      <c r="I268" s="28">
        <v>0</v>
      </c>
      <c r="J268" s="28">
        <v>0</v>
      </c>
      <c r="K268" s="133">
        <v>0</v>
      </c>
      <c r="L268" s="133">
        <v>0</v>
      </c>
      <c r="M268" s="133">
        <v>0</v>
      </c>
      <c r="N268" s="133">
        <v>0</v>
      </c>
      <c r="O268" s="133">
        <v>0</v>
      </c>
      <c r="P268" s="133">
        <v>0</v>
      </c>
      <c r="Q268" s="278"/>
      <c r="R268" s="279"/>
    </row>
    <row r="269" spans="1:18" s="24" customFormat="1" ht="12.75">
      <c r="A269" s="158"/>
      <c r="B269" s="161"/>
      <c r="C269" s="152"/>
      <c r="D269" s="29"/>
      <c r="E269" s="31"/>
      <c r="F269" s="27" t="s">
        <v>26</v>
      </c>
      <c r="G269" s="133">
        <f t="shared" si="55"/>
        <v>0</v>
      </c>
      <c r="H269" s="133">
        <f t="shared" si="55"/>
        <v>0</v>
      </c>
      <c r="I269" s="28">
        <v>0</v>
      </c>
      <c r="J269" s="28">
        <v>0</v>
      </c>
      <c r="K269" s="133">
        <v>0</v>
      </c>
      <c r="L269" s="133">
        <v>0</v>
      </c>
      <c r="M269" s="133">
        <v>0</v>
      </c>
      <c r="N269" s="133">
        <v>0</v>
      </c>
      <c r="O269" s="133">
        <v>0</v>
      </c>
      <c r="P269" s="133">
        <v>0</v>
      </c>
      <c r="Q269" s="278"/>
      <c r="R269" s="279"/>
    </row>
    <row r="270" spans="1:18" s="24" customFormat="1" ht="12.75">
      <c r="A270" s="158"/>
      <c r="B270" s="161"/>
      <c r="C270" s="152"/>
      <c r="D270" s="29"/>
      <c r="E270" s="40"/>
      <c r="F270" s="27" t="s">
        <v>248</v>
      </c>
      <c r="G270" s="133">
        <f t="shared" si="55"/>
        <v>0</v>
      </c>
      <c r="H270" s="133">
        <f t="shared" si="55"/>
        <v>0</v>
      </c>
      <c r="I270" s="28">
        <v>0</v>
      </c>
      <c r="J270" s="28">
        <v>0</v>
      </c>
      <c r="K270" s="133">
        <v>0</v>
      </c>
      <c r="L270" s="133">
        <v>0</v>
      </c>
      <c r="M270" s="133">
        <v>0</v>
      </c>
      <c r="N270" s="133">
        <v>0</v>
      </c>
      <c r="O270" s="133">
        <v>0</v>
      </c>
      <c r="P270" s="133">
        <v>0</v>
      </c>
      <c r="Q270" s="278"/>
      <c r="R270" s="279"/>
    </row>
    <row r="271" spans="1:18" s="24" customFormat="1" ht="12.75">
      <c r="A271" s="158"/>
      <c r="B271" s="161"/>
      <c r="C271" s="152"/>
      <c r="D271" s="29"/>
      <c r="E271" s="40"/>
      <c r="F271" s="27" t="s">
        <v>28</v>
      </c>
      <c r="G271" s="133">
        <f t="shared" si="55"/>
        <v>0</v>
      </c>
      <c r="H271" s="133">
        <f t="shared" si="55"/>
        <v>0</v>
      </c>
      <c r="I271" s="28">
        <v>0</v>
      </c>
      <c r="J271" s="28">
        <v>0</v>
      </c>
      <c r="K271" s="133">
        <v>0</v>
      </c>
      <c r="L271" s="133">
        <v>0</v>
      </c>
      <c r="M271" s="133">
        <v>0</v>
      </c>
      <c r="N271" s="133">
        <v>0</v>
      </c>
      <c r="O271" s="133">
        <v>0</v>
      </c>
      <c r="P271" s="133">
        <v>0</v>
      </c>
      <c r="Q271" s="278"/>
      <c r="R271" s="279"/>
    </row>
    <row r="272" spans="1:18" s="24" customFormat="1" ht="12.75">
      <c r="A272" s="158"/>
      <c r="B272" s="161"/>
      <c r="C272" s="152"/>
      <c r="D272" s="29"/>
      <c r="E272" s="30"/>
      <c r="F272" s="27" t="s">
        <v>227</v>
      </c>
      <c r="G272" s="133">
        <f t="shared" si="55"/>
        <v>0</v>
      </c>
      <c r="H272" s="133">
        <f t="shared" si="55"/>
        <v>0</v>
      </c>
      <c r="I272" s="28">
        <v>0</v>
      </c>
      <c r="J272" s="28">
        <v>0</v>
      </c>
      <c r="K272" s="133">
        <v>0</v>
      </c>
      <c r="L272" s="133">
        <v>0</v>
      </c>
      <c r="M272" s="133">
        <v>0</v>
      </c>
      <c r="N272" s="133">
        <v>0</v>
      </c>
      <c r="O272" s="133">
        <v>0</v>
      </c>
      <c r="P272" s="133">
        <v>0</v>
      </c>
      <c r="Q272" s="278"/>
      <c r="R272" s="279"/>
    </row>
    <row r="273" spans="1:18" s="24" customFormat="1" ht="12.75">
      <c r="A273" s="158"/>
      <c r="B273" s="161"/>
      <c r="C273" s="152"/>
      <c r="D273" s="29"/>
      <c r="E273" s="31"/>
      <c r="F273" s="27" t="s">
        <v>234</v>
      </c>
      <c r="G273" s="133">
        <f t="shared" si="55"/>
        <v>0</v>
      </c>
      <c r="H273" s="133">
        <f t="shared" si="55"/>
        <v>0</v>
      </c>
      <c r="I273" s="28">
        <v>0</v>
      </c>
      <c r="J273" s="28">
        <v>0</v>
      </c>
      <c r="K273" s="28">
        <v>0</v>
      </c>
      <c r="L273" s="133">
        <v>0</v>
      </c>
      <c r="M273" s="28">
        <v>0</v>
      </c>
      <c r="N273" s="28">
        <v>0</v>
      </c>
      <c r="O273" s="28">
        <v>0</v>
      </c>
      <c r="P273" s="133">
        <v>0</v>
      </c>
      <c r="Q273" s="278"/>
      <c r="R273" s="279"/>
    </row>
    <row r="274" spans="1:18" s="24" customFormat="1" ht="12.75">
      <c r="A274" s="158"/>
      <c r="B274" s="161"/>
      <c r="C274" s="152"/>
      <c r="D274" s="29"/>
      <c r="E274" s="31"/>
      <c r="F274" s="27" t="s">
        <v>235</v>
      </c>
      <c r="G274" s="133">
        <f t="shared" si="55"/>
        <v>0</v>
      </c>
      <c r="H274" s="133">
        <f t="shared" si="55"/>
        <v>0</v>
      </c>
      <c r="I274" s="28">
        <v>0</v>
      </c>
      <c r="J274" s="28">
        <v>0</v>
      </c>
      <c r="K274" s="28">
        <v>0</v>
      </c>
      <c r="L274" s="133">
        <v>0</v>
      </c>
      <c r="M274" s="28">
        <v>0</v>
      </c>
      <c r="N274" s="28">
        <v>0</v>
      </c>
      <c r="O274" s="28">
        <v>0</v>
      </c>
      <c r="P274" s="133">
        <v>0</v>
      </c>
      <c r="Q274" s="278"/>
      <c r="R274" s="279"/>
    </row>
    <row r="275" spans="1:18" s="24" customFormat="1" ht="12.75">
      <c r="A275" s="158"/>
      <c r="B275" s="161"/>
      <c r="C275" s="152"/>
      <c r="D275" s="29"/>
      <c r="E275" s="31" t="s">
        <v>24</v>
      </c>
      <c r="F275" s="27" t="s">
        <v>236</v>
      </c>
      <c r="G275" s="133">
        <f t="shared" si="55"/>
        <v>2000</v>
      </c>
      <c r="H275" s="133">
        <f t="shared" si="55"/>
        <v>0</v>
      </c>
      <c r="I275" s="28">
        <v>2000</v>
      </c>
      <c r="J275" s="28">
        <v>0</v>
      </c>
      <c r="K275" s="28">
        <v>0</v>
      </c>
      <c r="L275" s="133">
        <v>0</v>
      </c>
      <c r="M275" s="28">
        <v>0</v>
      </c>
      <c r="N275" s="28">
        <v>0</v>
      </c>
      <c r="O275" s="28">
        <v>0</v>
      </c>
      <c r="P275" s="133">
        <v>0</v>
      </c>
      <c r="Q275" s="278"/>
      <c r="R275" s="279"/>
    </row>
    <row r="276" spans="1:18" s="24" customFormat="1" ht="12.75">
      <c r="A276" s="158"/>
      <c r="B276" s="161"/>
      <c r="C276" s="152"/>
      <c r="D276" s="29"/>
      <c r="E276" s="40" t="s">
        <v>23</v>
      </c>
      <c r="F276" s="27" t="s">
        <v>237</v>
      </c>
      <c r="G276" s="133">
        <f t="shared" si="55"/>
        <v>1032</v>
      </c>
      <c r="H276" s="133">
        <f t="shared" si="55"/>
        <v>0</v>
      </c>
      <c r="I276" s="28">
        <v>1032</v>
      </c>
      <c r="J276" s="28">
        <v>0</v>
      </c>
      <c r="K276" s="28">
        <v>0</v>
      </c>
      <c r="L276" s="133">
        <v>0</v>
      </c>
      <c r="M276" s="28">
        <v>0</v>
      </c>
      <c r="N276" s="28">
        <v>0</v>
      </c>
      <c r="O276" s="28">
        <v>0</v>
      </c>
      <c r="P276" s="133">
        <v>0</v>
      </c>
      <c r="Q276" s="278"/>
      <c r="R276" s="279"/>
    </row>
    <row r="277" spans="1:18" s="24" customFormat="1" ht="13.5" thickBot="1">
      <c r="A277" s="159"/>
      <c r="B277" s="162"/>
      <c r="C277" s="153"/>
      <c r="D277" s="33"/>
      <c r="E277" s="40" t="s">
        <v>23</v>
      </c>
      <c r="F277" s="35" t="s">
        <v>238</v>
      </c>
      <c r="G277" s="134">
        <f t="shared" si="55"/>
        <v>15050</v>
      </c>
      <c r="H277" s="134">
        <f t="shared" si="55"/>
        <v>0</v>
      </c>
      <c r="I277" s="28">
        <v>15050</v>
      </c>
      <c r="J277" s="36">
        <v>0</v>
      </c>
      <c r="K277" s="36">
        <v>0</v>
      </c>
      <c r="L277" s="134">
        <v>0</v>
      </c>
      <c r="M277" s="36">
        <v>0</v>
      </c>
      <c r="N277" s="36">
        <v>0</v>
      </c>
      <c r="O277" s="36">
        <v>0</v>
      </c>
      <c r="P277" s="134">
        <v>0</v>
      </c>
      <c r="Q277" s="280"/>
      <c r="R277" s="281"/>
    </row>
    <row r="278" spans="1:18" s="24" customFormat="1" ht="12.75" customHeight="1">
      <c r="A278" s="157" t="s">
        <v>270</v>
      </c>
      <c r="B278" s="160" t="s">
        <v>450</v>
      </c>
      <c r="C278" s="151">
        <v>650</v>
      </c>
      <c r="D278" s="21"/>
      <c r="E278" s="22"/>
      <c r="F278" s="119" t="s">
        <v>247</v>
      </c>
      <c r="G278" s="23">
        <f>SUM(G279:G289)</f>
        <v>4875</v>
      </c>
      <c r="H278" s="23">
        <f aca="true" t="shared" si="56" ref="H278:P278">SUM(H279:H289)</f>
        <v>0</v>
      </c>
      <c r="I278" s="23">
        <f t="shared" si="56"/>
        <v>4875</v>
      </c>
      <c r="J278" s="23">
        <f t="shared" si="56"/>
        <v>0</v>
      </c>
      <c r="K278" s="23">
        <f t="shared" si="56"/>
        <v>0</v>
      </c>
      <c r="L278" s="23">
        <f t="shared" si="56"/>
        <v>0</v>
      </c>
      <c r="M278" s="23">
        <f t="shared" si="56"/>
        <v>0</v>
      </c>
      <c r="N278" s="23">
        <f t="shared" si="56"/>
        <v>0</v>
      </c>
      <c r="O278" s="23">
        <f t="shared" si="56"/>
        <v>0</v>
      </c>
      <c r="P278" s="23">
        <f t="shared" si="56"/>
        <v>0</v>
      </c>
      <c r="Q278" s="276" t="s">
        <v>20</v>
      </c>
      <c r="R278" s="277"/>
    </row>
    <row r="279" spans="1:18" s="24" customFormat="1" ht="12.75">
      <c r="A279" s="158"/>
      <c r="B279" s="161"/>
      <c r="C279" s="152"/>
      <c r="D279" s="29"/>
      <c r="E279" s="26"/>
      <c r="F279" s="27" t="s">
        <v>22</v>
      </c>
      <c r="G279" s="133">
        <f aca="true" t="shared" si="57" ref="G279:H289">I279+K279+M279+O279</f>
        <v>0</v>
      </c>
      <c r="H279" s="133">
        <f t="shared" si="57"/>
        <v>0</v>
      </c>
      <c r="I279" s="28">
        <v>0</v>
      </c>
      <c r="J279" s="28">
        <v>0</v>
      </c>
      <c r="K279" s="133">
        <v>0</v>
      </c>
      <c r="L279" s="133">
        <v>0</v>
      </c>
      <c r="M279" s="133">
        <v>0</v>
      </c>
      <c r="N279" s="133">
        <v>0</v>
      </c>
      <c r="O279" s="133">
        <v>0</v>
      </c>
      <c r="P279" s="133">
        <v>0</v>
      </c>
      <c r="Q279" s="278"/>
      <c r="R279" s="279"/>
    </row>
    <row r="280" spans="1:18" s="24" customFormat="1" ht="12.75">
      <c r="A280" s="158"/>
      <c r="B280" s="161"/>
      <c r="C280" s="152"/>
      <c r="D280" s="29"/>
      <c r="E280" s="30"/>
      <c r="F280" s="27" t="s">
        <v>25</v>
      </c>
      <c r="G280" s="133">
        <f t="shared" si="57"/>
        <v>0</v>
      </c>
      <c r="H280" s="133">
        <f t="shared" si="57"/>
        <v>0</v>
      </c>
      <c r="I280" s="28">
        <v>0</v>
      </c>
      <c r="J280" s="28">
        <v>0</v>
      </c>
      <c r="K280" s="133">
        <v>0</v>
      </c>
      <c r="L280" s="133">
        <v>0</v>
      </c>
      <c r="M280" s="133">
        <v>0</v>
      </c>
      <c r="N280" s="133">
        <v>0</v>
      </c>
      <c r="O280" s="133">
        <v>0</v>
      </c>
      <c r="P280" s="133">
        <v>0</v>
      </c>
      <c r="Q280" s="278"/>
      <c r="R280" s="279"/>
    </row>
    <row r="281" spans="1:18" s="24" customFormat="1" ht="12.75">
      <c r="A281" s="158"/>
      <c r="B281" s="161"/>
      <c r="C281" s="152"/>
      <c r="D281" s="29"/>
      <c r="E281" s="31"/>
      <c r="F281" s="27" t="s">
        <v>26</v>
      </c>
      <c r="G281" s="133">
        <f t="shared" si="57"/>
        <v>0</v>
      </c>
      <c r="H281" s="133">
        <f t="shared" si="57"/>
        <v>0</v>
      </c>
      <c r="I281" s="28">
        <v>0</v>
      </c>
      <c r="J281" s="28">
        <v>0</v>
      </c>
      <c r="K281" s="133">
        <v>0</v>
      </c>
      <c r="L281" s="133">
        <v>0</v>
      </c>
      <c r="M281" s="133">
        <v>0</v>
      </c>
      <c r="N281" s="133">
        <v>0</v>
      </c>
      <c r="O281" s="133">
        <v>0</v>
      </c>
      <c r="P281" s="133">
        <v>0</v>
      </c>
      <c r="Q281" s="278"/>
      <c r="R281" s="279"/>
    </row>
    <row r="282" spans="1:18" s="24" customFormat="1" ht="12.75">
      <c r="A282" s="158"/>
      <c r="B282" s="161"/>
      <c r="C282" s="152"/>
      <c r="D282" s="29"/>
      <c r="E282" s="40"/>
      <c r="F282" s="27" t="s">
        <v>248</v>
      </c>
      <c r="G282" s="133">
        <f t="shared" si="57"/>
        <v>0</v>
      </c>
      <c r="H282" s="133">
        <f t="shared" si="57"/>
        <v>0</v>
      </c>
      <c r="I282" s="28">
        <v>0</v>
      </c>
      <c r="J282" s="28">
        <v>0</v>
      </c>
      <c r="K282" s="133">
        <v>0</v>
      </c>
      <c r="L282" s="133">
        <v>0</v>
      </c>
      <c r="M282" s="133">
        <v>0</v>
      </c>
      <c r="N282" s="133">
        <v>0</v>
      </c>
      <c r="O282" s="133">
        <v>0</v>
      </c>
      <c r="P282" s="133">
        <v>0</v>
      </c>
      <c r="Q282" s="278"/>
      <c r="R282" s="279"/>
    </row>
    <row r="283" spans="1:18" s="24" customFormat="1" ht="12.75">
      <c r="A283" s="158"/>
      <c r="B283" s="161"/>
      <c r="C283" s="152"/>
      <c r="D283" s="29"/>
      <c r="E283" s="40"/>
      <c r="F283" s="27" t="s">
        <v>28</v>
      </c>
      <c r="G283" s="133">
        <f t="shared" si="57"/>
        <v>0</v>
      </c>
      <c r="H283" s="133">
        <f t="shared" si="57"/>
        <v>0</v>
      </c>
      <c r="I283" s="28">
        <v>0</v>
      </c>
      <c r="J283" s="28">
        <v>0</v>
      </c>
      <c r="K283" s="133">
        <v>0</v>
      </c>
      <c r="L283" s="133">
        <v>0</v>
      </c>
      <c r="M283" s="133">
        <v>0</v>
      </c>
      <c r="N283" s="133">
        <v>0</v>
      </c>
      <c r="O283" s="133">
        <v>0</v>
      </c>
      <c r="P283" s="133">
        <v>0</v>
      </c>
      <c r="Q283" s="278"/>
      <c r="R283" s="279"/>
    </row>
    <row r="284" spans="1:18" s="24" customFormat="1" ht="12.75">
      <c r="A284" s="158"/>
      <c r="B284" s="161"/>
      <c r="C284" s="152"/>
      <c r="D284" s="29"/>
      <c r="E284" s="30"/>
      <c r="F284" s="27" t="s">
        <v>227</v>
      </c>
      <c r="G284" s="133">
        <f t="shared" si="57"/>
        <v>0</v>
      </c>
      <c r="H284" s="133">
        <f t="shared" si="57"/>
        <v>0</v>
      </c>
      <c r="I284" s="28">
        <v>0</v>
      </c>
      <c r="J284" s="28">
        <v>0</v>
      </c>
      <c r="K284" s="133">
        <v>0</v>
      </c>
      <c r="L284" s="133">
        <v>0</v>
      </c>
      <c r="M284" s="133">
        <v>0</v>
      </c>
      <c r="N284" s="133">
        <v>0</v>
      </c>
      <c r="O284" s="133">
        <v>0</v>
      </c>
      <c r="P284" s="133">
        <v>0</v>
      </c>
      <c r="Q284" s="278"/>
      <c r="R284" s="279"/>
    </row>
    <row r="285" spans="1:18" s="24" customFormat="1" ht="12.75">
      <c r="A285" s="158"/>
      <c r="B285" s="161"/>
      <c r="C285" s="152"/>
      <c r="D285" s="29"/>
      <c r="E285" s="31"/>
      <c r="F285" s="27" t="s">
        <v>234</v>
      </c>
      <c r="G285" s="133">
        <f t="shared" si="57"/>
        <v>0</v>
      </c>
      <c r="H285" s="133">
        <f t="shared" si="57"/>
        <v>0</v>
      </c>
      <c r="I285" s="28">
        <v>0</v>
      </c>
      <c r="J285" s="28">
        <v>0</v>
      </c>
      <c r="K285" s="28">
        <v>0</v>
      </c>
      <c r="L285" s="133">
        <v>0</v>
      </c>
      <c r="M285" s="28">
        <v>0</v>
      </c>
      <c r="N285" s="28">
        <v>0</v>
      </c>
      <c r="O285" s="28">
        <v>0</v>
      </c>
      <c r="P285" s="133">
        <v>0</v>
      </c>
      <c r="Q285" s="278"/>
      <c r="R285" s="279"/>
    </row>
    <row r="286" spans="1:18" s="24" customFormat="1" ht="12.75">
      <c r="A286" s="158"/>
      <c r="B286" s="161"/>
      <c r="C286" s="152"/>
      <c r="D286" s="29"/>
      <c r="E286" s="31"/>
      <c r="F286" s="27" t="s">
        <v>235</v>
      </c>
      <c r="G286" s="133">
        <f t="shared" si="57"/>
        <v>0</v>
      </c>
      <c r="H286" s="133">
        <f t="shared" si="57"/>
        <v>0</v>
      </c>
      <c r="I286" s="28">
        <v>0</v>
      </c>
      <c r="J286" s="28">
        <v>0</v>
      </c>
      <c r="K286" s="28">
        <v>0</v>
      </c>
      <c r="L286" s="133">
        <v>0</v>
      </c>
      <c r="M286" s="28">
        <v>0</v>
      </c>
      <c r="N286" s="28">
        <v>0</v>
      </c>
      <c r="O286" s="28">
        <v>0</v>
      </c>
      <c r="P286" s="133">
        <v>0</v>
      </c>
      <c r="Q286" s="278"/>
      <c r="R286" s="279"/>
    </row>
    <row r="287" spans="1:18" s="24" customFormat="1" ht="12.75">
      <c r="A287" s="158"/>
      <c r="B287" s="161"/>
      <c r="C287" s="152"/>
      <c r="D287" s="29"/>
      <c r="E287" s="31" t="s">
        <v>24</v>
      </c>
      <c r="F287" s="27" t="s">
        <v>236</v>
      </c>
      <c r="G287" s="133">
        <f t="shared" si="57"/>
        <v>650</v>
      </c>
      <c r="H287" s="133">
        <f t="shared" si="57"/>
        <v>0</v>
      </c>
      <c r="I287" s="28">
        <v>650</v>
      </c>
      <c r="J287" s="28">
        <v>0</v>
      </c>
      <c r="K287" s="28">
        <v>0</v>
      </c>
      <c r="L287" s="133">
        <v>0</v>
      </c>
      <c r="M287" s="28">
        <v>0</v>
      </c>
      <c r="N287" s="28">
        <v>0</v>
      </c>
      <c r="O287" s="28">
        <v>0</v>
      </c>
      <c r="P287" s="133">
        <v>0</v>
      </c>
      <c r="Q287" s="278"/>
      <c r="R287" s="279"/>
    </row>
    <row r="288" spans="1:18" s="24" customFormat="1" ht="12.75">
      <c r="A288" s="158"/>
      <c r="B288" s="161"/>
      <c r="C288" s="152"/>
      <c r="D288" s="29"/>
      <c r="E288" s="40" t="s">
        <v>23</v>
      </c>
      <c r="F288" s="27" t="s">
        <v>237</v>
      </c>
      <c r="G288" s="133">
        <f t="shared" si="57"/>
        <v>4225</v>
      </c>
      <c r="H288" s="133">
        <f t="shared" si="57"/>
        <v>0</v>
      </c>
      <c r="I288" s="28">
        <v>4225</v>
      </c>
      <c r="J288" s="28">
        <v>0</v>
      </c>
      <c r="K288" s="28">
        <v>0</v>
      </c>
      <c r="L288" s="133">
        <v>0</v>
      </c>
      <c r="M288" s="28">
        <v>0</v>
      </c>
      <c r="N288" s="28">
        <v>0</v>
      </c>
      <c r="O288" s="28">
        <v>0</v>
      </c>
      <c r="P288" s="133">
        <v>0</v>
      </c>
      <c r="Q288" s="278"/>
      <c r="R288" s="279"/>
    </row>
    <row r="289" spans="1:18" s="24" customFormat="1" ht="13.5" thickBot="1">
      <c r="A289" s="159"/>
      <c r="B289" s="162"/>
      <c r="C289" s="153"/>
      <c r="D289" s="33"/>
      <c r="E289" s="34"/>
      <c r="F289" s="35" t="s">
        <v>238</v>
      </c>
      <c r="G289" s="134">
        <f t="shared" si="57"/>
        <v>0</v>
      </c>
      <c r="H289" s="134">
        <f t="shared" si="57"/>
        <v>0</v>
      </c>
      <c r="I289" s="36">
        <v>0</v>
      </c>
      <c r="J289" s="36">
        <v>0</v>
      </c>
      <c r="K289" s="36">
        <v>0</v>
      </c>
      <c r="L289" s="134">
        <v>0</v>
      </c>
      <c r="M289" s="36">
        <v>0</v>
      </c>
      <c r="N289" s="36">
        <v>0</v>
      </c>
      <c r="O289" s="36">
        <v>0</v>
      </c>
      <c r="P289" s="134">
        <v>0</v>
      </c>
      <c r="Q289" s="280"/>
      <c r="R289" s="281"/>
    </row>
    <row r="290" spans="1:18" s="24" customFormat="1" ht="12.75" customHeight="1">
      <c r="A290" s="157" t="s">
        <v>271</v>
      </c>
      <c r="B290" s="160" t="s">
        <v>250</v>
      </c>
      <c r="C290" s="151">
        <v>600</v>
      </c>
      <c r="D290" s="21"/>
      <c r="E290" s="22"/>
      <c r="F290" s="119" t="s">
        <v>247</v>
      </c>
      <c r="G290" s="23">
        <f>SUM(G291:G301)</f>
        <v>15278</v>
      </c>
      <c r="H290" s="23">
        <f aca="true" t="shared" si="58" ref="H290:P290">SUM(H291:H301)</f>
        <v>0</v>
      </c>
      <c r="I290" s="23">
        <f t="shared" si="58"/>
        <v>15278</v>
      </c>
      <c r="J290" s="23">
        <f t="shared" si="58"/>
        <v>0</v>
      </c>
      <c r="K290" s="23">
        <f t="shared" si="58"/>
        <v>0</v>
      </c>
      <c r="L290" s="23">
        <f t="shared" si="58"/>
        <v>0</v>
      </c>
      <c r="M290" s="23">
        <f t="shared" si="58"/>
        <v>0</v>
      </c>
      <c r="N290" s="23">
        <f t="shared" si="58"/>
        <v>0</v>
      </c>
      <c r="O290" s="23">
        <f t="shared" si="58"/>
        <v>0</v>
      </c>
      <c r="P290" s="23">
        <f t="shared" si="58"/>
        <v>0</v>
      </c>
      <c r="Q290" s="276" t="s">
        <v>20</v>
      </c>
      <c r="R290" s="277"/>
    </row>
    <row r="291" spans="1:18" s="24" customFormat="1" ht="12.75">
      <c r="A291" s="158"/>
      <c r="B291" s="161"/>
      <c r="C291" s="152"/>
      <c r="D291" s="29"/>
      <c r="E291" s="26"/>
      <c r="F291" s="27" t="s">
        <v>22</v>
      </c>
      <c r="G291" s="133">
        <f aca="true" t="shared" si="59" ref="G291:H301">I291+K291+M291+O291</f>
        <v>0</v>
      </c>
      <c r="H291" s="133">
        <f t="shared" si="59"/>
        <v>0</v>
      </c>
      <c r="I291" s="28">
        <v>0</v>
      </c>
      <c r="J291" s="28">
        <v>0</v>
      </c>
      <c r="K291" s="133">
        <v>0</v>
      </c>
      <c r="L291" s="133">
        <v>0</v>
      </c>
      <c r="M291" s="133">
        <v>0</v>
      </c>
      <c r="N291" s="133">
        <v>0</v>
      </c>
      <c r="O291" s="133">
        <v>0</v>
      </c>
      <c r="P291" s="133">
        <v>0</v>
      </c>
      <c r="Q291" s="278"/>
      <c r="R291" s="279"/>
    </row>
    <row r="292" spans="1:18" s="24" customFormat="1" ht="12.75">
      <c r="A292" s="158"/>
      <c r="B292" s="161"/>
      <c r="C292" s="152"/>
      <c r="D292" s="29"/>
      <c r="E292" s="30"/>
      <c r="F292" s="27" t="s">
        <v>25</v>
      </c>
      <c r="G292" s="133">
        <f t="shared" si="59"/>
        <v>0</v>
      </c>
      <c r="H292" s="133">
        <f t="shared" si="59"/>
        <v>0</v>
      </c>
      <c r="I292" s="28">
        <v>0</v>
      </c>
      <c r="J292" s="28">
        <v>0</v>
      </c>
      <c r="K292" s="133">
        <v>0</v>
      </c>
      <c r="L292" s="133">
        <v>0</v>
      </c>
      <c r="M292" s="133">
        <v>0</v>
      </c>
      <c r="N292" s="133">
        <v>0</v>
      </c>
      <c r="O292" s="133">
        <v>0</v>
      </c>
      <c r="P292" s="133">
        <v>0</v>
      </c>
      <c r="Q292" s="278"/>
      <c r="R292" s="279"/>
    </row>
    <row r="293" spans="1:18" s="24" customFormat="1" ht="12.75">
      <c r="A293" s="158"/>
      <c r="B293" s="161"/>
      <c r="C293" s="152"/>
      <c r="D293" s="29"/>
      <c r="E293" s="31"/>
      <c r="F293" s="27" t="s">
        <v>26</v>
      </c>
      <c r="G293" s="133">
        <f t="shared" si="59"/>
        <v>0</v>
      </c>
      <c r="H293" s="133">
        <f t="shared" si="59"/>
        <v>0</v>
      </c>
      <c r="I293" s="28">
        <v>0</v>
      </c>
      <c r="J293" s="28">
        <v>0</v>
      </c>
      <c r="K293" s="133">
        <v>0</v>
      </c>
      <c r="L293" s="133">
        <v>0</v>
      </c>
      <c r="M293" s="133">
        <v>0</v>
      </c>
      <c r="N293" s="133">
        <v>0</v>
      </c>
      <c r="O293" s="133">
        <v>0</v>
      </c>
      <c r="P293" s="133">
        <v>0</v>
      </c>
      <c r="Q293" s="278"/>
      <c r="R293" s="279"/>
    </row>
    <row r="294" spans="1:18" s="24" customFormat="1" ht="12.75">
      <c r="A294" s="158"/>
      <c r="B294" s="161"/>
      <c r="C294" s="152"/>
      <c r="D294" s="29"/>
      <c r="E294" s="30"/>
      <c r="F294" s="27" t="s">
        <v>248</v>
      </c>
      <c r="G294" s="133">
        <f t="shared" si="59"/>
        <v>0</v>
      </c>
      <c r="H294" s="133">
        <f t="shared" si="59"/>
        <v>0</v>
      </c>
      <c r="I294" s="28">
        <v>0</v>
      </c>
      <c r="J294" s="28">
        <v>0</v>
      </c>
      <c r="K294" s="133">
        <v>0</v>
      </c>
      <c r="L294" s="133">
        <v>0</v>
      </c>
      <c r="M294" s="133">
        <v>0</v>
      </c>
      <c r="N294" s="133">
        <v>0</v>
      </c>
      <c r="O294" s="133">
        <v>0</v>
      </c>
      <c r="P294" s="133">
        <v>0</v>
      </c>
      <c r="Q294" s="278"/>
      <c r="R294" s="279"/>
    </row>
    <row r="295" spans="1:18" s="24" customFormat="1" ht="12.75">
      <c r="A295" s="158"/>
      <c r="B295" s="161"/>
      <c r="C295" s="152"/>
      <c r="D295" s="29"/>
      <c r="E295" s="31"/>
      <c r="F295" s="27" t="s">
        <v>28</v>
      </c>
      <c r="G295" s="133">
        <f t="shared" si="59"/>
        <v>0</v>
      </c>
      <c r="H295" s="133">
        <f t="shared" si="59"/>
        <v>0</v>
      </c>
      <c r="I295" s="28">
        <v>0</v>
      </c>
      <c r="J295" s="28">
        <v>0</v>
      </c>
      <c r="K295" s="133">
        <v>0</v>
      </c>
      <c r="L295" s="133">
        <v>0</v>
      </c>
      <c r="M295" s="133">
        <v>0</v>
      </c>
      <c r="N295" s="133">
        <v>0</v>
      </c>
      <c r="O295" s="133">
        <v>0</v>
      </c>
      <c r="P295" s="133">
        <v>0</v>
      </c>
      <c r="Q295" s="278"/>
      <c r="R295" s="279"/>
    </row>
    <row r="296" spans="1:18" s="24" customFormat="1" ht="12.75">
      <c r="A296" s="158"/>
      <c r="B296" s="161"/>
      <c r="C296" s="152"/>
      <c r="D296" s="29"/>
      <c r="E296" s="31"/>
      <c r="F296" s="27" t="s">
        <v>227</v>
      </c>
      <c r="G296" s="133">
        <f t="shared" si="59"/>
        <v>0</v>
      </c>
      <c r="H296" s="133">
        <f t="shared" si="59"/>
        <v>0</v>
      </c>
      <c r="I296" s="28">
        <v>0</v>
      </c>
      <c r="J296" s="28">
        <v>0</v>
      </c>
      <c r="K296" s="133">
        <v>0</v>
      </c>
      <c r="L296" s="133">
        <v>0</v>
      </c>
      <c r="M296" s="133">
        <v>0</v>
      </c>
      <c r="N296" s="133">
        <v>0</v>
      </c>
      <c r="O296" s="133">
        <v>0</v>
      </c>
      <c r="P296" s="133">
        <v>0</v>
      </c>
      <c r="Q296" s="278"/>
      <c r="R296" s="279"/>
    </row>
    <row r="297" spans="1:18" s="24" customFormat="1" ht="12.75">
      <c r="A297" s="158"/>
      <c r="B297" s="161"/>
      <c r="C297" s="152"/>
      <c r="D297" s="29"/>
      <c r="E297" s="31" t="s">
        <v>24</v>
      </c>
      <c r="F297" s="27" t="s">
        <v>234</v>
      </c>
      <c r="G297" s="133">
        <f t="shared" si="59"/>
        <v>698.9</v>
      </c>
      <c r="H297" s="133">
        <f t="shared" si="59"/>
        <v>0</v>
      </c>
      <c r="I297" s="28">
        <v>698.9</v>
      </c>
      <c r="J297" s="28">
        <v>0</v>
      </c>
      <c r="K297" s="28">
        <v>0</v>
      </c>
      <c r="L297" s="133">
        <v>0</v>
      </c>
      <c r="M297" s="28">
        <v>0</v>
      </c>
      <c r="N297" s="28">
        <v>0</v>
      </c>
      <c r="O297" s="28">
        <v>0</v>
      </c>
      <c r="P297" s="133">
        <v>0</v>
      </c>
      <c r="Q297" s="278"/>
      <c r="R297" s="279"/>
    </row>
    <row r="298" spans="1:18" s="24" customFormat="1" ht="12.75">
      <c r="A298" s="158"/>
      <c r="B298" s="161"/>
      <c r="C298" s="152"/>
      <c r="D298" s="29"/>
      <c r="E298" s="40" t="s">
        <v>23</v>
      </c>
      <c r="F298" s="27" t="s">
        <v>235</v>
      </c>
      <c r="G298" s="133">
        <f t="shared" si="59"/>
        <v>14579.1</v>
      </c>
      <c r="H298" s="133">
        <f t="shared" si="59"/>
        <v>0</v>
      </c>
      <c r="I298" s="28">
        <v>14579.1</v>
      </c>
      <c r="J298" s="28">
        <v>0</v>
      </c>
      <c r="K298" s="28">
        <v>0</v>
      </c>
      <c r="L298" s="133">
        <v>0</v>
      </c>
      <c r="M298" s="28">
        <v>0</v>
      </c>
      <c r="N298" s="28">
        <v>0</v>
      </c>
      <c r="O298" s="28">
        <v>0</v>
      </c>
      <c r="P298" s="133">
        <v>0</v>
      </c>
      <c r="Q298" s="278"/>
      <c r="R298" s="279"/>
    </row>
    <row r="299" spans="1:18" s="24" customFormat="1" ht="12.75">
      <c r="A299" s="158"/>
      <c r="B299" s="161"/>
      <c r="C299" s="152"/>
      <c r="D299" s="29"/>
      <c r="E299" s="30"/>
      <c r="F299" s="27" t="s">
        <v>236</v>
      </c>
      <c r="G299" s="133">
        <f t="shared" si="59"/>
        <v>0</v>
      </c>
      <c r="H299" s="133">
        <f t="shared" si="59"/>
        <v>0</v>
      </c>
      <c r="I299" s="28">
        <v>0</v>
      </c>
      <c r="J299" s="28">
        <v>0</v>
      </c>
      <c r="K299" s="28">
        <v>0</v>
      </c>
      <c r="L299" s="133">
        <v>0</v>
      </c>
      <c r="M299" s="28">
        <v>0</v>
      </c>
      <c r="N299" s="28">
        <v>0</v>
      </c>
      <c r="O299" s="28">
        <v>0</v>
      </c>
      <c r="P299" s="133">
        <v>0</v>
      </c>
      <c r="Q299" s="278"/>
      <c r="R299" s="279"/>
    </row>
    <row r="300" spans="1:18" s="24" customFormat="1" ht="12.75">
      <c r="A300" s="158"/>
      <c r="B300" s="161"/>
      <c r="C300" s="152"/>
      <c r="D300" s="29"/>
      <c r="E300" s="30"/>
      <c r="F300" s="27" t="s">
        <v>237</v>
      </c>
      <c r="G300" s="133">
        <f t="shared" si="59"/>
        <v>0</v>
      </c>
      <c r="H300" s="133">
        <f t="shared" si="59"/>
        <v>0</v>
      </c>
      <c r="I300" s="28">
        <v>0</v>
      </c>
      <c r="J300" s="28">
        <v>0</v>
      </c>
      <c r="K300" s="28">
        <v>0</v>
      </c>
      <c r="L300" s="133">
        <v>0</v>
      </c>
      <c r="M300" s="28">
        <v>0</v>
      </c>
      <c r="N300" s="28">
        <v>0</v>
      </c>
      <c r="O300" s="28">
        <v>0</v>
      </c>
      <c r="P300" s="133">
        <v>0</v>
      </c>
      <c r="Q300" s="278"/>
      <c r="R300" s="279"/>
    </row>
    <row r="301" spans="1:18" s="24" customFormat="1" ht="13.5" thickBot="1">
      <c r="A301" s="159"/>
      <c r="B301" s="162"/>
      <c r="C301" s="153"/>
      <c r="D301" s="33"/>
      <c r="E301" s="34"/>
      <c r="F301" s="35" t="s">
        <v>238</v>
      </c>
      <c r="G301" s="134">
        <f t="shared" si="59"/>
        <v>0</v>
      </c>
      <c r="H301" s="134">
        <f t="shared" si="59"/>
        <v>0</v>
      </c>
      <c r="I301" s="36">
        <v>0</v>
      </c>
      <c r="J301" s="36">
        <v>0</v>
      </c>
      <c r="K301" s="36">
        <v>0</v>
      </c>
      <c r="L301" s="134">
        <v>0</v>
      </c>
      <c r="M301" s="36">
        <v>0</v>
      </c>
      <c r="N301" s="36">
        <v>0</v>
      </c>
      <c r="O301" s="36">
        <v>0</v>
      </c>
      <c r="P301" s="134">
        <v>0</v>
      </c>
      <c r="Q301" s="280"/>
      <c r="R301" s="281"/>
    </row>
    <row r="302" spans="1:18" s="24" customFormat="1" ht="12.75" customHeight="1">
      <c r="A302" s="157" t="s">
        <v>272</v>
      </c>
      <c r="B302" s="160" t="s">
        <v>451</v>
      </c>
      <c r="C302" s="151">
        <v>500</v>
      </c>
      <c r="D302" s="21"/>
      <c r="E302" s="22"/>
      <c r="F302" s="119" t="s">
        <v>247</v>
      </c>
      <c r="G302" s="23">
        <f aca="true" t="shared" si="60" ref="G302:P302">SUM(G303:G313)</f>
        <v>35648.600000000006</v>
      </c>
      <c r="H302" s="23">
        <f t="shared" si="60"/>
        <v>0</v>
      </c>
      <c r="I302" s="23">
        <f t="shared" si="60"/>
        <v>35648.600000000006</v>
      </c>
      <c r="J302" s="23">
        <f t="shared" si="60"/>
        <v>0</v>
      </c>
      <c r="K302" s="23">
        <f t="shared" si="60"/>
        <v>0</v>
      </c>
      <c r="L302" s="23">
        <f t="shared" si="60"/>
        <v>0</v>
      </c>
      <c r="M302" s="23">
        <f t="shared" si="60"/>
        <v>0</v>
      </c>
      <c r="N302" s="23">
        <f t="shared" si="60"/>
        <v>0</v>
      </c>
      <c r="O302" s="23">
        <f t="shared" si="60"/>
        <v>0</v>
      </c>
      <c r="P302" s="23">
        <f t="shared" si="60"/>
        <v>0</v>
      </c>
      <c r="Q302" s="276" t="s">
        <v>20</v>
      </c>
      <c r="R302" s="277"/>
    </row>
    <row r="303" spans="1:18" s="24" customFormat="1" ht="12.75">
      <c r="A303" s="158"/>
      <c r="B303" s="161"/>
      <c r="C303" s="152"/>
      <c r="D303" s="29"/>
      <c r="E303" s="26"/>
      <c r="F303" s="27" t="s">
        <v>22</v>
      </c>
      <c r="G303" s="133">
        <f aca="true" t="shared" si="61" ref="G303:H313">I303+K303+M303+O303</f>
        <v>0</v>
      </c>
      <c r="H303" s="133">
        <f t="shared" si="61"/>
        <v>0</v>
      </c>
      <c r="I303" s="28">
        <v>0</v>
      </c>
      <c r="J303" s="28">
        <v>0</v>
      </c>
      <c r="K303" s="133">
        <v>0</v>
      </c>
      <c r="L303" s="133">
        <v>0</v>
      </c>
      <c r="M303" s="133">
        <v>0</v>
      </c>
      <c r="N303" s="133">
        <v>0</v>
      </c>
      <c r="O303" s="133">
        <v>0</v>
      </c>
      <c r="P303" s="133">
        <v>0</v>
      </c>
      <c r="Q303" s="278"/>
      <c r="R303" s="279"/>
    </row>
    <row r="304" spans="1:18" s="24" customFormat="1" ht="12.75">
      <c r="A304" s="158"/>
      <c r="B304" s="161"/>
      <c r="C304" s="152"/>
      <c r="D304" s="29"/>
      <c r="E304" s="30"/>
      <c r="F304" s="27" t="s">
        <v>25</v>
      </c>
      <c r="G304" s="133">
        <f t="shared" si="61"/>
        <v>0</v>
      </c>
      <c r="H304" s="133">
        <f t="shared" si="61"/>
        <v>0</v>
      </c>
      <c r="I304" s="28">
        <v>0</v>
      </c>
      <c r="J304" s="28">
        <v>0</v>
      </c>
      <c r="K304" s="133">
        <v>0</v>
      </c>
      <c r="L304" s="133">
        <v>0</v>
      </c>
      <c r="M304" s="133">
        <v>0</v>
      </c>
      <c r="N304" s="133">
        <v>0</v>
      </c>
      <c r="O304" s="133">
        <v>0</v>
      </c>
      <c r="P304" s="133">
        <v>0</v>
      </c>
      <c r="Q304" s="278"/>
      <c r="R304" s="279"/>
    </row>
    <row r="305" spans="1:18" s="24" customFormat="1" ht="12.75">
      <c r="A305" s="158"/>
      <c r="B305" s="161"/>
      <c r="C305" s="152"/>
      <c r="D305" s="29"/>
      <c r="E305" s="31"/>
      <c r="F305" s="27" t="s">
        <v>26</v>
      </c>
      <c r="G305" s="133">
        <f t="shared" si="61"/>
        <v>0</v>
      </c>
      <c r="H305" s="133">
        <f t="shared" si="61"/>
        <v>0</v>
      </c>
      <c r="I305" s="28">
        <v>0</v>
      </c>
      <c r="J305" s="28">
        <v>0</v>
      </c>
      <c r="K305" s="133">
        <v>0</v>
      </c>
      <c r="L305" s="133">
        <v>0</v>
      </c>
      <c r="M305" s="133">
        <v>0</v>
      </c>
      <c r="N305" s="133">
        <v>0</v>
      </c>
      <c r="O305" s="133">
        <v>0</v>
      </c>
      <c r="P305" s="133">
        <v>0</v>
      </c>
      <c r="Q305" s="278"/>
      <c r="R305" s="279"/>
    </row>
    <row r="306" spans="1:18" s="24" customFormat="1" ht="12.75">
      <c r="A306" s="158"/>
      <c r="B306" s="161"/>
      <c r="C306" s="152"/>
      <c r="D306" s="29"/>
      <c r="E306" s="30"/>
      <c r="F306" s="27" t="s">
        <v>248</v>
      </c>
      <c r="G306" s="133">
        <f t="shared" si="61"/>
        <v>0</v>
      </c>
      <c r="H306" s="133">
        <f t="shared" si="61"/>
        <v>0</v>
      </c>
      <c r="I306" s="28">
        <v>0</v>
      </c>
      <c r="J306" s="28">
        <v>0</v>
      </c>
      <c r="K306" s="133">
        <v>0</v>
      </c>
      <c r="L306" s="133">
        <v>0</v>
      </c>
      <c r="M306" s="133">
        <v>0</v>
      </c>
      <c r="N306" s="133">
        <v>0</v>
      </c>
      <c r="O306" s="133">
        <v>0</v>
      </c>
      <c r="P306" s="133">
        <v>0</v>
      </c>
      <c r="Q306" s="278"/>
      <c r="R306" s="279"/>
    </row>
    <row r="307" spans="1:18" s="24" customFormat="1" ht="12.75">
      <c r="A307" s="158"/>
      <c r="B307" s="161"/>
      <c r="C307" s="152"/>
      <c r="D307" s="29"/>
      <c r="E307" s="31"/>
      <c r="F307" s="27" t="s">
        <v>28</v>
      </c>
      <c r="G307" s="133">
        <f t="shared" si="61"/>
        <v>0</v>
      </c>
      <c r="H307" s="133">
        <f t="shared" si="61"/>
        <v>0</v>
      </c>
      <c r="I307" s="28">
        <v>0</v>
      </c>
      <c r="J307" s="28">
        <v>0</v>
      </c>
      <c r="K307" s="133">
        <v>0</v>
      </c>
      <c r="L307" s="133">
        <v>0</v>
      </c>
      <c r="M307" s="133">
        <v>0</v>
      </c>
      <c r="N307" s="133">
        <v>0</v>
      </c>
      <c r="O307" s="133">
        <v>0</v>
      </c>
      <c r="P307" s="133">
        <v>0</v>
      </c>
      <c r="Q307" s="278"/>
      <c r="R307" s="279"/>
    </row>
    <row r="308" spans="1:18" s="24" customFormat="1" ht="12.75">
      <c r="A308" s="158"/>
      <c r="B308" s="161"/>
      <c r="C308" s="152"/>
      <c r="D308" s="29"/>
      <c r="E308" s="31"/>
      <c r="F308" s="27" t="s">
        <v>227</v>
      </c>
      <c r="G308" s="133">
        <f t="shared" si="61"/>
        <v>0</v>
      </c>
      <c r="H308" s="133">
        <f t="shared" si="61"/>
        <v>0</v>
      </c>
      <c r="I308" s="28">
        <v>0</v>
      </c>
      <c r="J308" s="28">
        <v>0</v>
      </c>
      <c r="K308" s="133">
        <v>0</v>
      </c>
      <c r="L308" s="133">
        <v>0</v>
      </c>
      <c r="M308" s="133">
        <v>0</v>
      </c>
      <c r="N308" s="133">
        <v>0</v>
      </c>
      <c r="O308" s="133">
        <v>0</v>
      </c>
      <c r="P308" s="133">
        <v>0</v>
      </c>
      <c r="Q308" s="278"/>
      <c r="R308" s="279"/>
    </row>
    <row r="309" spans="1:18" s="24" customFormat="1" ht="12.75">
      <c r="A309" s="158"/>
      <c r="B309" s="161"/>
      <c r="C309" s="152"/>
      <c r="D309" s="29"/>
      <c r="E309" s="31" t="s">
        <v>24</v>
      </c>
      <c r="F309" s="27" t="s">
        <v>234</v>
      </c>
      <c r="G309" s="133">
        <f t="shared" si="61"/>
        <v>1630.8</v>
      </c>
      <c r="H309" s="133">
        <f t="shared" si="61"/>
        <v>0</v>
      </c>
      <c r="I309" s="28">
        <v>1630.8</v>
      </c>
      <c r="J309" s="28">
        <v>0</v>
      </c>
      <c r="K309" s="28">
        <v>0</v>
      </c>
      <c r="L309" s="133">
        <v>0</v>
      </c>
      <c r="M309" s="28">
        <v>0</v>
      </c>
      <c r="N309" s="28">
        <v>0</v>
      </c>
      <c r="O309" s="28">
        <v>0</v>
      </c>
      <c r="P309" s="133">
        <v>0</v>
      </c>
      <c r="Q309" s="278"/>
      <c r="R309" s="279"/>
    </row>
    <row r="310" spans="1:18" s="24" customFormat="1" ht="12.75">
      <c r="A310" s="158"/>
      <c r="B310" s="161"/>
      <c r="C310" s="152"/>
      <c r="D310" s="29"/>
      <c r="E310" s="40" t="s">
        <v>23</v>
      </c>
      <c r="F310" s="27" t="s">
        <v>235</v>
      </c>
      <c r="G310" s="133">
        <f t="shared" si="61"/>
        <v>34017.8</v>
      </c>
      <c r="H310" s="133">
        <f t="shared" si="61"/>
        <v>0</v>
      </c>
      <c r="I310" s="28">
        <v>34017.8</v>
      </c>
      <c r="J310" s="28">
        <v>0</v>
      </c>
      <c r="K310" s="28">
        <v>0</v>
      </c>
      <c r="L310" s="133">
        <v>0</v>
      </c>
      <c r="M310" s="28">
        <v>0</v>
      </c>
      <c r="N310" s="28">
        <v>0</v>
      </c>
      <c r="O310" s="28">
        <v>0</v>
      </c>
      <c r="P310" s="133">
        <v>0</v>
      </c>
      <c r="Q310" s="278"/>
      <c r="R310" s="279"/>
    </row>
    <row r="311" spans="1:18" s="24" customFormat="1" ht="12.75">
      <c r="A311" s="158"/>
      <c r="B311" s="161"/>
      <c r="C311" s="152"/>
      <c r="D311" s="29"/>
      <c r="E311" s="30"/>
      <c r="F311" s="27" t="s">
        <v>236</v>
      </c>
      <c r="G311" s="133">
        <f t="shared" si="61"/>
        <v>0</v>
      </c>
      <c r="H311" s="133">
        <f t="shared" si="61"/>
        <v>0</v>
      </c>
      <c r="I311" s="28">
        <v>0</v>
      </c>
      <c r="J311" s="28">
        <v>0</v>
      </c>
      <c r="K311" s="28">
        <v>0</v>
      </c>
      <c r="L311" s="133">
        <v>0</v>
      </c>
      <c r="M311" s="28">
        <v>0</v>
      </c>
      <c r="N311" s="28">
        <v>0</v>
      </c>
      <c r="O311" s="28">
        <v>0</v>
      </c>
      <c r="P311" s="133">
        <v>0</v>
      </c>
      <c r="Q311" s="278"/>
      <c r="R311" s="279"/>
    </row>
    <row r="312" spans="1:18" s="24" customFormat="1" ht="12.75">
      <c r="A312" s="158"/>
      <c r="B312" s="161"/>
      <c r="C312" s="152"/>
      <c r="D312" s="29"/>
      <c r="E312" s="30"/>
      <c r="F312" s="27" t="s">
        <v>237</v>
      </c>
      <c r="G312" s="133">
        <f t="shared" si="61"/>
        <v>0</v>
      </c>
      <c r="H312" s="133">
        <f t="shared" si="61"/>
        <v>0</v>
      </c>
      <c r="I312" s="28">
        <v>0</v>
      </c>
      <c r="J312" s="28">
        <v>0</v>
      </c>
      <c r="K312" s="28">
        <v>0</v>
      </c>
      <c r="L312" s="133">
        <v>0</v>
      </c>
      <c r="M312" s="28">
        <v>0</v>
      </c>
      <c r="N312" s="28">
        <v>0</v>
      </c>
      <c r="O312" s="28">
        <v>0</v>
      </c>
      <c r="P312" s="133">
        <v>0</v>
      </c>
      <c r="Q312" s="278"/>
      <c r="R312" s="279"/>
    </row>
    <row r="313" spans="1:18" s="24" customFormat="1" ht="13.5" thickBot="1">
      <c r="A313" s="159"/>
      <c r="B313" s="162"/>
      <c r="C313" s="153"/>
      <c r="D313" s="33"/>
      <c r="E313" s="34"/>
      <c r="F313" s="35" t="s">
        <v>238</v>
      </c>
      <c r="G313" s="134">
        <f t="shared" si="61"/>
        <v>0</v>
      </c>
      <c r="H313" s="134">
        <f t="shared" si="61"/>
        <v>0</v>
      </c>
      <c r="I313" s="36">
        <v>0</v>
      </c>
      <c r="J313" s="36">
        <v>0</v>
      </c>
      <c r="K313" s="36">
        <v>0</v>
      </c>
      <c r="L313" s="134">
        <v>0</v>
      </c>
      <c r="M313" s="36">
        <v>0</v>
      </c>
      <c r="N313" s="36">
        <v>0</v>
      </c>
      <c r="O313" s="36">
        <v>0</v>
      </c>
      <c r="P313" s="134">
        <v>0</v>
      </c>
      <c r="Q313" s="280"/>
      <c r="R313" s="281"/>
    </row>
    <row r="314" spans="1:18" s="24" customFormat="1" ht="12.75" customHeight="1">
      <c r="A314" s="157" t="s">
        <v>273</v>
      </c>
      <c r="B314" s="160" t="s">
        <v>251</v>
      </c>
      <c r="C314" s="163" t="s">
        <v>33</v>
      </c>
      <c r="D314" s="114"/>
      <c r="E314" s="22"/>
      <c r="F314" s="119" t="s">
        <v>247</v>
      </c>
      <c r="G314" s="23">
        <f aca="true" t="shared" si="62" ref="G314:P314">SUM(G315:G325)</f>
        <v>0</v>
      </c>
      <c r="H314" s="23">
        <f t="shared" si="62"/>
        <v>0</v>
      </c>
      <c r="I314" s="23">
        <f t="shared" si="62"/>
        <v>0</v>
      </c>
      <c r="J314" s="23">
        <f t="shared" si="62"/>
        <v>0</v>
      </c>
      <c r="K314" s="23">
        <f t="shared" si="62"/>
        <v>0</v>
      </c>
      <c r="L314" s="23">
        <f t="shared" si="62"/>
        <v>0</v>
      </c>
      <c r="M314" s="23">
        <f t="shared" si="62"/>
        <v>0</v>
      </c>
      <c r="N314" s="23">
        <f t="shared" si="62"/>
        <v>0</v>
      </c>
      <c r="O314" s="23">
        <f t="shared" si="62"/>
        <v>0</v>
      </c>
      <c r="P314" s="23">
        <f t="shared" si="62"/>
        <v>0</v>
      </c>
      <c r="Q314" s="276" t="s">
        <v>20</v>
      </c>
      <c r="R314" s="277"/>
    </row>
    <row r="315" spans="1:18" s="24" customFormat="1" ht="12.75">
      <c r="A315" s="158"/>
      <c r="B315" s="161"/>
      <c r="C315" s="164"/>
      <c r="D315" s="38"/>
      <c r="E315" s="26"/>
      <c r="F315" s="27" t="s">
        <v>22</v>
      </c>
      <c r="G315" s="133">
        <f aca="true" t="shared" si="63" ref="G315:H325">I315+K315+M315+O315</f>
        <v>0</v>
      </c>
      <c r="H315" s="133">
        <f t="shared" si="63"/>
        <v>0</v>
      </c>
      <c r="I315" s="28">
        <v>0</v>
      </c>
      <c r="J315" s="28">
        <v>0</v>
      </c>
      <c r="K315" s="133">
        <v>0</v>
      </c>
      <c r="L315" s="133">
        <v>0</v>
      </c>
      <c r="M315" s="28">
        <v>0</v>
      </c>
      <c r="N315" s="28">
        <v>0</v>
      </c>
      <c r="O315" s="133">
        <v>0</v>
      </c>
      <c r="P315" s="133">
        <v>0</v>
      </c>
      <c r="Q315" s="278"/>
      <c r="R315" s="279"/>
    </row>
    <row r="316" spans="1:18" s="24" customFormat="1" ht="12.75">
      <c r="A316" s="158"/>
      <c r="B316" s="161"/>
      <c r="C316" s="164"/>
      <c r="D316" s="38"/>
      <c r="E316" s="30"/>
      <c r="F316" s="27" t="s">
        <v>25</v>
      </c>
      <c r="G316" s="133">
        <f t="shared" si="63"/>
        <v>0</v>
      </c>
      <c r="H316" s="133">
        <f t="shared" si="63"/>
        <v>0</v>
      </c>
      <c r="I316" s="28">
        <v>0</v>
      </c>
      <c r="J316" s="28">
        <v>0</v>
      </c>
      <c r="K316" s="133">
        <v>0</v>
      </c>
      <c r="L316" s="133">
        <v>0</v>
      </c>
      <c r="M316" s="28">
        <v>0</v>
      </c>
      <c r="N316" s="28">
        <v>0</v>
      </c>
      <c r="O316" s="133">
        <v>0</v>
      </c>
      <c r="P316" s="133">
        <v>0</v>
      </c>
      <c r="Q316" s="278"/>
      <c r="R316" s="279"/>
    </row>
    <row r="317" spans="1:18" s="24" customFormat="1" ht="38.25">
      <c r="A317" s="158"/>
      <c r="B317" s="161"/>
      <c r="C317" s="164"/>
      <c r="D317" s="29" t="s">
        <v>252</v>
      </c>
      <c r="E317" s="37" t="s">
        <v>253</v>
      </c>
      <c r="F317" s="27" t="s">
        <v>26</v>
      </c>
      <c r="G317" s="133">
        <f t="shared" si="63"/>
        <v>0</v>
      </c>
      <c r="H317" s="133">
        <f t="shared" si="63"/>
        <v>0</v>
      </c>
      <c r="I317" s="28">
        <v>0</v>
      </c>
      <c r="J317" s="28">
        <v>0</v>
      </c>
      <c r="K317" s="133">
        <v>0</v>
      </c>
      <c r="L317" s="133">
        <v>0</v>
      </c>
      <c r="M317" s="28">
        <f>1329.2-1329.2</f>
        <v>0</v>
      </c>
      <c r="N317" s="28">
        <f>1329.2-1329.2</f>
        <v>0</v>
      </c>
      <c r="O317" s="133">
        <v>0</v>
      </c>
      <c r="P317" s="133">
        <v>0</v>
      </c>
      <c r="Q317" s="278"/>
      <c r="R317" s="279"/>
    </row>
    <row r="318" spans="1:18" s="24" customFormat="1" ht="12.75">
      <c r="A318" s="158"/>
      <c r="B318" s="161"/>
      <c r="C318" s="164"/>
      <c r="D318" s="38"/>
      <c r="E318" s="30"/>
      <c r="F318" s="27" t="s">
        <v>248</v>
      </c>
      <c r="G318" s="133">
        <f t="shared" si="63"/>
        <v>0</v>
      </c>
      <c r="H318" s="133">
        <f t="shared" si="63"/>
        <v>0</v>
      </c>
      <c r="I318" s="28">
        <v>0</v>
      </c>
      <c r="J318" s="28">
        <v>0</v>
      </c>
      <c r="K318" s="133">
        <v>0</v>
      </c>
      <c r="L318" s="133">
        <v>0</v>
      </c>
      <c r="M318" s="133">
        <v>0</v>
      </c>
      <c r="N318" s="133">
        <v>0</v>
      </c>
      <c r="O318" s="133">
        <v>0</v>
      </c>
      <c r="P318" s="133">
        <v>0</v>
      </c>
      <c r="Q318" s="278"/>
      <c r="R318" s="279"/>
    </row>
    <row r="319" spans="1:18" s="24" customFormat="1" ht="12.75">
      <c r="A319" s="158"/>
      <c r="B319" s="161"/>
      <c r="C319" s="164"/>
      <c r="D319" s="38"/>
      <c r="E319" s="30"/>
      <c r="F319" s="27" t="s">
        <v>28</v>
      </c>
      <c r="G319" s="133">
        <f t="shared" si="63"/>
        <v>0</v>
      </c>
      <c r="H319" s="133">
        <f t="shared" si="63"/>
        <v>0</v>
      </c>
      <c r="I319" s="28">
        <v>0</v>
      </c>
      <c r="J319" s="28">
        <v>0</v>
      </c>
      <c r="K319" s="133">
        <v>0</v>
      </c>
      <c r="L319" s="133">
        <v>0</v>
      </c>
      <c r="M319" s="133">
        <v>0</v>
      </c>
      <c r="N319" s="133">
        <v>0</v>
      </c>
      <c r="O319" s="133">
        <v>0</v>
      </c>
      <c r="P319" s="133">
        <v>0</v>
      </c>
      <c r="Q319" s="278"/>
      <c r="R319" s="279"/>
    </row>
    <row r="320" spans="1:18" s="24" customFormat="1" ht="12.75">
      <c r="A320" s="158"/>
      <c r="B320" s="161"/>
      <c r="C320" s="164"/>
      <c r="D320" s="38"/>
      <c r="E320" s="30"/>
      <c r="F320" s="27" t="s">
        <v>227</v>
      </c>
      <c r="G320" s="133">
        <f t="shared" si="63"/>
        <v>0</v>
      </c>
      <c r="H320" s="133">
        <f t="shared" si="63"/>
        <v>0</v>
      </c>
      <c r="I320" s="28">
        <v>0</v>
      </c>
      <c r="J320" s="28">
        <v>0</v>
      </c>
      <c r="K320" s="133">
        <v>0</v>
      </c>
      <c r="L320" s="133">
        <v>0</v>
      </c>
      <c r="M320" s="133">
        <v>0</v>
      </c>
      <c r="N320" s="133">
        <v>0</v>
      </c>
      <c r="O320" s="133">
        <v>0</v>
      </c>
      <c r="P320" s="133">
        <v>0</v>
      </c>
      <c r="Q320" s="278"/>
      <c r="R320" s="279"/>
    </row>
    <row r="321" spans="1:18" s="24" customFormat="1" ht="12.75">
      <c r="A321" s="158"/>
      <c r="B321" s="161"/>
      <c r="C321" s="164"/>
      <c r="D321" s="29"/>
      <c r="E321" s="30"/>
      <c r="F321" s="27" t="s">
        <v>234</v>
      </c>
      <c r="G321" s="133">
        <f t="shared" si="63"/>
        <v>0</v>
      </c>
      <c r="H321" s="133">
        <f t="shared" si="63"/>
        <v>0</v>
      </c>
      <c r="I321" s="28">
        <v>0</v>
      </c>
      <c r="J321" s="28">
        <v>0</v>
      </c>
      <c r="K321" s="28">
        <v>0</v>
      </c>
      <c r="L321" s="133">
        <v>0</v>
      </c>
      <c r="M321" s="28">
        <v>0</v>
      </c>
      <c r="N321" s="28">
        <v>0</v>
      </c>
      <c r="O321" s="28">
        <v>0</v>
      </c>
      <c r="P321" s="133">
        <v>0</v>
      </c>
      <c r="Q321" s="278"/>
      <c r="R321" s="279"/>
    </row>
    <row r="322" spans="1:18" s="24" customFormat="1" ht="12.75">
      <c r="A322" s="158"/>
      <c r="B322" s="161"/>
      <c r="C322" s="164"/>
      <c r="D322" s="29"/>
      <c r="E322" s="30"/>
      <c r="F322" s="27" t="s">
        <v>235</v>
      </c>
      <c r="G322" s="133">
        <f t="shared" si="63"/>
        <v>0</v>
      </c>
      <c r="H322" s="133">
        <f t="shared" si="63"/>
        <v>0</v>
      </c>
      <c r="I322" s="28">
        <v>0</v>
      </c>
      <c r="J322" s="28">
        <v>0</v>
      </c>
      <c r="K322" s="28">
        <v>0</v>
      </c>
      <c r="L322" s="133">
        <v>0</v>
      </c>
      <c r="M322" s="28">
        <v>0</v>
      </c>
      <c r="N322" s="28">
        <v>0</v>
      </c>
      <c r="O322" s="28">
        <v>0</v>
      </c>
      <c r="P322" s="133">
        <v>0</v>
      </c>
      <c r="Q322" s="278"/>
      <c r="R322" s="279"/>
    </row>
    <row r="323" spans="1:18" s="24" customFormat="1" ht="12.75">
      <c r="A323" s="158"/>
      <c r="B323" s="161"/>
      <c r="C323" s="164"/>
      <c r="D323" s="29"/>
      <c r="E323" s="30"/>
      <c r="F323" s="27" t="s">
        <v>236</v>
      </c>
      <c r="G323" s="133">
        <f t="shared" si="63"/>
        <v>0</v>
      </c>
      <c r="H323" s="133">
        <f t="shared" si="63"/>
        <v>0</v>
      </c>
      <c r="I323" s="28">
        <v>0</v>
      </c>
      <c r="J323" s="28">
        <v>0</v>
      </c>
      <c r="K323" s="28">
        <v>0</v>
      </c>
      <c r="L323" s="133">
        <v>0</v>
      </c>
      <c r="M323" s="28">
        <v>0</v>
      </c>
      <c r="N323" s="28">
        <v>0</v>
      </c>
      <c r="O323" s="28">
        <v>0</v>
      </c>
      <c r="P323" s="133">
        <v>0</v>
      </c>
      <c r="Q323" s="278"/>
      <c r="R323" s="279"/>
    </row>
    <row r="324" spans="1:18" s="24" customFormat="1" ht="12.75">
      <c r="A324" s="158"/>
      <c r="B324" s="161"/>
      <c r="C324" s="164"/>
      <c r="D324" s="29"/>
      <c r="E324" s="30"/>
      <c r="F324" s="27" t="s">
        <v>237</v>
      </c>
      <c r="G324" s="133">
        <f t="shared" si="63"/>
        <v>0</v>
      </c>
      <c r="H324" s="133">
        <f t="shared" si="63"/>
        <v>0</v>
      </c>
      <c r="I324" s="28">
        <v>0</v>
      </c>
      <c r="J324" s="28">
        <v>0</v>
      </c>
      <c r="K324" s="28">
        <v>0</v>
      </c>
      <c r="L324" s="133">
        <v>0</v>
      </c>
      <c r="M324" s="28">
        <v>0</v>
      </c>
      <c r="N324" s="28">
        <v>0</v>
      </c>
      <c r="O324" s="28">
        <v>0</v>
      </c>
      <c r="P324" s="133">
        <v>0</v>
      </c>
      <c r="Q324" s="278"/>
      <c r="R324" s="279"/>
    </row>
    <row r="325" spans="1:18" s="24" customFormat="1" ht="13.5" thickBot="1">
      <c r="A325" s="159"/>
      <c r="B325" s="162"/>
      <c r="C325" s="165"/>
      <c r="D325" s="33"/>
      <c r="E325" s="34"/>
      <c r="F325" s="35" t="s">
        <v>238</v>
      </c>
      <c r="G325" s="134">
        <f t="shared" si="63"/>
        <v>0</v>
      </c>
      <c r="H325" s="134">
        <f t="shared" si="63"/>
        <v>0</v>
      </c>
      <c r="I325" s="36">
        <v>0</v>
      </c>
      <c r="J325" s="36">
        <v>0</v>
      </c>
      <c r="K325" s="36">
        <v>0</v>
      </c>
      <c r="L325" s="134">
        <v>0</v>
      </c>
      <c r="M325" s="36">
        <v>0</v>
      </c>
      <c r="N325" s="36">
        <v>0</v>
      </c>
      <c r="O325" s="36">
        <v>0</v>
      </c>
      <c r="P325" s="134">
        <v>0</v>
      </c>
      <c r="Q325" s="280"/>
      <c r="R325" s="281"/>
    </row>
    <row r="326" spans="1:18" s="24" customFormat="1" ht="12.75" customHeight="1">
      <c r="A326" s="157" t="s">
        <v>274</v>
      </c>
      <c r="B326" s="160" t="s">
        <v>452</v>
      </c>
      <c r="C326" s="151">
        <v>3000</v>
      </c>
      <c r="D326" s="21"/>
      <c r="E326" s="22"/>
      <c r="F326" s="119" t="s">
        <v>247</v>
      </c>
      <c r="G326" s="23">
        <f aca="true" t="shared" si="64" ref="G326:P326">SUM(G327:G337)</f>
        <v>31203.899999999998</v>
      </c>
      <c r="H326" s="23">
        <f t="shared" si="64"/>
        <v>0</v>
      </c>
      <c r="I326" s="23">
        <f t="shared" si="64"/>
        <v>31203.899999999998</v>
      </c>
      <c r="J326" s="23">
        <f t="shared" si="64"/>
        <v>0</v>
      </c>
      <c r="K326" s="23">
        <f t="shared" si="64"/>
        <v>0</v>
      </c>
      <c r="L326" s="23">
        <f t="shared" si="64"/>
        <v>0</v>
      </c>
      <c r="M326" s="23">
        <f t="shared" si="64"/>
        <v>0</v>
      </c>
      <c r="N326" s="23">
        <f t="shared" si="64"/>
        <v>0</v>
      </c>
      <c r="O326" s="23">
        <f t="shared" si="64"/>
        <v>0</v>
      </c>
      <c r="P326" s="23">
        <f t="shared" si="64"/>
        <v>0</v>
      </c>
      <c r="Q326" s="276" t="s">
        <v>20</v>
      </c>
      <c r="R326" s="277"/>
    </row>
    <row r="327" spans="1:18" s="24" customFormat="1" ht="12.75">
      <c r="A327" s="158"/>
      <c r="B327" s="161"/>
      <c r="C327" s="152"/>
      <c r="D327" s="29"/>
      <c r="E327" s="26"/>
      <c r="F327" s="27" t="s">
        <v>22</v>
      </c>
      <c r="G327" s="133">
        <f aca="true" t="shared" si="65" ref="G327:H337">I327+K327+M327+O327</f>
        <v>0</v>
      </c>
      <c r="H327" s="133">
        <f t="shared" si="65"/>
        <v>0</v>
      </c>
      <c r="I327" s="28">
        <v>0</v>
      </c>
      <c r="J327" s="28">
        <v>0</v>
      </c>
      <c r="K327" s="133">
        <v>0</v>
      </c>
      <c r="L327" s="133">
        <v>0</v>
      </c>
      <c r="M327" s="133">
        <v>0</v>
      </c>
      <c r="N327" s="133">
        <v>0</v>
      </c>
      <c r="O327" s="133">
        <v>0</v>
      </c>
      <c r="P327" s="133">
        <v>0</v>
      </c>
      <c r="Q327" s="278"/>
      <c r="R327" s="279"/>
    </row>
    <row r="328" spans="1:18" s="24" customFormat="1" ht="12.75">
      <c r="A328" s="158"/>
      <c r="B328" s="161"/>
      <c r="C328" s="152"/>
      <c r="D328" s="29"/>
      <c r="E328" s="30"/>
      <c r="F328" s="27" t="s">
        <v>25</v>
      </c>
      <c r="G328" s="133">
        <f t="shared" si="65"/>
        <v>0</v>
      </c>
      <c r="H328" s="133">
        <f t="shared" si="65"/>
        <v>0</v>
      </c>
      <c r="I328" s="28">
        <v>0</v>
      </c>
      <c r="J328" s="28">
        <v>0</v>
      </c>
      <c r="K328" s="133">
        <v>0</v>
      </c>
      <c r="L328" s="133">
        <v>0</v>
      </c>
      <c r="M328" s="133">
        <v>0</v>
      </c>
      <c r="N328" s="133">
        <v>0</v>
      </c>
      <c r="O328" s="133">
        <v>0</v>
      </c>
      <c r="P328" s="133">
        <v>0</v>
      </c>
      <c r="Q328" s="278"/>
      <c r="R328" s="279"/>
    </row>
    <row r="329" spans="1:18" s="24" customFormat="1" ht="12.75">
      <c r="A329" s="158"/>
      <c r="B329" s="161"/>
      <c r="C329" s="152"/>
      <c r="D329" s="29"/>
      <c r="E329" s="37"/>
      <c r="F329" s="27" t="s">
        <v>26</v>
      </c>
      <c r="G329" s="133">
        <f t="shared" si="65"/>
        <v>0</v>
      </c>
      <c r="H329" s="133">
        <f t="shared" si="65"/>
        <v>0</v>
      </c>
      <c r="I329" s="28">
        <v>0</v>
      </c>
      <c r="J329" s="28">
        <v>0</v>
      </c>
      <c r="K329" s="133">
        <v>0</v>
      </c>
      <c r="L329" s="133">
        <v>0</v>
      </c>
      <c r="M329" s="133">
        <v>0</v>
      </c>
      <c r="N329" s="133">
        <v>0</v>
      </c>
      <c r="O329" s="133">
        <v>0</v>
      </c>
      <c r="P329" s="133">
        <v>0</v>
      </c>
      <c r="Q329" s="278"/>
      <c r="R329" s="279"/>
    </row>
    <row r="330" spans="1:18" s="24" customFormat="1" ht="12.75">
      <c r="A330" s="158"/>
      <c r="B330" s="161"/>
      <c r="C330" s="152"/>
      <c r="D330" s="29"/>
      <c r="E330" s="37"/>
      <c r="F330" s="27" t="s">
        <v>248</v>
      </c>
      <c r="G330" s="133">
        <f t="shared" si="65"/>
        <v>0</v>
      </c>
      <c r="H330" s="133">
        <f t="shared" si="65"/>
        <v>0</v>
      </c>
      <c r="I330" s="28">
        <v>0</v>
      </c>
      <c r="J330" s="28">
        <v>0</v>
      </c>
      <c r="K330" s="133">
        <v>0</v>
      </c>
      <c r="L330" s="133">
        <v>0</v>
      </c>
      <c r="M330" s="133">
        <v>0</v>
      </c>
      <c r="N330" s="133">
        <v>0</v>
      </c>
      <c r="O330" s="133">
        <v>0</v>
      </c>
      <c r="P330" s="133">
        <v>0</v>
      </c>
      <c r="Q330" s="278"/>
      <c r="R330" s="279"/>
    </row>
    <row r="331" spans="1:18" s="24" customFormat="1" ht="12.75">
      <c r="A331" s="158"/>
      <c r="B331" s="161"/>
      <c r="C331" s="152"/>
      <c r="D331" s="29"/>
      <c r="E331" s="39"/>
      <c r="F331" s="27" t="s">
        <v>28</v>
      </c>
      <c r="G331" s="133">
        <f t="shared" si="65"/>
        <v>0</v>
      </c>
      <c r="H331" s="133">
        <f t="shared" si="65"/>
        <v>0</v>
      </c>
      <c r="I331" s="28">
        <v>0</v>
      </c>
      <c r="J331" s="28">
        <v>0</v>
      </c>
      <c r="K331" s="133">
        <v>0</v>
      </c>
      <c r="L331" s="133">
        <v>0</v>
      </c>
      <c r="M331" s="133">
        <v>0</v>
      </c>
      <c r="N331" s="133">
        <v>0</v>
      </c>
      <c r="O331" s="133">
        <v>0</v>
      </c>
      <c r="P331" s="133">
        <v>0</v>
      </c>
      <c r="Q331" s="278"/>
      <c r="R331" s="279"/>
    </row>
    <row r="332" spans="1:18" s="24" customFormat="1" ht="12.75">
      <c r="A332" s="158"/>
      <c r="B332" s="161"/>
      <c r="C332" s="152"/>
      <c r="D332" s="29"/>
      <c r="E332" s="30"/>
      <c r="F332" s="27" t="s">
        <v>227</v>
      </c>
      <c r="G332" s="133">
        <f t="shared" si="65"/>
        <v>0</v>
      </c>
      <c r="H332" s="133">
        <f t="shared" si="65"/>
        <v>0</v>
      </c>
      <c r="I332" s="28">
        <v>0</v>
      </c>
      <c r="J332" s="28">
        <v>0</v>
      </c>
      <c r="K332" s="133">
        <v>0</v>
      </c>
      <c r="L332" s="133">
        <v>0</v>
      </c>
      <c r="M332" s="133">
        <v>0</v>
      </c>
      <c r="N332" s="133">
        <v>0</v>
      </c>
      <c r="O332" s="133">
        <v>0</v>
      </c>
      <c r="P332" s="133">
        <v>0</v>
      </c>
      <c r="Q332" s="278"/>
      <c r="R332" s="279"/>
    </row>
    <row r="333" spans="1:18" s="24" customFormat="1" ht="12.75">
      <c r="A333" s="158"/>
      <c r="B333" s="161"/>
      <c r="C333" s="152"/>
      <c r="D333" s="29"/>
      <c r="E333" s="30"/>
      <c r="F333" s="27" t="s">
        <v>234</v>
      </c>
      <c r="G333" s="133">
        <f t="shared" si="65"/>
        <v>0</v>
      </c>
      <c r="H333" s="133">
        <f t="shared" si="65"/>
        <v>0</v>
      </c>
      <c r="I333" s="28">
        <v>0</v>
      </c>
      <c r="J333" s="28">
        <v>0</v>
      </c>
      <c r="K333" s="28">
        <v>0</v>
      </c>
      <c r="L333" s="133">
        <v>0</v>
      </c>
      <c r="M333" s="28">
        <v>0</v>
      </c>
      <c r="N333" s="28">
        <v>0</v>
      </c>
      <c r="O333" s="28">
        <v>0</v>
      </c>
      <c r="P333" s="133">
        <v>0</v>
      </c>
      <c r="Q333" s="278"/>
      <c r="R333" s="279"/>
    </row>
    <row r="334" spans="1:18" s="24" customFormat="1" ht="12.75">
      <c r="A334" s="158"/>
      <c r="B334" s="161"/>
      <c r="C334" s="152"/>
      <c r="D334" s="29"/>
      <c r="E334" s="37"/>
      <c r="F334" s="27" t="s">
        <v>235</v>
      </c>
      <c r="G334" s="133">
        <f t="shared" si="65"/>
        <v>0</v>
      </c>
      <c r="H334" s="133">
        <f t="shared" si="65"/>
        <v>0</v>
      </c>
      <c r="I334" s="28">
        <v>0</v>
      </c>
      <c r="J334" s="28">
        <v>0</v>
      </c>
      <c r="K334" s="28">
        <v>0</v>
      </c>
      <c r="L334" s="133">
        <v>0</v>
      </c>
      <c r="M334" s="28">
        <v>0</v>
      </c>
      <c r="N334" s="28">
        <v>0</v>
      </c>
      <c r="O334" s="28">
        <v>0</v>
      </c>
      <c r="P334" s="133">
        <v>0</v>
      </c>
      <c r="Q334" s="278"/>
      <c r="R334" s="279"/>
    </row>
    <row r="335" spans="1:18" s="24" customFormat="1" ht="12.75">
      <c r="A335" s="158"/>
      <c r="B335" s="161"/>
      <c r="C335" s="152"/>
      <c r="D335" s="29"/>
      <c r="E335" s="37" t="s">
        <v>23</v>
      </c>
      <c r="F335" s="27" t="s">
        <v>236</v>
      </c>
      <c r="G335" s="133">
        <f t="shared" si="65"/>
        <v>14406.8</v>
      </c>
      <c r="H335" s="133">
        <f t="shared" si="65"/>
        <v>0</v>
      </c>
      <c r="I335" s="28">
        <v>14406.8</v>
      </c>
      <c r="J335" s="28">
        <v>0</v>
      </c>
      <c r="K335" s="28">
        <v>0</v>
      </c>
      <c r="L335" s="133">
        <v>0</v>
      </c>
      <c r="M335" s="28">
        <v>0</v>
      </c>
      <c r="N335" s="28">
        <v>0</v>
      </c>
      <c r="O335" s="28">
        <v>0</v>
      </c>
      <c r="P335" s="133">
        <v>0</v>
      </c>
      <c r="Q335" s="278"/>
      <c r="R335" s="279"/>
    </row>
    <row r="336" spans="1:18" s="24" customFormat="1" ht="12.75">
      <c r="A336" s="158"/>
      <c r="B336" s="161"/>
      <c r="C336" s="152"/>
      <c r="D336" s="29"/>
      <c r="E336" s="39" t="s">
        <v>23</v>
      </c>
      <c r="F336" s="27" t="s">
        <v>237</v>
      </c>
      <c r="G336" s="133">
        <f t="shared" si="65"/>
        <v>16797.1</v>
      </c>
      <c r="H336" s="133">
        <f t="shared" si="65"/>
        <v>0</v>
      </c>
      <c r="I336" s="28">
        <v>16797.1</v>
      </c>
      <c r="J336" s="28">
        <v>0</v>
      </c>
      <c r="K336" s="28">
        <v>0</v>
      </c>
      <c r="L336" s="133">
        <v>0</v>
      </c>
      <c r="M336" s="28">
        <v>0</v>
      </c>
      <c r="N336" s="28">
        <v>0</v>
      </c>
      <c r="O336" s="28">
        <v>0</v>
      </c>
      <c r="P336" s="133">
        <v>0</v>
      </c>
      <c r="Q336" s="278"/>
      <c r="R336" s="279"/>
    </row>
    <row r="337" spans="1:18" s="24" customFormat="1" ht="13.5" thickBot="1">
      <c r="A337" s="159"/>
      <c r="B337" s="162"/>
      <c r="C337" s="153"/>
      <c r="D337" s="33"/>
      <c r="E337" s="34"/>
      <c r="F337" s="35" t="s">
        <v>238</v>
      </c>
      <c r="G337" s="134">
        <f t="shared" si="65"/>
        <v>0</v>
      </c>
      <c r="H337" s="134">
        <f t="shared" si="65"/>
        <v>0</v>
      </c>
      <c r="I337" s="36">
        <v>0</v>
      </c>
      <c r="J337" s="36">
        <v>0</v>
      </c>
      <c r="K337" s="36">
        <v>0</v>
      </c>
      <c r="L337" s="134">
        <v>0</v>
      </c>
      <c r="M337" s="36">
        <v>0</v>
      </c>
      <c r="N337" s="36">
        <v>0</v>
      </c>
      <c r="O337" s="36">
        <v>0</v>
      </c>
      <c r="P337" s="134">
        <v>0</v>
      </c>
      <c r="Q337" s="280"/>
      <c r="R337" s="281"/>
    </row>
    <row r="338" spans="1:18" s="24" customFormat="1" ht="12.75">
      <c r="A338" s="157" t="s">
        <v>275</v>
      </c>
      <c r="B338" s="160" t="s">
        <v>453</v>
      </c>
      <c r="C338" s="151">
        <v>4184</v>
      </c>
      <c r="D338" s="21"/>
      <c r="E338" s="22"/>
      <c r="F338" s="119" t="s">
        <v>247</v>
      </c>
      <c r="G338" s="23">
        <f aca="true" t="shared" si="66" ref="G338:P338">SUM(G339:G349)</f>
        <v>4000</v>
      </c>
      <c r="H338" s="23">
        <f t="shared" si="66"/>
        <v>0</v>
      </c>
      <c r="I338" s="23">
        <f t="shared" si="66"/>
        <v>4000</v>
      </c>
      <c r="J338" s="23">
        <f t="shared" si="66"/>
        <v>0</v>
      </c>
      <c r="K338" s="23">
        <f t="shared" si="66"/>
        <v>0</v>
      </c>
      <c r="L338" s="23">
        <f t="shared" si="66"/>
        <v>0</v>
      </c>
      <c r="M338" s="23">
        <f t="shared" si="66"/>
        <v>0</v>
      </c>
      <c r="N338" s="23">
        <f t="shared" si="66"/>
        <v>0</v>
      </c>
      <c r="O338" s="23">
        <f t="shared" si="66"/>
        <v>0</v>
      </c>
      <c r="P338" s="23">
        <f t="shared" si="66"/>
        <v>0</v>
      </c>
      <c r="Q338" s="276" t="s">
        <v>20</v>
      </c>
      <c r="R338" s="277"/>
    </row>
    <row r="339" spans="1:18" s="24" customFormat="1" ht="12.75">
      <c r="A339" s="158"/>
      <c r="B339" s="161"/>
      <c r="C339" s="152"/>
      <c r="D339" s="29"/>
      <c r="E339" s="26"/>
      <c r="F339" s="27" t="s">
        <v>22</v>
      </c>
      <c r="G339" s="133">
        <f aca="true" t="shared" si="67" ref="G339:H349">I339+K339+M339+O339</f>
        <v>0</v>
      </c>
      <c r="H339" s="133">
        <f t="shared" si="67"/>
        <v>0</v>
      </c>
      <c r="I339" s="28">
        <v>0</v>
      </c>
      <c r="J339" s="28">
        <v>0</v>
      </c>
      <c r="K339" s="133">
        <v>0</v>
      </c>
      <c r="L339" s="133">
        <v>0</v>
      </c>
      <c r="M339" s="133">
        <v>0</v>
      </c>
      <c r="N339" s="133">
        <v>0</v>
      </c>
      <c r="O339" s="133">
        <v>0</v>
      </c>
      <c r="P339" s="133">
        <v>0</v>
      </c>
      <c r="Q339" s="278"/>
      <c r="R339" s="279"/>
    </row>
    <row r="340" spans="1:18" s="24" customFormat="1" ht="12.75">
      <c r="A340" s="158"/>
      <c r="B340" s="161"/>
      <c r="C340" s="152"/>
      <c r="D340" s="29"/>
      <c r="E340" s="30"/>
      <c r="F340" s="27" t="s">
        <v>25</v>
      </c>
      <c r="G340" s="133">
        <f t="shared" si="67"/>
        <v>0</v>
      </c>
      <c r="H340" s="133">
        <f t="shared" si="67"/>
        <v>0</v>
      </c>
      <c r="I340" s="28">
        <v>0</v>
      </c>
      <c r="J340" s="28">
        <v>0</v>
      </c>
      <c r="K340" s="133">
        <v>0</v>
      </c>
      <c r="L340" s="133">
        <v>0</v>
      </c>
      <c r="M340" s="133">
        <v>0</v>
      </c>
      <c r="N340" s="133">
        <v>0</v>
      </c>
      <c r="O340" s="133">
        <v>0</v>
      </c>
      <c r="P340" s="133">
        <v>0</v>
      </c>
      <c r="Q340" s="278"/>
      <c r="R340" s="279"/>
    </row>
    <row r="341" spans="1:18" s="24" customFormat="1" ht="12.75">
      <c r="A341" s="158"/>
      <c r="B341" s="161"/>
      <c r="C341" s="152"/>
      <c r="D341" s="29"/>
      <c r="E341" s="37"/>
      <c r="F341" s="27" t="s">
        <v>26</v>
      </c>
      <c r="G341" s="133">
        <f t="shared" si="67"/>
        <v>0</v>
      </c>
      <c r="H341" s="133">
        <f t="shared" si="67"/>
        <v>0</v>
      </c>
      <c r="I341" s="28">
        <v>0</v>
      </c>
      <c r="J341" s="28">
        <v>0</v>
      </c>
      <c r="K341" s="133">
        <v>0</v>
      </c>
      <c r="L341" s="133">
        <v>0</v>
      </c>
      <c r="M341" s="133">
        <v>0</v>
      </c>
      <c r="N341" s="133">
        <v>0</v>
      </c>
      <c r="O341" s="133">
        <v>0</v>
      </c>
      <c r="P341" s="133">
        <v>0</v>
      </c>
      <c r="Q341" s="278"/>
      <c r="R341" s="279"/>
    </row>
    <row r="342" spans="1:18" s="24" customFormat="1" ht="12.75">
      <c r="A342" s="158"/>
      <c r="B342" s="161"/>
      <c r="C342" s="152"/>
      <c r="D342" s="29"/>
      <c r="E342" s="37"/>
      <c r="F342" s="27" t="s">
        <v>248</v>
      </c>
      <c r="G342" s="133">
        <f t="shared" si="67"/>
        <v>0</v>
      </c>
      <c r="H342" s="133">
        <f t="shared" si="67"/>
        <v>0</v>
      </c>
      <c r="I342" s="28">
        <v>0</v>
      </c>
      <c r="J342" s="28">
        <v>0</v>
      </c>
      <c r="K342" s="133">
        <v>0</v>
      </c>
      <c r="L342" s="133">
        <v>0</v>
      </c>
      <c r="M342" s="133">
        <v>0</v>
      </c>
      <c r="N342" s="133">
        <v>0</v>
      </c>
      <c r="O342" s="133">
        <v>0</v>
      </c>
      <c r="P342" s="133">
        <v>0</v>
      </c>
      <c r="Q342" s="278"/>
      <c r="R342" s="279"/>
    </row>
    <row r="343" spans="1:18" s="24" customFormat="1" ht="12.75">
      <c r="A343" s="158"/>
      <c r="B343" s="161"/>
      <c r="C343" s="152"/>
      <c r="D343" s="29"/>
      <c r="E343" s="30"/>
      <c r="F343" s="27" t="s">
        <v>28</v>
      </c>
      <c r="G343" s="133">
        <f t="shared" si="67"/>
        <v>0</v>
      </c>
      <c r="H343" s="133">
        <f t="shared" si="67"/>
        <v>0</v>
      </c>
      <c r="I343" s="28">
        <v>0</v>
      </c>
      <c r="J343" s="28">
        <v>0</v>
      </c>
      <c r="K343" s="133">
        <v>0</v>
      </c>
      <c r="L343" s="133">
        <v>0</v>
      </c>
      <c r="M343" s="133">
        <v>0</v>
      </c>
      <c r="N343" s="133">
        <v>0</v>
      </c>
      <c r="O343" s="133">
        <v>0</v>
      </c>
      <c r="P343" s="133">
        <v>0</v>
      </c>
      <c r="Q343" s="278"/>
      <c r="R343" s="279"/>
    </row>
    <row r="344" spans="1:18" s="24" customFormat="1" ht="12.75">
      <c r="A344" s="158"/>
      <c r="B344" s="161"/>
      <c r="C344" s="152"/>
      <c r="D344" s="29"/>
      <c r="E344" s="30"/>
      <c r="F344" s="27" t="s">
        <v>227</v>
      </c>
      <c r="G344" s="133">
        <f t="shared" si="67"/>
        <v>0</v>
      </c>
      <c r="H344" s="133">
        <f t="shared" si="67"/>
        <v>0</v>
      </c>
      <c r="I344" s="28">
        <v>0</v>
      </c>
      <c r="J344" s="28">
        <v>0</v>
      </c>
      <c r="K344" s="133">
        <v>0</v>
      </c>
      <c r="L344" s="133">
        <v>0</v>
      </c>
      <c r="M344" s="133">
        <v>0</v>
      </c>
      <c r="N344" s="133">
        <v>0</v>
      </c>
      <c r="O344" s="133">
        <v>0</v>
      </c>
      <c r="P344" s="133">
        <v>0</v>
      </c>
      <c r="Q344" s="278"/>
      <c r="R344" s="279"/>
    </row>
    <row r="345" spans="1:18" s="24" customFormat="1" ht="12.75">
      <c r="A345" s="158"/>
      <c r="B345" s="161"/>
      <c r="C345" s="152"/>
      <c r="D345" s="29"/>
      <c r="E345" s="30"/>
      <c r="F345" s="27" t="s">
        <v>234</v>
      </c>
      <c r="G345" s="133">
        <f t="shared" si="67"/>
        <v>0</v>
      </c>
      <c r="H345" s="133">
        <f t="shared" si="67"/>
        <v>0</v>
      </c>
      <c r="I345" s="28">
        <v>0</v>
      </c>
      <c r="J345" s="28">
        <v>0</v>
      </c>
      <c r="K345" s="28">
        <v>0</v>
      </c>
      <c r="L345" s="133">
        <v>0</v>
      </c>
      <c r="M345" s="28">
        <v>0</v>
      </c>
      <c r="N345" s="28">
        <v>0</v>
      </c>
      <c r="O345" s="28">
        <v>0</v>
      </c>
      <c r="P345" s="133">
        <v>0</v>
      </c>
      <c r="Q345" s="278"/>
      <c r="R345" s="279"/>
    </row>
    <row r="346" spans="1:18" s="24" customFormat="1" ht="12.75">
      <c r="A346" s="158"/>
      <c r="B346" s="161"/>
      <c r="C346" s="152"/>
      <c r="D346" s="29"/>
      <c r="E346" s="37"/>
      <c r="F346" s="27" t="s">
        <v>235</v>
      </c>
      <c r="G346" s="133">
        <f t="shared" si="67"/>
        <v>0</v>
      </c>
      <c r="H346" s="133">
        <f t="shared" si="67"/>
        <v>0</v>
      </c>
      <c r="I346" s="28">
        <v>0</v>
      </c>
      <c r="J346" s="28">
        <v>0</v>
      </c>
      <c r="K346" s="28">
        <v>0</v>
      </c>
      <c r="L346" s="133">
        <v>0</v>
      </c>
      <c r="M346" s="28">
        <v>0</v>
      </c>
      <c r="N346" s="28">
        <v>0</v>
      </c>
      <c r="O346" s="28">
        <v>0</v>
      </c>
      <c r="P346" s="133">
        <v>0</v>
      </c>
      <c r="Q346" s="278"/>
      <c r="R346" s="279"/>
    </row>
    <row r="347" spans="1:18" s="24" customFormat="1" ht="12.75">
      <c r="A347" s="158"/>
      <c r="B347" s="161"/>
      <c r="C347" s="152"/>
      <c r="D347" s="29"/>
      <c r="E347" s="37" t="s">
        <v>199</v>
      </c>
      <c r="F347" s="27" t="s">
        <v>236</v>
      </c>
      <c r="G347" s="133">
        <f t="shared" si="67"/>
        <v>4000</v>
      </c>
      <c r="H347" s="133">
        <f t="shared" si="67"/>
        <v>0</v>
      </c>
      <c r="I347" s="28">
        <v>4000</v>
      </c>
      <c r="J347" s="28">
        <v>0</v>
      </c>
      <c r="K347" s="28">
        <v>0</v>
      </c>
      <c r="L347" s="133">
        <v>0</v>
      </c>
      <c r="M347" s="28">
        <v>0</v>
      </c>
      <c r="N347" s="28">
        <v>0</v>
      </c>
      <c r="O347" s="28">
        <v>0</v>
      </c>
      <c r="P347" s="133">
        <v>0</v>
      </c>
      <c r="Q347" s="278"/>
      <c r="R347" s="279"/>
    </row>
    <row r="348" spans="1:18" s="24" customFormat="1" ht="12.75">
      <c r="A348" s="158"/>
      <c r="B348" s="161"/>
      <c r="C348" s="152"/>
      <c r="D348" s="29"/>
      <c r="E348" s="30"/>
      <c r="F348" s="27" t="s">
        <v>237</v>
      </c>
      <c r="G348" s="133">
        <f t="shared" si="67"/>
        <v>0</v>
      </c>
      <c r="H348" s="133">
        <f t="shared" si="67"/>
        <v>0</v>
      </c>
      <c r="I348" s="28">
        <v>0</v>
      </c>
      <c r="J348" s="28">
        <v>0</v>
      </c>
      <c r="K348" s="28">
        <v>0</v>
      </c>
      <c r="L348" s="133">
        <v>0</v>
      </c>
      <c r="M348" s="28">
        <v>0</v>
      </c>
      <c r="N348" s="28">
        <v>0</v>
      </c>
      <c r="O348" s="28">
        <v>0</v>
      </c>
      <c r="P348" s="133">
        <v>0</v>
      </c>
      <c r="Q348" s="278"/>
      <c r="R348" s="279"/>
    </row>
    <row r="349" spans="1:18" s="24" customFormat="1" ht="13.5" thickBot="1">
      <c r="A349" s="159"/>
      <c r="B349" s="162"/>
      <c r="C349" s="153"/>
      <c r="D349" s="33"/>
      <c r="E349" s="34"/>
      <c r="F349" s="35" t="s">
        <v>238</v>
      </c>
      <c r="G349" s="134">
        <f t="shared" si="67"/>
        <v>0</v>
      </c>
      <c r="H349" s="134">
        <f t="shared" si="67"/>
        <v>0</v>
      </c>
      <c r="I349" s="36">
        <v>0</v>
      </c>
      <c r="J349" s="36">
        <v>0</v>
      </c>
      <c r="K349" s="36">
        <v>0</v>
      </c>
      <c r="L349" s="134">
        <v>0</v>
      </c>
      <c r="M349" s="36">
        <v>0</v>
      </c>
      <c r="N349" s="36">
        <v>0</v>
      </c>
      <c r="O349" s="36">
        <v>0</v>
      </c>
      <c r="P349" s="134">
        <v>0</v>
      </c>
      <c r="Q349" s="280"/>
      <c r="R349" s="281"/>
    </row>
    <row r="350" spans="1:18" s="24" customFormat="1" ht="12.75">
      <c r="A350" s="157" t="s">
        <v>276</v>
      </c>
      <c r="B350" s="160" t="s">
        <v>454</v>
      </c>
      <c r="C350" s="151">
        <v>1100</v>
      </c>
      <c r="D350" s="21"/>
      <c r="E350" s="22"/>
      <c r="F350" s="119" t="s">
        <v>247</v>
      </c>
      <c r="G350" s="23">
        <f aca="true" t="shared" si="68" ref="G350:P350">SUM(G351:G361)</f>
        <v>1700</v>
      </c>
      <c r="H350" s="23">
        <f t="shared" si="68"/>
        <v>0</v>
      </c>
      <c r="I350" s="23">
        <f t="shared" si="68"/>
        <v>1700</v>
      </c>
      <c r="J350" s="23">
        <f t="shared" si="68"/>
        <v>0</v>
      </c>
      <c r="K350" s="23">
        <f t="shared" si="68"/>
        <v>0</v>
      </c>
      <c r="L350" s="23">
        <f t="shared" si="68"/>
        <v>0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</v>
      </c>
      <c r="Q350" s="276" t="s">
        <v>20</v>
      </c>
      <c r="R350" s="277"/>
    </row>
    <row r="351" spans="1:18" s="24" customFormat="1" ht="12.75">
      <c r="A351" s="158"/>
      <c r="B351" s="161"/>
      <c r="C351" s="152"/>
      <c r="D351" s="29"/>
      <c r="E351" s="26"/>
      <c r="F351" s="27" t="s">
        <v>22</v>
      </c>
      <c r="G351" s="133">
        <f aca="true" t="shared" si="69" ref="G351:H361">I351+K351+M351+O351</f>
        <v>0</v>
      </c>
      <c r="H351" s="133">
        <f t="shared" si="69"/>
        <v>0</v>
      </c>
      <c r="I351" s="28">
        <v>0</v>
      </c>
      <c r="J351" s="28">
        <v>0</v>
      </c>
      <c r="K351" s="133">
        <v>0</v>
      </c>
      <c r="L351" s="133">
        <v>0</v>
      </c>
      <c r="M351" s="133">
        <v>0</v>
      </c>
      <c r="N351" s="133">
        <v>0</v>
      </c>
      <c r="O351" s="133">
        <v>0</v>
      </c>
      <c r="P351" s="133">
        <v>0</v>
      </c>
      <c r="Q351" s="278"/>
      <c r="R351" s="279"/>
    </row>
    <row r="352" spans="1:18" s="24" customFormat="1" ht="12.75">
      <c r="A352" s="158"/>
      <c r="B352" s="161"/>
      <c r="C352" s="152"/>
      <c r="D352" s="29"/>
      <c r="E352" s="30"/>
      <c r="F352" s="27" t="s">
        <v>25</v>
      </c>
      <c r="G352" s="133">
        <f t="shared" si="69"/>
        <v>0</v>
      </c>
      <c r="H352" s="133">
        <f t="shared" si="69"/>
        <v>0</v>
      </c>
      <c r="I352" s="28">
        <v>0</v>
      </c>
      <c r="J352" s="28">
        <v>0</v>
      </c>
      <c r="K352" s="133">
        <v>0</v>
      </c>
      <c r="L352" s="133">
        <v>0</v>
      </c>
      <c r="M352" s="133">
        <v>0</v>
      </c>
      <c r="N352" s="133">
        <v>0</v>
      </c>
      <c r="O352" s="133">
        <v>0</v>
      </c>
      <c r="P352" s="133">
        <v>0</v>
      </c>
      <c r="Q352" s="278"/>
      <c r="R352" s="279"/>
    </row>
    <row r="353" spans="1:18" s="24" customFormat="1" ht="12.75">
      <c r="A353" s="158"/>
      <c r="B353" s="161"/>
      <c r="C353" s="152"/>
      <c r="D353" s="29"/>
      <c r="E353" s="37"/>
      <c r="F353" s="27" t="s">
        <v>26</v>
      </c>
      <c r="G353" s="133">
        <f t="shared" si="69"/>
        <v>0</v>
      </c>
      <c r="H353" s="133">
        <f t="shared" si="69"/>
        <v>0</v>
      </c>
      <c r="I353" s="28">
        <v>0</v>
      </c>
      <c r="J353" s="28">
        <v>0</v>
      </c>
      <c r="K353" s="133">
        <v>0</v>
      </c>
      <c r="L353" s="133">
        <v>0</v>
      </c>
      <c r="M353" s="133">
        <v>0</v>
      </c>
      <c r="N353" s="133">
        <v>0</v>
      </c>
      <c r="O353" s="133">
        <v>0</v>
      </c>
      <c r="P353" s="133">
        <v>0</v>
      </c>
      <c r="Q353" s="278"/>
      <c r="R353" s="279"/>
    </row>
    <row r="354" spans="1:18" s="24" customFormat="1" ht="12.75">
      <c r="A354" s="158"/>
      <c r="B354" s="161"/>
      <c r="C354" s="152"/>
      <c r="D354" s="29"/>
      <c r="E354" s="37"/>
      <c r="F354" s="27" t="s">
        <v>248</v>
      </c>
      <c r="G354" s="133">
        <f t="shared" si="69"/>
        <v>0</v>
      </c>
      <c r="H354" s="133">
        <f t="shared" si="69"/>
        <v>0</v>
      </c>
      <c r="I354" s="28">
        <v>0</v>
      </c>
      <c r="J354" s="28">
        <v>0</v>
      </c>
      <c r="K354" s="133">
        <v>0</v>
      </c>
      <c r="L354" s="133">
        <v>0</v>
      </c>
      <c r="M354" s="133">
        <v>0</v>
      </c>
      <c r="N354" s="133">
        <v>0</v>
      </c>
      <c r="O354" s="133">
        <v>0</v>
      </c>
      <c r="P354" s="133">
        <v>0</v>
      </c>
      <c r="Q354" s="278"/>
      <c r="R354" s="279"/>
    </row>
    <row r="355" spans="1:18" s="24" customFormat="1" ht="12.75">
      <c r="A355" s="158"/>
      <c r="B355" s="161"/>
      <c r="C355" s="152"/>
      <c r="D355" s="29"/>
      <c r="E355" s="30"/>
      <c r="F355" s="27" t="s">
        <v>28</v>
      </c>
      <c r="G355" s="133">
        <f t="shared" si="69"/>
        <v>0</v>
      </c>
      <c r="H355" s="133">
        <f t="shared" si="69"/>
        <v>0</v>
      </c>
      <c r="I355" s="28">
        <v>0</v>
      </c>
      <c r="J355" s="28">
        <v>0</v>
      </c>
      <c r="K355" s="133">
        <v>0</v>
      </c>
      <c r="L355" s="133">
        <v>0</v>
      </c>
      <c r="M355" s="133">
        <v>0</v>
      </c>
      <c r="N355" s="133">
        <v>0</v>
      </c>
      <c r="O355" s="133">
        <v>0</v>
      </c>
      <c r="P355" s="133">
        <v>0</v>
      </c>
      <c r="Q355" s="278"/>
      <c r="R355" s="279"/>
    </row>
    <row r="356" spans="1:18" s="24" customFormat="1" ht="12.75">
      <c r="A356" s="158"/>
      <c r="B356" s="161"/>
      <c r="C356" s="152"/>
      <c r="D356" s="29"/>
      <c r="E356" s="30"/>
      <c r="F356" s="27" t="s">
        <v>227</v>
      </c>
      <c r="G356" s="133">
        <f t="shared" si="69"/>
        <v>0</v>
      </c>
      <c r="H356" s="133">
        <f t="shared" si="69"/>
        <v>0</v>
      </c>
      <c r="I356" s="28">
        <v>0</v>
      </c>
      <c r="J356" s="28">
        <v>0</v>
      </c>
      <c r="K356" s="133">
        <v>0</v>
      </c>
      <c r="L356" s="133">
        <v>0</v>
      </c>
      <c r="M356" s="133">
        <v>0</v>
      </c>
      <c r="N356" s="133">
        <v>0</v>
      </c>
      <c r="O356" s="133">
        <v>0</v>
      </c>
      <c r="P356" s="133">
        <v>0</v>
      </c>
      <c r="Q356" s="278"/>
      <c r="R356" s="279"/>
    </row>
    <row r="357" spans="1:18" s="24" customFormat="1" ht="12.75">
      <c r="A357" s="158"/>
      <c r="B357" s="161"/>
      <c r="C357" s="152"/>
      <c r="D357" s="29"/>
      <c r="E357" s="30"/>
      <c r="F357" s="27" t="s">
        <v>234</v>
      </c>
      <c r="G357" s="133">
        <f t="shared" si="69"/>
        <v>0</v>
      </c>
      <c r="H357" s="133">
        <f t="shared" si="69"/>
        <v>0</v>
      </c>
      <c r="I357" s="28">
        <v>0</v>
      </c>
      <c r="J357" s="28">
        <v>0</v>
      </c>
      <c r="K357" s="28">
        <v>0</v>
      </c>
      <c r="L357" s="133">
        <v>0</v>
      </c>
      <c r="M357" s="28">
        <v>0</v>
      </c>
      <c r="N357" s="28">
        <v>0</v>
      </c>
      <c r="O357" s="28">
        <v>0</v>
      </c>
      <c r="P357" s="133">
        <v>0</v>
      </c>
      <c r="Q357" s="278"/>
      <c r="R357" s="279"/>
    </row>
    <row r="358" spans="1:18" s="24" customFormat="1" ht="12.75">
      <c r="A358" s="158"/>
      <c r="B358" s="161"/>
      <c r="C358" s="152"/>
      <c r="D358" s="29"/>
      <c r="E358" s="37"/>
      <c r="F358" s="27" t="s">
        <v>235</v>
      </c>
      <c r="G358" s="133">
        <f t="shared" si="69"/>
        <v>0</v>
      </c>
      <c r="H358" s="133">
        <f t="shared" si="69"/>
        <v>0</v>
      </c>
      <c r="I358" s="28">
        <v>0</v>
      </c>
      <c r="J358" s="28">
        <v>0</v>
      </c>
      <c r="K358" s="28">
        <v>0</v>
      </c>
      <c r="L358" s="133">
        <v>0</v>
      </c>
      <c r="M358" s="28">
        <v>0</v>
      </c>
      <c r="N358" s="28">
        <v>0</v>
      </c>
      <c r="O358" s="28">
        <v>0</v>
      </c>
      <c r="P358" s="133">
        <v>0</v>
      </c>
      <c r="Q358" s="278"/>
      <c r="R358" s="279"/>
    </row>
    <row r="359" spans="1:18" s="24" customFormat="1" ht="12.75">
      <c r="A359" s="158"/>
      <c r="B359" s="161"/>
      <c r="C359" s="152"/>
      <c r="D359" s="29"/>
      <c r="E359" s="37" t="s">
        <v>199</v>
      </c>
      <c r="F359" s="27" t="s">
        <v>236</v>
      </c>
      <c r="G359" s="133">
        <f t="shared" si="69"/>
        <v>1700</v>
      </c>
      <c r="H359" s="133">
        <f t="shared" si="69"/>
        <v>0</v>
      </c>
      <c r="I359" s="28">
        <v>1700</v>
      </c>
      <c r="J359" s="28">
        <v>0</v>
      </c>
      <c r="K359" s="28">
        <v>0</v>
      </c>
      <c r="L359" s="133">
        <v>0</v>
      </c>
      <c r="M359" s="28">
        <v>0</v>
      </c>
      <c r="N359" s="28">
        <v>0</v>
      </c>
      <c r="O359" s="28">
        <v>0</v>
      </c>
      <c r="P359" s="133">
        <v>0</v>
      </c>
      <c r="Q359" s="278"/>
      <c r="R359" s="279"/>
    </row>
    <row r="360" spans="1:18" s="24" customFormat="1" ht="12.75">
      <c r="A360" s="158"/>
      <c r="B360" s="161"/>
      <c r="C360" s="152"/>
      <c r="D360" s="29"/>
      <c r="E360" s="30"/>
      <c r="F360" s="27" t="s">
        <v>237</v>
      </c>
      <c r="G360" s="133">
        <f t="shared" si="69"/>
        <v>0</v>
      </c>
      <c r="H360" s="133">
        <f t="shared" si="69"/>
        <v>0</v>
      </c>
      <c r="I360" s="28">
        <v>0</v>
      </c>
      <c r="J360" s="28">
        <v>0</v>
      </c>
      <c r="K360" s="28">
        <v>0</v>
      </c>
      <c r="L360" s="133">
        <v>0</v>
      </c>
      <c r="M360" s="28">
        <v>0</v>
      </c>
      <c r="N360" s="28">
        <v>0</v>
      </c>
      <c r="O360" s="28">
        <v>0</v>
      </c>
      <c r="P360" s="133">
        <v>0</v>
      </c>
      <c r="Q360" s="278"/>
      <c r="R360" s="279"/>
    </row>
    <row r="361" spans="1:18" s="24" customFormat="1" ht="13.5" thickBot="1">
      <c r="A361" s="159"/>
      <c r="B361" s="162"/>
      <c r="C361" s="153"/>
      <c r="D361" s="33"/>
      <c r="E361" s="34"/>
      <c r="F361" s="35" t="s">
        <v>238</v>
      </c>
      <c r="G361" s="134">
        <f t="shared" si="69"/>
        <v>0</v>
      </c>
      <c r="H361" s="134">
        <f t="shared" si="69"/>
        <v>0</v>
      </c>
      <c r="I361" s="36">
        <v>0</v>
      </c>
      <c r="J361" s="36">
        <v>0</v>
      </c>
      <c r="K361" s="36">
        <v>0</v>
      </c>
      <c r="L361" s="134">
        <v>0</v>
      </c>
      <c r="M361" s="36">
        <v>0</v>
      </c>
      <c r="N361" s="36">
        <v>0</v>
      </c>
      <c r="O361" s="36">
        <v>0</v>
      </c>
      <c r="P361" s="134">
        <v>0</v>
      </c>
      <c r="Q361" s="280"/>
      <c r="R361" s="281"/>
    </row>
    <row r="362" spans="1:18" s="24" customFormat="1" ht="12.75" customHeight="1">
      <c r="A362" s="157" t="s">
        <v>277</v>
      </c>
      <c r="B362" s="160" t="s">
        <v>455</v>
      </c>
      <c r="C362" s="151">
        <v>12000</v>
      </c>
      <c r="D362" s="21"/>
      <c r="E362" s="22"/>
      <c r="F362" s="119" t="s">
        <v>247</v>
      </c>
      <c r="G362" s="23">
        <f aca="true" t="shared" si="70" ref="G362:P362">SUM(G363:G373)</f>
        <v>5760</v>
      </c>
      <c r="H362" s="23">
        <f t="shared" si="70"/>
        <v>0</v>
      </c>
      <c r="I362" s="23">
        <f t="shared" si="70"/>
        <v>5760</v>
      </c>
      <c r="J362" s="23">
        <f t="shared" si="70"/>
        <v>0</v>
      </c>
      <c r="K362" s="23">
        <f t="shared" si="70"/>
        <v>0</v>
      </c>
      <c r="L362" s="23">
        <f t="shared" si="70"/>
        <v>0</v>
      </c>
      <c r="M362" s="23">
        <f t="shared" si="70"/>
        <v>0</v>
      </c>
      <c r="N362" s="23">
        <f t="shared" si="70"/>
        <v>0</v>
      </c>
      <c r="O362" s="23">
        <f t="shared" si="70"/>
        <v>0</v>
      </c>
      <c r="P362" s="23">
        <f t="shared" si="70"/>
        <v>0</v>
      </c>
      <c r="Q362" s="276" t="s">
        <v>20</v>
      </c>
      <c r="R362" s="277"/>
    </row>
    <row r="363" spans="1:18" s="24" customFormat="1" ht="12.75">
      <c r="A363" s="158"/>
      <c r="B363" s="161"/>
      <c r="C363" s="152"/>
      <c r="D363" s="29"/>
      <c r="E363" s="26"/>
      <c r="F363" s="27" t="s">
        <v>22</v>
      </c>
      <c r="G363" s="133">
        <f aca="true" t="shared" si="71" ref="G363:H373">I363+K363+M363+O363</f>
        <v>0</v>
      </c>
      <c r="H363" s="133">
        <f t="shared" si="71"/>
        <v>0</v>
      </c>
      <c r="I363" s="28">
        <v>0</v>
      </c>
      <c r="J363" s="28">
        <v>0</v>
      </c>
      <c r="K363" s="133">
        <v>0</v>
      </c>
      <c r="L363" s="133">
        <v>0</v>
      </c>
      <c r="M363" s="133">
        <v>0</v>
      </c>
      <c r="N363" s="133">
        <v>0</v>
      </c>
      <c r="O363" s="133">
        <v>0</v>
      </c>
      <c r="P363" s="133">
        <v>0</v>
      </c>
      <c r="Q363" s="278"/>
      <c r="R363" s="279"/>
    </row>
    <row r="364" spans="1:18" s="24" customFormat="1" ht="12.75">
      <c r="A364" s="158"/>
      <c r="B364" s="161"/>
      <c r="C364" s="152"/>
      <c r="D364" s="29"/>
      <c r="E364" s="30"/>
      <c r="F364" s="27" t="s">
        <v>25</v>
      </c>
      <c r="G364" s="133">
        <f t="shared" si="71"/>
        <v>0</v>
      </c>
      <c r="H364" s="133">
        <f t="shared" si="71"/>
        <v>0</v>
      </c>
      <c r="I364" s="28">
        <v>0</v>
      </c>
      <c r="J364" s="28">
        <v>0</v>
      </c>
      <c r="K364" s="133">
        <v>0</v>
      </c>
      <c r="L364" s="133">
        <v>0</v>
      </c>
      <c r="M364" s="133">
        <v>0</v>
      </c>
      <c r="N364" s="133">
        <v>0</v>
      </c>
      <c r="O364" s="133">
        <v>0</v>
      </c>
      <c r="P364" s="133">
        <v>0</v>
      </c>
      <c r="Q364" s="278"/>
      <c r="R364" s="279"/>
    </row>
    <row r="365" spans="1:18" s="24" customFormat="1" ht="12.75">
      <c r="A365" s="158"/>
      <c r="B365" s="161"/>
      <c r="C365" s="152"/>
      <c r="D365" s="29"/>
      <c r="E365" s="37"/>
      <c r="F365" s="27" t="s">
        <v>26</v>
      </c>
      <c r="G365" s="133">
        <f t="shared" si="71"/>
        <v>0</v>
      </c>
      <c r="H365" s="133">
        <f t="shared" si="71"/>
        <v>0</v>
      </c>
      <c r="I365" s="28">
        <v>0</v>
      </c>
      <c r="J365" s="28">
        <v>0</v>
      </c>
      <c r="K365" s="133">
        <v>0</v>
      </c>
      <c r="L365" s="133">
        <v>0</v>
      </c>
      <c r="M365" s="133">
        <v>0</v>
      </c>
      <c r="N365" s="133">
        <v>0</v>
      </c>
      <c r="O365" s="133">
        <v>0</v>
      </c>
      <c r="P365" s="133">
        <v>0</v>
      </c>
      <c r="Q365" s="278"/>
      <c r="R365" s="279"/>
    </row>
    <row r="366" spans="1:18" s="24" customFormat="1" ht="12.75">
      <c r="A366" s="158"/>
      <c r="B366" s="161"/>
      <c r="C366" s="152"/>
      <c r="D366" s="29"/>
      <c r="E366" s="37"/>
      <c r="F366" s="27" t="s">
        <v>248</v>
      </c>
      <c r="G366" s="133">
        <f t="shared" si="71"/>
        <v>0</v>
      </c>
      <c r="H366" s="133">
        <f t="shared" si="71"/>
        <v>0</v>
      </c>
      <c r="I366" s="28">
        <v>0</v>
      </c>
      <c r="J366" s="28">
        <v>0</v>
      </c>
      <c r="K366" s="133">
        <v>0</v>
      </c>
      <c r="L366" s="133">
        <v>0</v>
      </c>
      <c r="M366" s="133">
        <v>0</v>
      </c>
      <c r="N366" s="133">
        <v>0</v>
      </c>
      <c r="O366" s="133">
        <v>0</v>
      </c>
      <c r="P366" s="133">
        <v>0</v>
      </c>
      <c r="Q366" s="278"/>
      <c r="R366" s="279"/>
    </row>
    <row r="367" spans="1:18" s="24" customFormat="1" ht="12.75">
      <c r="A367" s="158"/>
      <c r="B367" s="161"/>
      <c r="C367" s="152"/>
      <c r="D367" s="29"/>
      <c r="E367" s="37"/>
      <c r="F367" s="27" t="s">
        <v>28</v>
      </c>
      <c r="G367" s="133">
        <f t="shared" si="71"/>
        <v>0</v>
      </c>
      <c r="H367" s="133">
        <f t="shared" si="71"/>
        <v>0</v>
      </c>
      <c r="I367" s="28">
        <v>0</v>
      </c>
      <c r="J367" s="28">
        <v>0</v>
      </c>
      <c r="K367" s="133">
        <v>0</v>
      </c>
      <c r="L367" s="133">
        <v>0</v>
      </c>
      <c r="M367" s="133">
        <v>0</v>
      </c>
      <c r="N367" s="133">
        <v>0</v>
      </c>
      <c r="O367" s="133">
        <v>0</v>
      </c>
      <c r="P367" s="133">
        <v>0</v>
      </c>
      <c r="Q367" s="278"/>
      <c r="R367" s="279"/>
    </row>
    <row r="368" spans="1:18" s="24" customFormat="1" ht="12.75">
      <c r="A368" s="158"/>
      <c r="B368" s="161"/>
      <c r="C368" s="152"/>
      <c r="D368" s="29"/>
      <c r="E368" s="30"/>
      <c r="F368" s="27" t="s">
        <v>227</v>
      </c>
      <c r="G368" s="133">
        <f t="shared" si="71"/>
        <v>0</v>
      </c>
      <c r="H368" s="133">
        <f t="shared" si="71"/>
        <v>0</v>
      </c>
      <c r="I368" s="28">
        <v>0</v>
      </c>
      <c r="J368" s="28">
        <v>0</v>
      </c>
      <c r="K368" s="133">
        <v>0</v>
      </c>
      <c r="L368" s="133">
        <v>0</v>
      </c>
      <c r="M368" s="133">
        <v>0</v>
      </c>
      <c r="N368" s="133">
        <v>0</v>
      </c>
      <c r="O368" s="133">
        <v>0</v>
      </c>
      <c r="P368" s="133">
        <v>0</v>
      </c>
      <c r="Q368" s="278"/>
      <c r="R368" s="279"/>
    </row>
    <row r="369" spans="1:18" s="24" customFormat="1" ht="12.75">
      <c r="A369" s="158"/>
      <c r="B369" s="161"/>
      <c r="C369" s="152"/>
      <c r="D369" s="29"/>
      <c r="E369" s="4"/>
      <c r="F369" s="27" t="s">
        <v>234</v>
      </c>
      <c r="G369" s="133">
        <f t="shared" si="71"/>
        <v>0</v>
      </c>
      <c r="H369" s="133">
        <f t="shared" si="71"/>
        <v>0</v>
      </c>
      <c r="I369" s="28">
        <v>0</v>
      </c>
      <c r="J369" s="28">
        <v>0</v>
      </c>
      <c r="K369" s="28">
        <v>0</v>
      </c>
      <c r="L369" s="133">
        <v>0</v>
      </c>
      <c r="M369" s="28">
        <v>0</v>
      </c>
      <c r="N369" s="28">
        <v>0</v>
      </c>
      <c r="O369" s="28">
        <v>0</v>
      </c>
      <c r="P369" s="133">
        <v>0</v>
      </c>
      <c r="Q369" s="278"/>
      <c r="R369" s="279"/>
    </row>
    <row r="370" spans="1:18" s="24" customFormat="1" ht="12.75">
      <c r="A370" s="158"/>
      <c r="B370" s="161"/>
      <c r="C370" s="152"/>
      <c r="D370" s="29"/>
      <c r="E370" s="40"/>
      <c r="F370" s="27" t="s">
        <v>235</v>
      </c>
      <c r="G370" s="133">
        <f t="shared" si="71"/>
        <v>0</v>
      </c>
      <c r="H370" s="133">
        <f t="shared" si="71"/>
        <v>0</v>
      </c>
      <c r="I370" s="28">
        <v>0</v>
      </c>
      <c r="J370" s="28">
        <v>0</v>
      </c>
      <c r="K370" s="28">
        <v>0</v>
      </c>
      <c r="L370" s="133">
        <v>0</v>
      </c>
      <c r="M370" s="28">
        <v>0</v>
      </c>
      <c r="N370" s="28">
        <v>0</v>
      </c>
      <c r="O370" s="28">
        <v>0</v>
      </c>
      <c r="P370" s="133">
        <v>0</v>
      </c>
      <c r="Q370" s="278"/>
      <c r="R370" s="279"/>
    </row>
    <row r="371" spans="1:18" s="24" customFormat="1" ht="12.75">
      <c r="A371" s="158"/>
      <c r="B371" s="161"/>
      <c r="C371" s="152"/>
      <c r="D371" s="29"/>
      <c r="E371" s="40" t="s">
        <v>199</v>
      </c>
      <c r="F371" s="27" t="s">
        <v>236</v>
      </c>
      <c r="G371" s="133">
        <f>I371+K371+M371+O371</f>
        <v>760</v>
      </c>
      <c r="H371" s="133">
        <f>J371+L371+N371+P371</f>
        <v>0</v>
      </c>
      <c r="I371" s="28">
        <v>760</v>
      </c>
      <c r="J371" s="28">
        <v>0</v>
      </c>
      <c r="K371" s="28">
        <v>0</v>
      </c>
      <c r="L371" s="133">
        <v>0</v>
      </c>
      <c r="M371" s="28">
        <v>0</v>
      </c>
      <c r="N371" s="28">
        <v>0</v>
      </c>
      <c r="O371" s="28">
        <v>0</v>
      </c>
      <c r="P371" s="133">
        <v>0</v>
      </c>
      <c r="Q371" s="278"/>
      <c r="R371" s="279"/>
    </row>
    <row r="372" spans="1:18" s="24" customFormat="1" ht="12.75">
      <c r="A372" s="158"/>
      <c r="B372" s="161"/>
      <c r="C372" s="152"/>
      <c r="D372" s="29"/>
      <c r="E372" s="40" t="s">
        <v>23</v>
      </c>
      <c r="F372" s="27" t="s">
        <v>237</v>
      </c>
      <c r="G372" s="133">
        <f>I372+K372+M372+O372</f>
        <v>5000</v>
      </c>
      <c r="H372" s="133">
        <f>J372+L372+N372+P372</f>
        <v>0</v>
      </c>
      <c r="I372" s="28">
        <v>5000</v>
      </c>
      <c r="J372" s="28">
        <v>0</v>
      </c>
      <c r="K372" s="28">
        <v>0</v>
      </c>
      <c r="L372" s="133">
        <v>0</v>
      </c>
      <c r="M372" s="28">
        <v>0</v>
      </c>
      <c r="N372" s="28">
        <v>0</v>
      </c>
      <c r="O372" s="28">
        <v>0</v>
      </c>
      <c r="P372" s="133">
        <v>0</v>
      </c>
      <c r="Q372" s="278"/>
      <c r="R372" s="279"/>
    </row>
    <row r="373" spans="1:18" s="24" customFormat="1" ht="34.5" customHeight="1" thickBot="1">
      <c r="A373" s="159"/>
      <c r="B373" s="162"/>
      <c r="C373" s="153"/>
      <c r="D373" s="33"/>
      <c r="E373" s="34"/>
      <c r="F373" s="35" t="s">
        <v>238</v>
      </c>
      <c r="G373" s="134">
        <f t="shared" si="71"/>
        <v>0</v>
      </c>
      <c r="H373" s="134">
        <f t="shared" si="71"/>
        <v>0</v>
      </c>
      <c r="I373" s="36">
        <v>0</v>
      </c>
      <c r="J373" s="36">
        <v>0</v>
      </c>
      <c r="K373" s="36">
        <v>0</v>
      </c>
      <c r="L373" s="134">
        <v>0</v>
      </c>
      <c r="M373" s="36">
        <v>0</v>
      </c>
      <c r="N373" s="36">
        <v>0</v>
      </c>
      <c r="O373" s="36">
        <v>0</v>
      </c>
      <c r="P373" s="134">
        <v>0</v>
      </c>
      <c r="Q373" s="280"/>
      <c r="R373" s="281"/>
    </row>
    <row r="374" spans="1:18" s="24" customFormat="1" ht="12.75" customHeight="1">
      <c r="A374" s="157" t="s">
        <v>278</v>
      </c>
      <c r="B374" s="160" t="s">
        <v>416</v>
      </c>
      <c r="C374" s="151">
        <v>4900</v>
      </c>
      <c r="D374" s="21"/>
      <c r="E374" s="22"/>
      <c r="F374" s="119" t="s">
        <v>247</v>
      </c>
      <c r="G374" s="23">
        <f aca="true" t="shared" si="72" ref="G374:P374">SUM(G375:G385)</f>
        <v>30195</v>
      </c>
      <c r="H374" s="23">
        <f t="shared" si="72"/>
        <v>0</v>
      </c>
      <c r="I374" s="23">
        <f t="shared" si="72"/>
        <v>7548.8</v>
      </c>
      <c r="J374" s="23">
        <f t="shared" si="72"/>
        <v>0</v>
      </c>
      <c r="K374" s="23">
        <f t="shared" si="72"/>
        <v>0</v>
      </c>
      <c r="L374" s="23">
        <f t="shared" si="72"/>
        <v>0</v>
      </c>
      <c r="M374" s="23">
        <f t="shared" si="72"/>
        <v>22646.2</v>
      </c>
      <c r="N374" s="23">
        <f t="shared" si="72"/>
        <v>0</v>
      </c>
      <c r="O374" s="23">
        <f t="shared" si="72"/>
        <v>0</v>
      </c>
      <c r="P374" s="23">
        <f t="shared" si="72"/>
        <v>0</v>
      </c>
      <c r="Q374" s="276" t="s">
        <v>20</v>
      </c>
      <c r="R374" s="277"/>
    </row>
    <row r="375" spans="1:18" s="24" customFormat="1" ht="12.75">
      <c r="A375" s="158"/>
      <c r="B375" s="161"/>
      <c r="C375" s="152"/>
      <c r="D375" s="29"/>
      <c r="E375" s="26"/>
      <c r="F375" s="27" t="s">
        <v>22</v>
      </c>
      <c r="G375" s="133">
        <f aca="true" t="shared" si="73" ref="G375:H385">I375+K375+M375+O375</f>
        <v>0</v>
      </c>
      <c r="H375" s="133">
        <f t="shared" si="73"/>
        <v>0</v>
      </c>
      <c r="I375" s="28">
        <v>0</v>
      </c>
      <c r="J375" s="28">
        <v>0</v>
      </c>
      <c r="K375" s="133">
        <v>0</v>
      </c>
      <c r="L375" s="133">
        <v>0</v>
      </c>
      <c r="M375" s="28">
        <v>0</v>
      </c>
      <c r="N375" s="28">
        <v>0</v>
      </c>
      <c r="O375" s="133">
        <v>0</v>
      </c>
      <c r="P375" s="133">
        <v>0</v>
      </c>
      <c r="Q375" s="278"/>
      <c r="R375" s="279"/>
    </row>
    <row r="376" spans="1:18" s="24" customFormat="1" ht="12.75">
      <c r="A376" s="158"/>
      <c r="B376" s="161"/>
      <c r="C376" s="152"/>
      <c r="D376" s="29"/>
      <c r="E376" s="30"/>
      <c r="F376" s="27" t="s">
        <v>25</v>
      </c>
      <c r="G376" s="133">
        <f t="shared" si="73"/>
        <v>0</v>
      </c>
      <c r="H376" s="133">
        <f t="shared" si="73"/>
        <v>0</v>
      </c>
      <c r="I376" s="28">
        <v>0</v>
      </c>
      <c r="J376" s="28">
        <v>0</v>
      </c>
      <c r="K376" s="133">
        <v>0</v>
      </c>
      <c r="L376" s="133">
        <v>0</v>
      </c>
      <c r="M376" s="28">
        <v>0</v>
      </c>
      <c r="N376" s="28">
        <v>0</v>
      </c>
      <c r="O376" s="133">
        <v>0</v>
      </c>
      <c r="P376" s="133">
        <v>0</v>
      </c>
      <c r="Q376" s="278"/>
      <c r="R376" s="279"/>
    </row>
    <row r="377" spans="1:18" s="24" customFormat="1" ht="12.75">
      <c r="A377" s="158"/>
      <c r="B377" s="161"/>
      <c r="C377" s="152"/>
      <c r="D377" s="29"/>
      <c r="E377" s="37"/>
      <c r="F377" s="27" t="s">
        <v>26</v>
      </c>
      <c r="G377" s="133">
        <f t="shared" si="73"/>
        <v>0</v>
      </c>
      <c r="H377" s="133">
        <f t="shared" si="73"/>
        <v>0</v>
      </c>
      <c r="I377" s="28">
        <v>0</v>
      </c>
      <c r="J377" s="28">
        <v>0</v>
      </c>
      <c r="K377" s="133">
        <v>0</v>
      </c>
      <c r="L377" s="133">
        <v>0</v>
      </c>
      <c r="M377" s="28">
        <v>0</v>
      </c>
      <c r="N377" s="28">
        <v>0</v>
      </c>
      <c r="O377" s="133">
        <v>0</v>
      </c>
      <c r="P377" s="133">
        <v>0</v>
      </c>
      <c r="Q377" s="278"/>
      <c r="R377" s="279"/>
    </row>
    <row r="378" spans="1:18" s="24" customFormat="1" ht="12.75">
      <c r="A378" s="158"/>
      <c r="B378" s="161"/>
      <c r="C378" s="152"/>
      <c r="D378" s="29"/>
      <c r="E378" s="37"/>
      <c r="F378" s="27" t="s">
        <v>248</v>
      </c>
      <c r="G378" s="133">
        <f t="shared" si="73"/>
        <v>0</v>
      </c>
      <c r="H378" s="133">
        <f t="shared" si="73"/>
        <v>0</v>
      </c>
      <c r="I378" s="28">
        <v>0</v>
      </c>
      <c r="J378" s="28">
        <v>0</v>
      </c>
      <c r="K378" s="133">
        <v>0</v>
      </c>
      <c r="L378" s="133">
        <v>0</v>
      </c>
      <c r="M378" s="28">
        <v>0</v>
      </c>
      <c r="N378" s="28">
        <v>0</v>
      </c>
      <c r="O378" s="133">
        <v>0</v>
      </c>
      <c r="P378" s="133">
        <v>0</v>
      </c>
      <c r="Q378" s="278"/>
      <c r="R378" s="279"/>
    </row>
    <row r="379" spans="1:18" s="24" customFormat="1" ht="12.75">
      <c r="A379" s="158"/>
      <c r="B379" s="161"/>
      <c r="C379" s="152"/>
      <c r="D379" s="29"/>
      <c r="E379" s="37"/>
      <c r="F379" s="27" t="s">
        <v>28</v>
      </c>
      <c r="G379" s="133">
        <f t="shared" si="73"/>
        <v>0</v>
      </c>
      <c r="H379" s="133">
        <f t="shared" si="73"/>
        <v>0</v>
      </c>
      <c r="I379" s="28">
        <f>294.5-294.5</f>
        <v>0</v>
      </c>
      <c r="J379" s="28">
        <f>294.5-294.5</f>
        <v>0</v>
      </c>
      <c r="K379" s="133">
        <v>0</v>
      </c>
      <c r="L379" s="133">
        <v>0</v>
      </c>
      <c r="M379" s="133">
        <v>0</v>
      </c>
      <c r="N379" s="133">
        <v>0</v>
      </c>
      <c r="O379" s="133">
        <v>0</v>
      </c>
      <c r="P379" s="133">
        <v>0</v>
      </c>
      <c r="Q379" s="278"/>
      <c r="R379" s="279"/>
    </row>
    <row r="380" spans="1:18" s="24" customFormat="1" ht="12.75">
      <c r="A380" s="158"/>
      <c r="B380" s="161"/>
      <c r="C380" s="152"/>
      <c r="D380" s="29"/>
      <c r="E380" s="30"/>
      <c r="F380" s="27" t="s">
        <v>227</v>
      </c>
      <c r="G380" s="133">
        <f t="shared" si="73"/>
        <v>0</v>
      </c>
      <c r="H380" s="133">
        <f t="shared" si="73"/>
        <v>0</v>
      </c>
      <c r="I380" s="28">
        <v>0</v>
      </c>
      <c r="J380" s="28">
        <v>0</v>
      </c>
      <c r="K380" s="133">
        <v>0</v>
      </c>
      <c r="L380" s="133">
        <v>0</v>
      </c>
      <c r="M380" s="133">
        <v>0</v>
      </c>
      <c r="N380" s="133">
        <v>0</v>
      </c>
      <c r="O380" s="133">
        <v>0</v>
      </c>
      <c r="P380" s="133">
        <v>0</v>
      </c>
      <c r="Q380" s="278"/>
      <c r="R380" s="279"/>
    </row>
    <row r="381" spans="1:18" s="24" customFormat="1" ht="12.75">
      <c r="A381" s="158"/>
      <c r="B381" s="161"/>
      <c r="C381" s="152"/>
      <c r="D381" s="29"/>
      <c r="E381" s="37" t="s">
        <v>199</v>
      </c>
      <c r="F381" s="27" t="s">
        <v>234</v>
      </c>
      <c r="G381" s="133">
        <f t="shared" si="73"/>
        <v>30195</v>
      </c>
      <c r="H381" s="133">
        <f t="shared" si="73"/>
        <v>0</v>
      </c>
      <c r="I381" s="28">
        <v>7548.8</v>
      </c>
      <c r="J381" s="28">
        <v>0</v>
      </c>
      <c r="K381" s="28">
        <v>0</v>
      </c>
      <c r="L381" s="133">
        <v>0</v>
      </c>
      <c r="M381" s="28">
        <v>22646.2</v>
      </c>
      <c r="N381" s="28">
        <v>0</v>
      </c>
      <c r="O381" s="28">
        <v>0</v>
      </c>
      <c r="P381" s="133">
        <v>0</v>
      </c>
      <c r="Q381" s="278"/>
      <c r="R381" s="279"/>
    </row>
    <row r="382" spans="1:18" s="24" customFormat="1" ht="12.75">
      <c r="A382" s="158"/>
      <c r="B382" s="161"/>
      <c r="C382" s="152"/>
      <c r="D382" s="29"/>
      <c r="E382" s="37"/>
      <c r="F382" s="27" t="s">
        <v>235</v>
      </c>
      <c r="G382" s="133">
        <f t="shared" si="73"/>
        <v>0</v>
      </c>
      <c r="H382" s="133">
        <f t="shared" si="73"/>
        <v>0</v>
      </c>
      <c r="I382" s="28">
        <v>0</v>
      </c>
      <c r="J382" s="28">
        <v>0</v>
      </c>
      <c r="K382" s="28">
        <v>0</v>
      </c>
      <c r="L382" s="133">
        <v>0</v>
      </c>
      <c r="M382" s="133">
        <v>0</v>
      </c>
      <c r="N382" s="28">
        <v>0</v>
      </c>
      <c r="O382" s="28">
        <v>0</v>
      </c>
      <c r="P382" s="133">
        <v>0</v>
      </c>
      <c r="Q382" s="278"/>
      <c r="R382" s="279"/>
    </row>
    <row r="383" spans="1:18" s="24" customFormat="1" ht="12.75">
      <c r="A383" s="158"/>
      <c r="B383" s="161"/>
      <c r="C383" s="152"/>
      <c r="D383" s="29"/>
      <c r="E383" s="37"/>
      <c r="F383" s="27" t="s">
        <v>236</v>
      </c>
      <c r="G383" s="133">
        <f t="shared" si="73"/>
        <v>0</v>
      </c>
      <c r="H383" s="133">
        <f t="shared" si="73"/>
        <v>0</v>
      </c>
      <c r="I383" s="28">
        <v>0</v>
      </c>
      <c r="J383" s="28">
        <v>0</v>
      </c>
      <c r="K383" s="28">
        <v>0</v>
      </c>
      <c r="L383" s="133">
        <v>0</v>
      </c>
      <c r="M383" s="28">
        <v>0</v>
      </c>
      <c r="N383" s="28">
        <v>0</v>
      </c>
      <c r="O383" s="28">
        <v>0</v>
      </c>
      <c r="P383" s="133">
        <v>0</v>
      </c>
      <c r="Q383" s="278"/>
      <c r="R383" s="279"/>
    </row>
    <row r="384" spans="1:18" s="24" customFormat="1" ht="12.75">
      <c r="A384" s="158"/>
      <c r="B384" s="161"/>
      <c r="C384" s="152"/>
      <c r="D384" s="29"/>
      <c r="E384" s="30"/>
      <c r="F384" s="27" t="s">
        <v>237</v>
      </c>
      <c r="G384" s="133">
        <f t="shared" si="73"/>
        <v>0</v>
      </c>
      <c r="H384" s="133">
        <f t="shared" si="73"/>
        <v>0</v>
      </c>
      <c r="I384" s="28">
        <v>0</v>
      </c>
      <c r="J384" s="28">
        <v>0</v>
      </c>
      <c r="K384" s="28">
        <v>0</v>
      </c>
      <c r="L384" s="133">
        <v>0</v>
      </c>
      <c r="M384" s="28">
        <v>0</v>
      </c>
      <c r="N384" s="28">
        <v>0</v>
      </c>
      <c r="O384" s="28">
        <v>0</v>
      </c>
      <c r="P384" s="133">
        <v>0</v>
      </c>
      <c r="Q384" s="278"/>
      <c r="R384" s="279"/>
    </row>
    <row r="385" spans="1:18" s="24" customFormat="1" ht="13.5" thickBot="1">
      <c r="A385" s="159"/>
      <c r="B385" s="162"/>
      <c r="C385" s="153"/>
      <c r="D385" s="33"/>
      <c r="E385" s="34"/>
      <c r="F385" s="35" t="s">
        <v>238</v>
      </c>
      <c r="G385" s="134">
        <f t="shared" si="73"/>
        <v>0</v>
      </c>
      <c r="H385" s="134">
        <f t="shared" si="73"/>
        <v>0</v>
      </c>
      <c r="I385" s="36">
        <v>0</v>
      </c>
      <c r="J385" s="36">
        <v>0</v>
      </c>
      <c r="K385" s="36">
        <v>0</v>
      </c>
      <c r="L385" s="134">
        <v>0</v>
      </c>
      <c r="M385" s="36">
        <v>0</v>
      </c>
      <c r="N385" s="36">
        <v>0</v>
      </c>
      <c r="O385" s="36">
        <v>0</v>
      </c>
      <c r="P385" s="134">
        <v>0</v>
      </c>
      <c r="Q385" s="280"/>
      <c r="R385" s="281"/>
    </row>
    <row r="386" spans="1:18" s="24" customFormat="1" ht="12.75">
      <c r="A386" s="157" t="s">
        <v>279</v>
      </c>
      <c r="B386" s="160" t="s">
        <v>456</v>
      </c>
      <c r="C386" s="151">
        <v>200</v>
      </c>
      <c r="D386" s="21"/>
      <c r="E386" s="22"/>
      <c r="F386" s="119" t="s">
        <v>247</v>
      </c>
      <c r="G386" s="23">
        <f aca="true" t="shared" si="74" ref="G386:P386">SUM(G387:G397)</f>
        <v>1400</v>
      </c>
      <c r="H386" s="23">
        <f t="shared" si="74"/>
        <v>0</v>
      </c>
      <c r="I386" s="23">
        <f t="shared" si="74"/>
        <v>1400</v>
      </c>
      <c r="J386" s="23">
        <f t="shared" si="74"/>
        <v>0</v>
      </c>
      <c r="K386" s="23">
        <f t="shared" si="74"/>
        <v>0</v>
      </c>
      <c r="L386" s="23">
        <f t="shared" si="74"/>
        <v>0</v>
      </c>
      <c r="M386" s="23">
        <f t="shared" si="74"/>
        <v>0</v>
      </c>
      <c r="N386" s="23">
        <f t="shared" si="74"/>
        <v>0</v>
      </c>
      <c r="O386" s="23">
        <f t="shared" si="74"/>
        <v>0</v>
      </c>
      <c r="P386" s="23">
        <f t="shared" si="74"/>
        <v>0</v>
      </c>
      <c r="Q386" s="276" t="s">
        <v>20</v>
      </c>
      <c r="R386" s="277"/>
    </row>
    <row r="387" spans="1:18" s="24" customFormat="1" ht="12.75">
      <c r="A387" s="158"/>
      <c r="B387" s="161"/>
      <c r="C387" s="152"/>
      <c r="D387" s="29"/>
      <c r="E387" s="26"/>
      <c r="F387" s="27" t="s">
        <v>22</v>
      </c>
      <c r="G387" s="133">
        <f aca="true" t="shared" si="75" ref="G387:H397">I387+K387+M387+O387</f>
        <v>0</v>
      </c>
      <c r="H387" s="133">
        <f t="shared" si="75"/>
        <v>0</v>
      </c>
      <c r="I387" s="28">
        <v>0</v>
      </c>
      <c r="J387" s="28">
        <v>0</v>
      </c>
      <c r="K387" s="133">
        <v>0</v>
      </c>
      <c r="L387" s="133">
        <v>0</v>
      </c>
      <c r="M387" s="133">
        <v>0</v>
      </c>
      <c r="N387" s="133">
        <v>0</v>
      </c>
      <c r="O387" s="133">
        <v>0</v>
      </c>
      <c r="P387" s="133">
        <v>0</v>
      </c>
      <c r="Q387" s="278"/>
      <c r="R387" s="279"/>
    </row>
    <row r="388" spans="1:18" s="24" customFormat="1" ht="12.75">
      <c r="A388" s="158"/>
      <c r="B388" s="161"/>
      <c r="C388" s="152"/>
      <c r="D388" s="29"/>
      <c r="E388" s="30"/>
      <c r="F388" s="27" t="s">
        <v>25</v>
      </c>
      <c r="G388" s="133">
        <f t="shared" si="75"/>
        <v>0</v>
      </c>
      <c r="H388" s="133">
        <f t="shared" si="75"/>
        <v>0</v>
      </c>
      <c r="I388" s="28">
        <v>0</v>
      </c>
      <c r="J388" s="28">
        <v>0</v>
      </c>
      <c r="K388" s="133">
        <v>0</v>
      </c>
      <c r="L388" s="133">
        <v>0</v>
      </c>
      <c r="M388" s="133">
        <v>0</v>
      </c>
      <c r="N388" s="133">
        <v>0</v>
      </c>
      <c r="O388" s="133">
        <v>0</v>
      </c>
      <c r="P388" s="133">
        <v>0</v>
      </c>
      <c r="Q388" s="278"/>
      <c r="R388" s="279"/>
    </row>
    <row r="389" spans="1:18" s="24" customFormat="1" ht="12.75">
      <c r="A389" s="158"/>
      <c r="B389" s="161"/>
      <c r="C389" s="152"/>
      <c r="D389" s="29"/>
      <c r="E389" s="37"/>
      <c r="F389" s="27" t="s">
        <v>26</v>
      </c>
      <c r="G389" s="133">
        <f t="shared" si="75"/>
        <v>0</v>
      </c>
      <c r="H389" s="133">
        <f t="shared" si="75"/>
        <v>0</v>
      </c>
      <c r="I389" s="28">
        <v>0</v>
      </c>
      <c r="J389" s="28">
        <v>0</v>
      </c>
      <c r="K389" s="133">
        <v>0</v>
      </c>
      <c r="L389" s="133">
        <v>0</v>
      </c>
      <c r="M389" s="133">
        <v>0</v>
      </c>
      <c r="N389" s="133">
        <v>0</v>
      </c>
      <c r="O389" s="133">
        <v>0</v>
      </c>
      <c r="P389" s="133">
        <v>0</v>
      </c>
      <c r="Q389" s="278"/>
      <c r="R389" s="279"/>
    </row>
    <row r="390" spans="1:18" s="24" customFormat="1" ht="12.75">
      <c r="A390" s="158"/>
      <c r="B390" s="161"/>
      <c r="C390" s="152"/>
      <c r="D390" s="29"/>
      <c r="E390" s="37"/>
      <c r="F390" s="27" t="s">
        <v>248</v>
      </c>
      <c r="G390" s="133">
        <f t="shared" si="75"/>
        <v>0</v>
      </c>
      <c r="H390" s="133">
        <f t="shared" si="75"/>
        <v>0</v>
      </c>
      <c r="I390" s="28">
        <v>0</v>
      </c>
      <c r="J390" s="28">
        <v>0</v>
      </c>
      <c r="K390" s="133">
        <v>0</v>
      </c>
      <c r="L390" s="133">
        <v>0</v>
      </c>
      <c r="M390" s="133">
        <v>0</v>
      </c>
      <c r="N390" s="133">
        <v>0</v>
      </c>
      <c r="O390" s="133">
        <v>0</v>
      </c>
      <c r="P390" s="133">
        <v>0</v>
      </c>
      <c r="Q390" s="278"/>
      <c r="R390" s="279"/>
    </row>
    <row r="391" spans="1:18" s="24" customFormat="1" ht="12.75">
      <c r="A391" s="158"/>
      <c r="B391" s="161"/>
      <c r="C391" s="152"/>
      <c r="D391" s="29"/>
      <c r="E391" s="39"/>
      <c r="F391" s="27" t="s">
        <v>28</v>
      </c>
      <c r="G391" s="133">
        <f t="shared" si="75"/>
        <v>0</v>
      </c>
      <c r="H391" s="133">
        <f t="shared" si="75"/>
        <v>0</v>
      </c>
      <c r="I391" s="28">
        <v>0</v>
      </c>
      <c r="J391" s="28">
        <v>0</v>
      </c>
      <c r="K391" s="133">
        <v>0</v>
      </c>
      <c r="L391" s="133">
        <v>0</v>
      </c>
      <c r="M391" s="133">
        <v>0</v>
      </c>
      <c r="N391" s="133">
        <v>0</v>
      </c>
      <c r="O391" s="133">
        <v>0</v>
      </c>
      <c r="P391" s="133">
        <v>0</v>
      </c>
      <c r="Q391" s="278"/>
      <c r="R391" s="279"/>
    </row>
    <row r="392" spans="1:18" s="24" customFormat="1" ht="12.75">
      <c r="A392" s="158"/>
      <c r="B392" s="161"/>
      <c r="C392" s="152"/>
      <c r="D392" s="29"/>
      <c r="E392" s="30"/>
      <c r="F392" s="27" t="s">
        <v>227</v>
      </c>
      <c r="G392" s="133">
        <f t="shared" si="75"/>
        <v>0</v>
      </c>
      <c r="H392" s="133">
        <f t="shared" si="75"/>
        <v>0</v>
      </c>
      <c r="I392" s="28">
        <v>0</v>
      </c>
      <c r="J392" s="28">
        <v>0</v>
      </c>
      <c r="K392" s="133">
        <v>0</v>
      </c>
      <c r="L392" s="133">
        <v>0</v>
      </c>
      <c r="M392" s="133">
        <v>0</v>
      </c>
      <c r="N392" s="133">
        <v>0</v>
      </c>
      <c r="O392" s="133">
        <v>0</v>
      </c>
      <c r="P392" s="133">
        <v>0</v>
      </c>
      <c r="Q392" s="278"/>
      <c r="R392" s="279"/>
    </row>
    <row r="393" spans="1:18" s="24" customFormat="1" ht="12.75">
      <c r="A393" s="158"/>
      <c r="B393" s="161"/>
      <c r="C393" s="152"/>
      <c r="D393" s="29"/>
      <c r="E393" s="30"/>
      <c r="F393" s="27" t="s">
        <v>234</v>
      </c>
      <c r="G393" s="133">
        <f t="shared" si="75"/>
        <v>0</v>
      </c>
      <c r="H393" s="133">
        <f t="shared" si="75"/>
        <v>0</v>
      </c>
      <c r="I393" s="28">
        <v>0</v>
      </c>
      <c r="J393" s="28">
        <v>0</v>
      </c>
      <c r="K393" s="28">
        <v>0</v>
      </c>
      <c r="L393" s="133">
        <v>0</v>
      </c>
      <c r="M393" s="28">
        <v>0</v>
      </c>
      <c r="N393" s="28">
        <v>0</v>
      </c>
      <c r="O393" s="28">
        <v>0</v>
      </c>
      <c r="P393" s="133">
        <v>0</v>
      </c>
      <c r="Q393" s="278"/>
      <c r="R393" s="279"/>
    </row>
    <row r="394" spans="1:18" s="24" customFormat="1" ht="12.75">
      <c r="A394" s="158"/>
      <c r="B394" s="161"/>
      <c r="C394" s="152"/>
      <c r="D394" s="29"/>
      <c r="E394" s="30"/>
      <c r="F394" s="27" t="s">
        <v>235</v>
      </c>
      <c r="G394" s="133">
        <f t="shared" si="75"/>
        <v>0</v>
      </c>
      <c r="H394" s="133">
        <f t="shared" si="75"/>
        <v>0</v>
      </c>
      <c r="I394" s="28">
        <v>0</v>
      </c>
      <c r="J394" s="28">
        <v>0</v>
      </c>
      <c r="K394" s="28">
        <v>0</v>
      </c>
      <c r="L394" s="133">
        <v>0</v>
      </c>
      <c r="M394" s="28">
        <v>0</v>
      </c>
      <c r="N394" s="28">
        <v>0</v>
      </c>
      <c r="O394" s="28">
        <v>0</v>
      </c>
      <c r="P394" s="133">
        <v>0</v>
      </c>
      <c r="Q394" s="278"/>
      <c r="R394" s="279"/>
    </row>
    <row r="395" spans="1:18" s="24" customFormat="1" ht="12.75">
      <c r="A395" s="158"/>
      <c r="B395" s="161"/>
      <c r="C395" s="152"/>
      <c r="D395" s="29"/>
      <c r="E395" s="4"/>
      <c r="F395" s="27" t="s">
        <v>236</v>
      </c>
      <c r="G395" s="133">
        <f t="shared" si="75"/>
        <v>0</v>
      </c>
      <c r="H395" s="133">
        <f t="shared" si="75"/>
        <v>0</v>
      </c>
      <c r="I395" s="28">
        <v>0</v>
      </c>
      <c r="J395" s="28">
        <v>0</v>
      </c>
      <c r="K395" s="28">
        <v>0</v>
      </c>
      <c r="L395" s="133">
        <v>0</v>
      </c>
      <c r="M395" s="28">
        <v>0</v>
      </c>
      <c r="N395" s="28">
        <v>0</v>
      </c>
      <c r="O395" s="28">
        <v>0</v>
      </c>
      <c r="P395" s="133">
        <v>0</v>
      </c>
      <c r="Q395" s="278"/>
      <c r="R395" s="279"/>
    </row>
    <row r="396" spans="1:18" s="24" customFormat="1" ht="12.75">
      <c r="A396" s="158"/>
      <c r="B396" s="161"/>
      <c r="C396" s="152"/>
      <c r="D396" s="29"/>
      <c r="E396" s="39" t="s">
        <v>199</v>
      </c>
      <c r="F396" s="27" t="s">
        <v>237</v>
      </c>
      <c r="G396" s="133">
        <f t="shared" si="75"/>
        <v>1400</v>
      </c>
      <c r="H396" s="133">
        <f t="shared" si="75"/>
        <v>0</v>
      </c>
      <c r="I396" s="28">
        <v>1400</v>
      </c>
      <c r="J396" s="28">
        <v>0</v>
      </c>
      <c r="K396" s="28">
        <v>0</v>
      </c>
      <c r="L396" s="133">
        <v>0</v>
      </c>
      <c r="M396" s="28">
        <v>0</v>
      </c>
      <c r="N396" s="28">
        <v>0</v>
      </c>
      <c r="O396" s="28">
        <v>0</v>
      </c>
      <c r="P396" s="133">
        <v>0</v>
      </c>
      <c r="Q396" s="278"/>
      <c r="R396" s="279"/>
    </row>
    <row r="397" spans="1:18" s="24" customFormat="1" ht="13.5" thickBot="1">
      <c r="A397" s="159"/>
      <c r="B397" s="162"/>
      <c r="C397" s="153"/>
      <c r="D397" s="33"/>
      <c r="E397" s="34"/>
      <c r="F397" s="35" t="s">
        <v>238</v>
      </c>
      <c r="G397" s="134">
        <f t="shared" si="75"/>
        <v>0</v>
      </c>
      <c r="H397" s="134">
        <f t="shared" si="75"/>
        <v>0</v>
      </c>
      <c r="I397" s="36">
        <v>0</v>
      </c>
      <c r="J397" s="36">
        <v>0</v>
      </c>
      <c r="K397" s="36">
        <v>0</v>
      </c>
      <c r="L397" s="134">
        <v>0</v>
      </c>
      <c r="M397" s="36">
        <v>0</v>
      </c>
      <c r="N397" s="36">
        <v>0</v>
      </c>
      <c r="O397" s="36">
        <v>0</v>
      </c>
      <c r="P397" s="134">
        <v>0</v>
      </c>
      <c r="Q397" s="280"/>
      <c r="R397" s="281"/>
    </row>
    <row r="398" spans="1:18" s="24" customFormat="1" ht="12.75" customHeight="1">
      <c r="A398" s="158" t="s">
        <v>280</v>
      </c>
      <c r="B398" s="161" t="s">
        <v>457</v>
      </c>
      <c r="C398" s="152">
        <v>500</v>
      </c>
      <c r="D398" s="78"/>
      <c r="E398" s="129"/>
      <c r="F398" s="79" t="s">
        <v>247</v>
      </c>
      <c r="G398" s="80">
        <f aca="true" t="shared" si="76" ref="G398:P398">SUM(G399:G409)</f>
        <v>3750</v>
      </c>
      <c r="H398" s="80">
        <f t="shared" si="76"/>
        <v>0</v>
      </c>
      <c r="I398" s="80">
        <f t="shared" si="76"/>
        <v>3750</v>
      </c>
      <c r="J398" s="80">
        <f t="shared" si="76"/>
        <v>0</v>
      </c>
      <c r="K398" s="80">
        <f t="shared" si="76"/>
        <v>0</v>
      </c>
      <c r="L398" s="80">
        <f t="shared" si="76"/>
        <v>0</v>
      </c>
      <c r="M398" s="80">
        <f t="shared" si="76"/>
        <v>0</v>
      </c>
      <c r="N398" s="80">
        <f t="shared" si="76"/>
        <v>0</v>
      </c>
      <c r="O398" s="80">
        <f t="shared" si="76"/>
        <v>0</v>
      </c>
      <c r="P398" s="80">
        <f t="shared" si="76"/>
        <v>0</v>
      </c>
      <c r="Q398" s="278" t="s">
        <v>20</v>
      </c>
      <c r="R398" s="279"/>
    </row>
    <row r="399" spans="1:18" s="24" customFormat="1" ht="12.75">
      <c r="A399" s="158"/>
      <c r="B399" s="161"/>
      <c r="C399" s="152"/>
      <c r="D399" s="29"/>
      <c r="E399" s="26"/>
      <c r="F399" s="27" t="s">
        <v>22</v>
      </c>
      <c r="G399" s="133">
        <f aca="true" t="shared" si="77" ref="G399:H409">I399+K399+M399+O399</f>
        <v>0</v>
      </c>
      <c r="H399" s="133">
        <f t="shared" si="77"/>
        <v>0</v>
      </c>
      <c r="I399" s="28">
        <v>0</v>
      </c>
      <c r="J399" s="28">
        <v>0</v>
      </c>
      <c r="K399" s="133">
        <v>0</v>
      </c>
      <c r="L399" s="133">
        <v>0</v>
      </c>
      <c r="M399" s="133">
        <v>0</v>
      </c>
      <c r="N399" s="133">
        <v>0</v>
      </c>
      <c r="O399" s="133">
        <v>0</v>
      </c>
      <c r="P399" s="133">
        <v>0</v>
      </c>
      <c r="Q399" s="278"/>
      <c r="R399" s="279"/>
    </row>
    <row r="400" spans="1:18" s="24" customFormat="1" ht="12.75">
      <c r="A400" s="158"/>
      <c r="B400" s="161"/>
      <c r="C400" s="152"/>
      <c r="D400" s="29"/>
      <c r="E400" s="30"/>
      <c r="F400" s="27" t="s">
        <v>25</v>
      </c>
      <c r="G400" s="133">
        <f t="shared" si="77"/>
        <v>0</v>
      </c>
      <c r="H400" s="133">
        <f t="shared" si="77"/>
        <v>0</v>
      </c>
      <c r="I400" s="28">
        <v>0</v>
      </c>
      <c r="J400" s="28">
        <v>0</v>
      </c>
      <c r="K400" s="133">
        <v>0</v>
      </c>
      <c r="L400" s="133">
        <v>0</v>
      </c>
      <c r="M400" s="133">
        <v>0</v>
      </c>
      <c r="N400" s="133">
        <v>0</v>
      </c>
      <c r="O400" s="133">
        <v>0</v>
      </c>
      <c r="P400" s="133">
        <v>0</v>
      </c>
      <c r="Q400" s="278"/>
      <c r="R400" s="279"/>
    </row>
    <row r="401" spans="1:18" s="24" customFormat="1" ht="12.75">
      <c r="A401" s="158"/>
      <c r="B401" s="161"/>
      <c r="C401" s="152"/>
      <c r="D401" s="29"/>
      <c r="E401" s="37"/>
      <c r="F401" s="27" t="s">
        <v>26</v>
      </c>
      <c r="G401" s="133">
        <f t="shared" si="77"/>
        <v>0</v>
      </c>
      <c r="H401" s="133">
        <f t="shared" si="77"/>
        <v>0</v>
      </c>
      <c r="I401" s="28">
        <v>0</v>
      </c>
      <c r="J401" s="28">
        <v>0</v>
      </c>
      <c r="K401" s="133">
        <v>0</v>
      </c>
      <c r="L401" s="133">
        <v>0</v>
      </c>
      <c r="M401" s="133">
        <v>0</v>
      </c>
      <c r="N401" s="133">
        <v>0</v>
      </c>
      <c r="O401" s="133">
        <v>0</v>
      </c>
      <c r="P401" s="133">
        <v>0</v>
      </c>
      <c r="Q401" s="278"/>
      <c r="R401" s="279"/>
    </row>
    <row r="402" spans="1:18" s="24" customFormat="1" ht="12.75">
      <c r="A402" s="158"/>
      <c r="B402" s="161"/>
      <c r="C402" s="152"/>
      <c r="D402" s="29"/>
      <c r="E402" s="37"/>
      <c r="F402" s="27" t="s">
        <v>248</v>
      </c>
      <c r="G402" s="133">
        <f t="shared" si="77"/>
        <v>0</v>
      </c>
      <c r="H402" s="133">
        <f t="shared" si="77"/>
        <v>0</v>
      </c>
      <c r="I402" s="28">
        <v>0</v>
      </c>
      <c r="J402" s="28">
        <v>0</v>
      </c>
      <c r="K402" s="133">
        <v>0</v>
      </c>
      <c r="L402" s="133">
        <v>0</v>
      </c>
      <c r="M402" s="133">
        <v>0</v>
      </c>
      <c r="N402" s="133">
        <v>0</v>
      </c>
      <c r="O402" s="133">
        <v>0</v>
      </c>
      <c r="P402" s="133">
        <v>0</v>
      </c>
      <c r="Q402" s="278"/>
      <c r="R402" s="279"/>
    </row>
    <row r="403" spans="1:18" s="24" customFormat="1" ht="12.75">
      <c r="A403" s="158"/>
      <c r="B403" s="161"/>
      <c r="C403" s="152"/>
      <c r="D403" s="29"/>
      <c r="E403" s="39"/>
      <c r="F403" s="27" t="s">
        <v>28</v>
      </c>
      <c r="G403" s="133">
        <f t="shared" si="77"/>
        <v>0</v>
      </c>
      <c r="H403" s="133">
        <f t="shared" si="77"/>
        <v>0</v>
      </c>
      <c r="I403" s="28">
        <v>0</v>
      </c>
      <c r="J403" s="28">
        <v>0</v>
      </c>
      <c r="K403" s="133">
        <v>0</v>
      </c>
      <c r="L403" s="133">
        <v>0</v>
      </c>
      <c r="M403" s="133">
        <v>0</v>
      </c>
      <c r="N403" s="133">
        <v>0</v>
      </c>
      <c r="O403" s="133">
        <v>0</v>
      </c>
      <c r="P403" s="133">
        <v>0</v>
      </c>
      <c r="Q403" s="278"/>
      <c r="R403" s="279"/>
    </row>
    <row r="404" spans="1:18" s="24" customFormat="1" ht="12.75">
      <c r="A404" s="158"/>
      <c r="B404" s="161"/>
      <c r="C404" s="152"/>
      <c r="D404" s="29"/>
      <c r="E404" s="39"/>
      <c r="F404" s="27" t="s">
        <v>227</v>
      </c>
      <c r="G404" s="133">
        <f t="shared" si="77"/>
        <v>0</v>
      </c>
      <c r="H404" s="133">
        <f t="shared" si="77"/>
        <v>0</v>
      </c>
      <c r="I404" s="28">
        <v>0</v>
      </c>
      <c r="J404" s="28">
        <v>0</v>
      </c>
      <c r="K404" s="133">
        <v>0</v>
      </c>
      <c r="L404" s="133">
        <v>0</v>
      </c>
      <c r="M404" s="133">
        <v>0</v>
      </c>
      <c r="N404" s="133">
        <v>0</v>
      </c>
      <c r="O404" s="133">
        <v>0</v>
      </c>
      <c r="P404" s="133">
        <v>0</v>
      </c>
      <c r="Q404" s="278"/>
      <c r="R404" s="279"/>
    </row>
    <row r="405" spans="1:18" s="24" customFormat="1" ht="12.75">
      <c r="A405" s="158"/>
      <c r="B405" s="161"/>
      <c r="C405" s="152"/>
      <c r="D405" s="29"/>
      <c r="E405" s="30"/>
      <c r="F405" s="27" t="s">
        <v>234</v>
      </c>
      <c r="G405" s="133">
        <f t="shared" si="77"/>
        <v>0</v>
      </c>
      <c r="H405" s="133">
        <f t="shared" si="77"/>
        <v>0</v>
      </c>
      <c r="I405" s="28">
        <v>0</v>
      </c>
      <c r="J405" s="28">
        <v>0</v>
      </c>
      <c r="K405" s="28">
        <v>0</v>
      </c>
      <c r="L405" s="133">
        <v>0</v>
      </c>
      <c r="M405" s="28">
        <v>0</v>
      </c>
      <c r="N405" s="28">
        <v>0</v>
      </c>
      <c r="O405" s="28">
        <v>0</v>
      </c>
      <c r="P405" s="133">
        <v>0</v>
      </c>
      <c r="Q405" s="278"/>
      <c r="R405" s="279"/>
    </row>
    <row r="406" spans="1:18" s="24" customFormat="1" ht="12.75">
      <c r="A406" s="158"/>
      <c r="B406" s="161"/>
      <c r="C406" s="152"/>
      <c r="D406" s="29"/>
      <c r="E406" s="30"/>
      <c r="F406" s="27" t="s">
        <v>235</v>
      </c>
      <c r="G406" s="133">
        <f t="shared" si="77"/>
        <v>0</v>
      </c>
      <c r="H406" s="133">
        <f t="shared" si="77"/>
        <v>0</v>
      </c>
      <c r="I406" s="28">
        <v>0</v>
      </c>
      <c r="J406" s="28">
        <v>0</v>
      </c>
      <c r="K406" s="28">
        <v>0</v>
      </c>
      <c r="L406" s="133">
        <v>0</v>
      </c>
      <c r="M406" s="28">
        <v>0</v>
      </c>
      <c r="N406" s="28">
        <v>0</v>
      </c>
      <c r="O406" s="28">
        <v>0</v>
      </c>
      <c r="P406" s="133">
        <v>0</v>
      </c>
      <c r="Q406" s="278"/>
      <c r="R406" s="279"/>
    </row>
    <row r="407" spans="1:18" s="24" customFormat="1" ht="12.75">
      <c r="A407" s="158"/>
      <c r="B407" s="161"/>
      <c r="C407" s="152"/>
      <c r="D407" s="29"/>
      <c r="E407" s="39"/>
      <c r="F407" s="27" t="s">
        <v>236</v>
      </c>
      <c r="G407" s="133">
        <f t="shared" si="77"/>
        <v>0</v>
      </c>
      <c r="H407" s="133">
        <f t="shared" si="77"/>
        <v>0</v>
      </c>
      <c r="I407" s="28">
        <v>0</v>
      </c>
      <c r="J407" s="28">
        <v>0</v>
      </c>
      <c r="K407" s="28">
        <v>0</v>
      </c>
      <c r="L407" s="133">
        <v>0</v>
      </c>
      <c r="M407" s="28">
        <v>0</v>
      </c>
      <c r="N407" s="28">
        <v>0</v>
      </c>
      <c r="O407" s="28">
        <v>0</v>
      </c>
      <c r="P407" s="133">
        <v>0</v>
      </c>
      <c r="Q407" s="278"/>
      <c r="R407" s="279"/>
    </row>
    <row r="408" spans="1:18" s="24" customFormat="1" ht="12.75">
      <c r="A408" s="158"/>
      <c r="B408" s="161"/>
      <c r="C408" s="152"/>
      <c r="D408" s="29"/>
      <c r="E408" s="39" t="s">
        <v>199</v>
      </c>
      <c r="F408" s="27" t="s">
        <v>237</v>
      </c>
      <c r="G408" s="133">
        <f t="shared" si="77"/>
        <v>500</v>
      </c>
      <c r="H408" s="133">
        <f t="shared" si="77"/>
        <v>0</v>
      </c>
      <c r="I408" s="28">
        <v>500</v>
      </c>
      <c r="J408" s="28">
        <v>0</v>
      </c>
      <c r="K408" s="28">
        <v>0</v>
      </c>
      <c r="L408" s="133">
        <v>0</v>
      </c>
      <c r="M408" s="28">
        <v>0</v>
      </c>
      <c r="N408" s="28">
        <v>0</v>
      </c>
      <c r="O408" s="28">
        <v>0</v>
      </c>
      <c r="P408" s="133">
        <v>0</v>
      </c>
      <c r="Q408" s="278"/>
      <c r="R408" s="279"/>
    </row>
    <row r="409" spans="1:18" s="24" customFormat="1" ht="13.5" thickBot="1">
      <c r="A409" s="159"/>
      <c r="B409" s="162"/>
      <c r="C409" s="153"/>
      <c r="D409" s="33"/>
      <c r="E409" s="39" t="s">
        <v>23</v>
      </c>
      <c r="F409" s="35" t="s">
        <v>238</v>
      </c>
      <c r="G409" s="134">
        <f t="shared" si="77"/>
        <v>3250</v>
      </c>
      <c r="H409" s="134">
        <f t="shared" si="77"/>
        <v>0</v>
      </c>
      <c r="I409" s="28">
        <v>3250</v>
      </c>
      <c r="J409" s="36">
        <v>0</v>
      </c>
      <c r="K409" s="36">
        <v>0</v>
      </c>
      <c r="L409" s="134">
        <v>0</v>
      </c>
      <c r="M409" s="36">
        <v>0</v>
      </c>
      <c r="N409" s="36">
        <v>0</v>
      </c>
      <c r="O409" s="36">
        <v>0</v>
      </c>
      <c r="P409" s="134">
        <v>0</v>
      </c>
      <c r="Q409" s="280"/>
      <c r="R409" s="281"/>
    </row>
    <row r="410" spans="1:18" s="24" customFormat="1" ht="12.75">
      <c r="A410" s="157" t="s">
        <v>281</v>
      </c>
      <c r="B410" s="160" t="s">
        <v>458</v>
      </c>
      <c r="C410" s="151">
        <v>2100</v>
      </c>
      <c r="D410" s="21"/>
      <c r="E410" s="22"/>
      <c r="F410" s="119" t="s">
        <v>247</v>
      </c>
      <c r="G410" s="23">
        <f aca="true" t="shared" si="78" ref="G410:P410">SUM(G411:G421)</f>
        <v>16170</v>
      </c>
      <c r="H410" s="23">
        <f t="shared" si="78"/>
        <v>0</v>
      </c>
      <c r="I410" s="23">
        <f t="shared" si="78"/>
        <v>16170</v>
      </c>
      <c r="J410" s="23">
        <f t="shared" si="78"/>
        <v>0</v>
      </c>
      <c r="K410" s="23">
        <f t="shared" si="78"/>
        <v>0</v>
      </c>
      <c r="L410" s="23">
        <f t="shared" si="78"/>
        <v>0</v>
      </c>
      <c r="M410" s="23">
        <f t="shared" si="78"/>
        <v>0</v>
      </c>
      <c r="N410" s="23">
        <f t="shared" si="78"/>
        <v>0</v>
      </c>
      <c r="O410" s="23">
        <f t="shared" si="78"/>
        <v>0</v>
      </c>
      <c r="P410" s="23">
        <f t="shared" si="78"/>
        <v>0</v>
      </c>
      <c r="Q410" s="276" t="s">
        <v>20</v>
      </c>
      <c r="R410" s="277"/>
    </row>
    <row r="411" spans="1:18" s="24" customFormat="1" ht="12.75">
      <c r="A411" s="158"/>
      <c r="B411" s="161"/>
      <c r="C411" s="152"/>
      <c r="D411" s="29"/>
      <c r="E411" s="26"/>
      <c r="F411" s="27" t="s">
        <v>22</v>
      </c>
      <c r="G411" s="133">
        <f aca="true" t="shared" si="79" ref="G411:H421">I411+K411+M411+O411</f>
        <v>0</v>
      </c>
      <c r="H411" s="133">
        <f t="shared" si="79"/>
        <v>0</v>
      </c>
      <c r="I411" s="28">
        <v>0</v>
      </c>
      <c r="J411" s="28">
        <v>0</v>
      </c>
      <c r="K411" s="133">
        <v>0</v>
      </c>
      <c r="L411" s="133">
        <v>0</v>
      </c>
      <c r="M411" s="133">
        <v>0</v>
      </c>
      <c r="N411" s="133">
        <v>0</v>
      </c>
      <c r="O411" s="133">
        <v>0</v>
      </c>
      <c r="P411" s="133">
        <v>0</v>
      </c>
      <c r="Q411" s="278"/>
      <c r="R411" s="279"/>
    </row>
    <row r="412" spans="1:18" s="24" customFormat="1" ht="12.75">
      <c r="A412" s="158"/>
      <c r="B412" s="161"/>
      <c r="C412" s="152"/>
      <c r="D412" s="29"/>
      <c r="E412" s="30"/>
      <c r="F412" s="27" t="s">
        <v>25</v>
      </c>
      <c r="G412" s="133">
        <f t="shared" si="79"/>
        <v>0</v>
      </c>
      <c r="H412" s="133">
        <f t="shared" si="79"/>
        <v>0</v>
      </c>
      <c r="I412" s="28">
        <v>0</v>
      </c>
      <c r="J412" s="28">
        <v>0</v>
      </c>
      <c r="K412" s="133">
        <v>0</v>
      </c>
      <c r="L412" s="133">
        <v>0</v>
      </c>
      <c r="M412" s="133">
        <v>0</v>
      </c>
      <c r="N412" s="133">
        <v>0</v>
      </c>
      <c r="O412" s="133">
        <v>0</v>
      </c>
      <c r="P412" s="133">
        <v>0</v>
      </c>
      <c r="Q412" s="278"/>
      <c r="R412" s="279"/>
    </row>
    <row r="413" spans="1:18" s="24" customFormat="1" ht="12.75">
      <c r="A413" s="158"/>
      <c r="B413" s="161"/>
      <c r="C413" s="152"/>
      <c r="D413" s="29"/>
      <c r="E413" s="37"/>
      <c r="F413" s="27" t="s">
        <v>26</v>
      </c>
      <c r="G413" s="133">
        <f t="shared" si="79"/>
        <v>0</v>
      </c>
      <c r="H413" s="133">
        <f t="shared" si="79"/>
        <v>0</v>
      </c>
      <c r="I413" s="28">
        <v>0</v>
      </c>
      <c r="J413" s="28">
        <v>0</v>
      </c>
      <c r="K413" s="133">
        <v>0</v>
      </c>
      <c r="L413" s="133">
        <v>0</v>
      </c>
      <c r="M413" s="133">
        <v>0</v>
      </c>
      <c r="N413" s="133">
        <v>0</v>
      </c>
      <c r="O413" s="133">
        <v>0</v>
      </c>
      <c r="P413" s="133">
        <v>0</v>
      </c>
      <c r="Q413" s="278"/>
      <c r="R413" s="279"/>
    </row>
    <row r="414" spans="1:18" s="24" customFormat="1" ht="12.75">
      <c r="A414" s="158"/>
      <c r="B414" s="161"/>
      <c r="C414" s="152"/>
      <c r="D414" s="29"/>
      <c r="E414" s="37"/>
      <c r="F414" s="27" t="s">
        <v>248</v>
      </c>
      <c r="G414" s="133">
        <f t="shared" si="79"/>
        <v>0</v>
      </c>
      <c r="H414" s="133">
        <f t="shared" si="79"/>
        <v>0</v>
      </c>
      <c r="I414" s="28">
        <v>0</v>
      </c>
      <c r="J414" s="28">
        <v>0</v>
      </c>
      <c r="K414" s="133">
        <v>0</v>
      </c>
      <c r="L414" s="133">
        <v>0</v>
      </c>
      <c r="M414" s="133">
        <v>0</v>
      </c>
      <c r="N414" s="133">
        <v>0</v>
      </c>
      <c r="O414" s="133">
        <v>0</v>
      </c>
      <c r="P414" s="133">
        <v>0</v>
      </c>
      <c r="Q414" s="278"/>
      <c r="R414" s="279"/>
    </row>
    <row r="415" spans="1:18" s="24" customFormat="1" ht="12.75">
      <c r="A415" s="158"/>
      <c r="B415" s="161"/>
      <c r="C415" s="152"/>
      <c r="D415" s="29"/>
      <c r="E415" s="39"/>
      <c r="F415" s="27" t="s">
        <v>28</v>
      </c>
      <c r="G415" s="133">
        <f t="shared" si="79"/>
        <v>0</v>
      </c>
      <c r="H415" s="133">
        <f t="shared" si="79"/>
        <v>0</v>
      </c>
      <c r="I415" s="28">
        <v>0</v>
      </c>
      <c r="J415" s="28">
        <v>0</v>
      </c>
      <c r="K415" s="133">
        <v>0</v>
      </c>
      <c r="L415" s="133">
        <v>0</v>
      </c>
      <c r="M415" s="133">
        <v>0</v>
      </c>
      <c r="N415" s="133">
        <v>0</v>
      </c>
      <c r="O415" s="133">
        <v>0</v>
      </c>
      <c r="P415" s="133">
        <v>0</v>
      </c>
      <c r="Q415" s="278"/>
      <c r="R415" s="279"/>
    </row>
    <row r="416" spans="1:18" s="24" customFormat="1" ht="12.75">
      <c r="A416" s="158"/>
      <c r="B416" s="161"/>
      <c r="C416" s="152"/>
      <c r="D416" s="29"/>
      <c r="E416" s="39"/>
      <c r="F416" s="27" t="s">
        <v>227</v>
      </c>
      <c r="G416" s="133">
        <f t="shared" si="79"/>
        <v>0</v>
      </c>
      <c r="H416" s="133">
        <f t="shared" si="79"/>
        <v>0</v>
      </c>
      <c r="I416" s="28">
        <v>0</v>
      </c>
      <c r="J416" s="28">
        <v>0</v>
      </c>
      <c r="K416" s="133">
        <v>0</v>
      </c>
      <c r="L416" s="133">
        <v>0</v>
      </c>
      <c r="M416" s="133">
        <v>0</v>
      </c>
      <c r="N416" s="133">
        <v>0</v>
      </c>
      <c r="O416" s="133">
        <v>0</v>
      </c>
      <c r="P416" s="133">
        <v>0</v>
      </c>
      <c r="Q416" s="278"/>
      <c r="R416" s="279"/>
    </row>
    <row r="417" spans="1:18" s="24" customFormat="1" ht="12.75">
      <c r="A417" s="158"/>
      <c r="B417" s="161"/>
      <c r="C417" s="152"/>
      <c r="D417" s="29"/>
      <c r="E417" s="30"/>
      <c r="F417" s="27" t="s">
        <v>234</v>
      </c>
      <c r="G417" s="133">
        <f t="shared" si="79"/>
        <v>0</v>
      </c>
      <c r="H417" s="133">
        <f t="shared" si="79"/>
        <v>0</v>
      </c>
      <c r="I417" s="28">
        <v>0</v>
      </c>
      <c r="J417" s="28">
        <v>0</v>
      </c>
      <c r="K417" s="28">
        <v>0</v>
      </c>
      <c r="L417" s="133">
        <v>0</v>
      </c>
      <c r="M417" s="28">
        <v>0</v>
      </c>
      <c r="N417" s="28">
        <v>0</v>
      </c>
      <c r="O417" s="28">
        <v>0</v>
      </c>
      <c r="P417" s="133">
        <v>0</v>
      </c>
      <c r="Q417" s="278"/>
      <c r="R417" s="279"/>
    </row>
    <row r="418" spans="1:18" s="24" customFormat="1" ht="12.75">
      <c r="A418" s="158"/>
      <c r="B418" s="161"/>
      <c r="C418" s="152"/>
      <c r="D418" s="29"/>
      <c r="E418" s="30"/>
      <c r="F418" s="27" t="s">
        <v>235</v>
      </c>
      <c r="G418" s="133">
        <f t="shared" si="79"/>
        <v>0</v>
      </c>
      <c r="H418" s="133">
        <f t="shared" si="79"/>
        <v>0</v>
      </c>
      <c r="I418" s="28">
        <v>0</v>
      </c>
      <c r="J418" s="28">
        <v>0</v>
      </c>
      <c r="K418" s="28">
        <v>0</v>
      </c>
      <c r="L418" s="133">
        <v>0</v>
      </c>
      <c r="M418" s="28">
        <v>0</v>
      </c>
      <c r="N418" s="28">
        <v>0</v>
      </c>
      <c r="O418" s="28">
        <v>0</v>
      </c>
      <c r="P418" s="133">
        <v>0</v>
      </c>
      <c r="Q418" s="278"/>
      <c r="R418" s="279"/>
    </row>
    <row r="419" spans="1:18" s="24" customFormat="1" ht="12.75">
      <c r="A419" s="158"/>
      <c r="B419" s="161"/>
      <c r="C419" s="152"/>
      <c r="D419" s="29"/>
      <c r="E419" s="39"/>
      <c r="F419" s="27" t="s">
        <v>236</v>
      </c>
      <c r="G419" s="133">
        <f t="shared" si="79"/>
        <v>0</v>
      </c>
      <c r="H419" s="133">
        <f t="shared" si="79"/>
        <v>0</v>
      </c>
      <c r="I419" s="28">
        <v>0</v>
      </c>
      <c r="J419" s="28">
        <v>0</v>
      </c>
      <c r="K419" s="28">
        <v>0</v>
      </c>
      <c r="L419" s="133">
        <v>0</v>
      </c>
      <c r="M419" s="28">
        <v>0</v>
      </c>
      <c r="N419" s="28">
        <v>0</v>
      </c>
      <c r="O419" s="28">
        <v>0</v>
      </c>
      <c r="P419" s="133">
        <v>0</v>
      </c>
      <c r="Q419" s="278"/>
      <c r="R419" s="279"/>
    </row>
    <row r="420" spans="1:18" s="24" customFormat="1" ht="12.75">
      <c r="A420" s="158"/>
      <c r="B420" s="161"/>
      <c r="C420" s="152"/>
      <c r="D420" s="29"/>
      <c r="E420" s="39" t="s">
        <v>199</v>
      </c>
      <c r="F420" s="27" t="s">
        <v>237</v>
      </c>
      <c r="G420" s="133">
        <f t="shared" si="79"/>
        <v>1470</v>
      </c>
      <c r="H420" s="133">
        <f t="shared" si="79"/>
        <v>0</v>
      </c>
      <c r="I420" s="28">
        <v>1470</v>
      </c>
      <c r="J420" s="28">
        <v>0</v>
      </c>
      <c r="K420" s="28">
        <v>0</v>
      </c>
      <c r="L420" s="133">
        <v>0</v>
      </c>
      <c r="M420" s="28">
        <v>0</v>
      </c>
      <c r="N420" s="28">
        <v>0</v>
      </c>
      <c r="O420" s="28">
        <v>0</v>
      </c>
      <c r="P420" s="133">
        <v>0</v>
      </c>
      <c r="Q420" s="278"/>
      <c r="R420" s="279"/>
    </row>
    <row r="421" spans="1:18" s="24" customFormat="1" ht="13.5" thickBot="1">
      <c r="A421" s="159"/>
      <c r="B421" s="162"/>
      <c r="C421" s="153"/>
      <c r="D421" s="33"/>
      <c r="E421" s="39" t="s">
        <v>23</v>
      </c>
      <c r="F421" s="35" t="s">
        <v>238</v>
      </c>
      <c r="G421" s="134">
        <f t="shared" si="79"/>
        <v>14700</v>
      </c>
      <c r="H421" s="134">
        <f t="shared" si="79"/>
        <v>0</v>
      </c>
      <c r="I421" s="28">
        <v>14700</v>
      </c>
      <c r="J421" s="36">
        <v>0</v>
      </c>
      <c r="K421" s="36">
        <v>0</v>
      </c>
      <c r="L421" s="134">
        <v>0</v>
      </c>
      <c r="M421" s="36">
        <v>0</v>
      </c>
      <c r="N421" s="36">
        <v>0</v>
      </c>
      <c r="O421" s="36">
        <v>0</v>
      </c>
      <c r="P421" s="134">
        <v>0</v>
      </c>
      <c r="Q421" s="280"/>
      <c r="R421" s="281"/>
    </row>
    <row r="422" spans="1:18" s="24" customFormat="1" ht="12.75" customHeight="1">
      <c r="A422" s="157" t="s">
        <v>282</v>
      </c>
      <c r="B422" s="160" t="s">
        <v>459</v>
      </c>
      <c r="C422" s="151">
        <v>5000</v>
      </c>
      <c r="D422" s="21"/>
      <c r="E422" s="22"/>
      <c r="F422" s="119" t="s">
        <v>247</v>
      </c>
      <c r="G422" s="23">
        <f aca="true" t="shared" si="80" ref="G422:P422">SUM(G423:G433)</f>
        <v>38500</v>
      </c>
      <c r="H422" s="23">
        <f t="shared" si="80"/>
        <v>0</v>
      </c>
      <c r="I422" s="23">
        <f t="shared" si="80"/>
        <v>38500</v>
      </c>
      <c r="J422" s="23">
        <f t="shared" si="80"/>
        <v>0</v>
      </c>
      <c r="K422" s="23">
        <f t="shared" si="80"/>
        <v>0</v>
      </c>
      <c r="L422" s="23">
        <f t="shared" si="80"/>
        <v>0</v>
      </c>
      <c r="M422" s="23">
        <f t="shared" si="80"/>
        <v>0</v>
      </c>
      <c r="N422" s="23">
        <f t="shared" si="80"/>
        <v>0</v>
      </c>
      <c r="O422" s="23">
        <f t="shared" si="80"/>
        <v>0</v>
      </c>
      <c r="P422" s="23">
        <f t="shared" si="80"/>
        <v>0</v>
      </c>
      <c r="Q422" s="276" t="s">
        <v>20</v>
      </c>
      <c r="R422" s="277"/>
    </row>
    <row r="423" spans="1:18" s="24" customFormat="1" ht="12.75">
      <c r="A423" s="158"/>
      <c r="B423" s="161"/>
      <c r="C423" s="152"/>
      <c r="D423" s="29"/>
      <c r="E423" s="26"/>
      <c r="F423" s="27" t="s">
        <v>22</v>
      </c>
      <c r="G423" s="133">
        <f aca="true" t="shared" si="81" ref="G423:H433">I423+K423+M423+O423</f>
        <v>0</v>
      </c>
      <c r="H423" s="133">
        <f t="shared" si="81"/>
        <v>0</v>
      </c>
      <c r="I423" s="28">
        <v>0</v>
      </c>
      <c r="J423" s="28">
        <v>0</v>
      </c>
      <c r="K423" s="133">
        <v>0</v>
      </c>
      <c r="L423" s="133">
        <v>0</v>
      </c>
      <c r="M423" s="133">
        <v>0</v>
      </c>
      <c r="N423" s="133">
        <v>0</v>
      </c>
      <c r="O423" s="133">
        <v>0</v>
      </c>
      <c r="P423" s="133">
        <v>0</v>
      </c>
      <c r="Q423" s="278"/>
      <c r="R423" s="279"/>
    </row>
    <row r="424" spans="1:18" s="24" customFormat="1" ht="12.75">
      <c r="A424" s="158"/>
      <c r="B424" s="161"/>
      <c r="C424" s="152"/>
      <c r="D424" s="29"/>
      <c r="E424" s="30"/>
      <c r="F424" s="27" t="s">
        <v>25</v>
      </c>
      <c r="G424" s="133">
        <f t="shared" si="81"/>
        <v>0</v>
      </c>
      <c r="H424" s="133">
        <f t="shared" si="81"/>
        <v>0</v>
      </c>
      <c r="I424" s="28">
        <v>0</v>
      </c>
      <c r="J424" s="28">
        <v>0</v>
      </c>
      <c r="K424" s="133">
        <v>0</v>
      </c>
      <c r="L424" s="133">
        <v>0</v>
      </c>
      <c r="M424" s="133">
        <v>0</v>
      </c>
      <c r="N424" s="133">
        <v>0</v>
      </c>
      <c r="O424" s="133">
        <v>0</v>
      </c>
      <c r="P424" s="133">
        <v>0</v>
      </c>
      <c r="Q424" s="278"/>
      <c r="R424" s="279"/>
    </row>
    <row r="425" spans="1:18" s="24" customFormat="1" ht="12.75">
      <c r="A425" s="158"/>
      <c r="B425" s="161"/>
      <c r="C425" s="152"/>
      <c r="D425" s="29"/>
      <c r="E425" s="37"/>
      <c r="F425" s="27" t="s">
        <v>26</v>
      </c>
      <c r="G425" s="133">
        <f t="shared" si="81"/>
        <v>0</v>
      </c>
      <c r="H425" s="133">
        <f t="shared" si="81"/>
        <v>0</v>
      </c>
      <c r="I425" s="28">
        <v>0</v>
      </c>
      <c r="J425" s="28">
        <v>0</v>
      </c>
      <c r="K425" s="133">
        <v>0</v>
      </c>
      <c r="L425" s="133">
        <v>0</v>
      </c>
      <c r="M425" s="133">
        <v>0</v>
      </c>
      <c r="N425" s="133">
        <v>0</v>
      </c>
      <c r="O425" s="133">
        <v>0</v>
      </c>
      <c r="P425" s="133">
        <v>0</v>
      </c>
      <c r="Q425" s="278"/>
      <c r="R425" s="279"/>
    </row>
    <row r="426" spans="1:18" s="24" customFormat="1" ht="12.75">
      <c r="A426" s="158"/>
      <c r="B426" s="161"/>
      <c r="C426" s="152"/>
      <c r="D426" s="29"/>
      <c r="E426" s="37"/>
      <c r="F426" s="27" t="s">
        <v>248</v>
      </c>
      <c r="G426" s="133">
        <f t="shared" si="81"/>
        <v>0</v>
      </c>
      <c r="H426" s="133">
        <f t="shared" si="81"/>
        <v>0</v>
      </c>
      <c r="I426" s="28">
        <v>0</v>
      </c>
      <c r="J426" s="28">
        <v>0</v>
      </c>
      <c r="K426" s="133">
        <v>0</v>
      </c>
      <c r="L426" s="133">
        <v>0</v>
      </c>
      <c r="M426" s="133">
        <v>0</v>
      </c>
      <c r="N426" s="133">
        <v>0</v>
      </c>
      <c r="O426" s="133">
        <v>0</v>
      </c>
      <c r="P426" s="133">
        <v>0</v>
      </c>
      <c r="Q426" s="278"/>
      <c r="R426" s="279"/>
    </row>
    <row r="427" spans="1:18" s="24" customFormat="1" ht="12.75">
      <c r="A427" s="158"/>
      <c r="B427" s="161"/>
      <c r="C427" s="152"/>
      <c r="D427" s="29"/>
      <c r="E427" s="39"/>
      <c r="F427" s="27" t="s">
        <v>28</v>
      </c>
      <c r="G427" s="133">
        <f t="shared" si="81"/>
        <v>0</v>
      </c>
      <c r="H427" s="133">
        <f t="shared" si="81"/>
        <v>0</v>
      </c>
      <c r="I427" s="28">
        <v>0</v>
      </c>
      <c r="J427" s="28">
        <v>0</v>
      </c>
      <c r="K427" s="133">
        <v>0</v>
      </c>
      <c r="L427" s="133">
        <v>0</v>
      </c>
      <c r="M427" s="133">
        <v>0</v>
      </c>
      <c r="N427" s="133">
        <v>0</v>
      </c>
      <c r="O427" s="133">
        <v>0</v>
      </c>
      <c r="P427" s="133">
        <v>0</v>
      </c>
      <c r="Q427" s="278"/>
      <c r="R427" s="279"/>
    </row>
    <row r="428" spans="1:18" s="24" customFormat="1" ht="12.75">
      <c r="A428" s="158"/>
      <c r="B428" s="161"/>
      <c r="C428" s="152"/>
      <c r="D428" s="29"/>
      <c r="E428" s="39"/>
      <c r="F428" s="27" t="s">
        <v>227</v>
      </c>
      <c r="G428" s="133">
        <f t="shared" si="81"/>
        <v>0</v>
      </c>
      <c r="H428" s="133">
        <f t="shared" si="81"/>
        <v>0</v>
      </c>
      <c r="I428" s="28">
        <v>0</v>
      </c>
      <c r="J428" s="28">
        <v>0</v>
      </c>
      <c r="K428" s="133">
        <v>0</v>
      </c>
      <c r="L428" s="133">
        <v>0</v>
      </c>
      <c r="M428" s="133">
        <v>0</v>
      </c>
      <c r="N428" s="133">
        <v>0</v>
      </c>
      <c r="O428" s="133">
        <v>0</v>
      </c>
      <c r="P428" s="133">
        <v>0</v>
      </c>
      <c r="Q428" s="278"/>
      <c r="R428" s="279"/>
    </row>
    <row r="429" spans="1:18" s="24" customFormat="1" ht="12.75">
      <c r="A429" s="158"/>
      <c r="B429" s="161"/>
      <c r="C429" s="152"/>
      <c r="D429" s="29"/>
      <c r="E429" s="30"/>
      <c r="F429" s="27" t="s">
        <v>234</v>
      </c>
      <c r="G429" s="133">
        <f t="shared" si="81"/>
        <v>0</v>
      </c>
      <c r="H429" s="133">
        <f t="shared" si="81"/>
        <v>0</v>
      </c>
      <c r="I429" s="28">
        <v>0</v>
      </c>
      <c r="J429" s="28">
        <v>0</v>
      </c>
      <c r="K429" s="28">
        <v>0</v>
      </c>
      <c r="L429" s="133">
        <v>0</v>
      </c>
      <c r="M429" s="28">
        <v>0</v>
      </c>
      <c r="N429" s="28">
        <v>0</v>
      </c>
      <c r="O429" s="28">
        <v>0</v>
      </c>
      <c r="P429" s="133">
        <v>0</v>
      </c>
      <c r="Q429" s="278"/>
      <c r="R429" s="279"/>
    </row>
    <row r="430" spans="1:18" s="24" customFormat="1" ht="12.75">
      <c r="A430" s="158"/>
      <c r="B430" s="161"/>
      <c r="C430" s="152"/>
      <c r="D430" s="29"/>
      <c r="E430" s="30"/>
      <c r="F430" s="27" t="s">
        <v>235</v>
      </c>
      <c r="G430" s="133">
        <f t="shared" si="81"/>
        <v>0</v>
      </c>
      <c r="H430" s="133">
        <f t="shared" si="81"/>
        <v>0</v>
      </c>
      <c r="I430" s="28">
        <v>0</v>
      </c>
      <c r="J430" s="28">
        <v>0</v>
      </c>
      <c r="K430" s="28">
        <v>0</v>
      </c>
      <c r="L430" s="133">
        <v>0</v>
      </c>
      <c r="M430" s="28">
        <v>0</v>
      </c>
      <c r="N430" s="28">
        <v>0</v>
      </c>
      <c r="O430" s="28">
        <v>0</v>
      </c>
      <c r="P430" s="133">
        <v>0</v>
      </c>
      <c r="Q430" s="278"/>
      <c r="R430" s="279"/>
    </row>
    <row r="431" spans="1:18" s="24" customFormat="1" ht="12.75">
      <c r="A431" s="158"/>
      <c r="B431" s="161"/>
      <c r="C431" s="152"/>
      <c r="D431" s="29"/>
      <c r="E431" s="39"/>
      <c r="F431" s="27" t="s">
        <v>236</v>
      </c>
      <c r="G431" s="133">
        <f t="shared" si="81"/>
        <v>0</v>
      </c>
      <c r="H431" s="133">
        <f t="shared" si="81"/>
        <v>0</v>
      </c>
      <c r="I431" s="28">
        <v>0</v>
      </c>
      <c r="J431" s="28">
        <v>0</v>
      </c>
      <c r="K431" s="28">
        <v>0</v>
      </c>
      <c r="L431" s="133">
        <v>0</v>
      </c>
      <c r="M431" s="28">
        <v>0</v>
      </c>
      <c r="N431" s="28">
        <v>0</v>
      </c>
      <c r="O431" s="28">
        <v>0</v>
      </c>
      <c r="P431" s="133">
        <v>0</v>
      </c>
      <c r="Q431" s="278"/>
      <c r="R431" s="279"/>
    </row>
    <row r="432" spans="1:18" s="24" customFormat="1" ht="12.75">
      <c r="A432" s="158"/>
      <c r="B432" s="161"/>
      <c r="C432" s="152"/>
      <c r="D432" s="29"/>
      <c r="E432" s="39" t="s">
        <v>199</v>
      </c>
      <c r="F432" s="27" t="s">
        <v>237</v>
      </c>
      <c r="G432" s="133">
        <f t="shared" si="81"/>
        <v>3500</v>
      </c>
      <c r="H432" s="133">
        <f t="shared" si="81"/>
        <v>0</v>
      </c>
      <c r="I432" s="28">
        <v>3500</v>
      </c>
      <c r="J432" s="28">
        <v>0</v>
      </c>
      <c r="K432" s="28">
        <v>0</v>
      </c>
      <c r="L432" s="133">
        <v>0</v>
      </c>
      <c r="M432" s="28">
        <v>0</v>
      </c>
      <c r="N432" s="28">
        <v>0</v>
      </c>
      <c r="O432" s="28">
        <v>0</v>
      </c>
      <c r="P432" s="133">
        <v>0</v>
      </c>
      <c r="Q432" s="278"/>
      <c r="R432" s="279"/>
    </row>
    <row r="433" spans="1:18" s="24" customFormat="1" ht="13.5" thickBot="1">
      <c r="A433" s="159"/>
      <c r="B433" s="162"/>
      <c r="C433" s="153"/>
      <c r="D433" s="33"/>
      <c r="E433" s="39" t="s">
        <v>23</v>
      </c>
      <c r="F433" s="35" t="s">
        <v>238</v>
      </c>
      <c r="G433" s="134">
        <f t="shared" si="81"/>
        <v>35000</v>
      </c>
      <c r="H433" s="134">
        <f t="shared" si="81"/>
        <v>0</v>
      </c>
      <c r="I433" s="28">
        <v>35000</v>
      </c>
      <c r="J433" s="36">
        <v>0</v>
      </c>
      <c r="K433" s="36">
        <v>0</v>
      </c>
      <c r="L433" s="134">
        <v>0</v>
      </c>
      <c r="M433" s="36">
        <v>0</v>
      </c>
      <c r="N433" s="36">
        <v>0</v>
      </c>
      <c r="O433" s="36">
        <v>0</v>
      </c>
      <c r="P433" s="134">
        <v>0</v>
      </c>
      <c r="Q433" s="280"/>
      <c r="R433" s="281"/>
    </row>
    <row r="434" spans="1:18" s="24" customFormat="1" ht="12.75">
      <c r="A434" s="157" t="s">
        <v>283</v>
      </c>
      <c r="B434" s="160" t="s">
        <v>460</v>
      </c>
      <c r="C434" s="151">
        <v>300</v>
      </c>
      <c r="D434" s="21"/>
      <c r="E434" s="22"/>
      <c r="F434" s="119" t="s">
        <v>247</v>
      </c>
      <c r="G434" s="23">
        <f aca="true" t="shared" si="82" ref="G434:P434">SUM(G435:G445)</f>
        <v>2047.5</v>
      </c>
      <c r="H434" s="23">
        <f t="shared" si="82"/>
        <v>0</v>
      </c>
      <c r="I434" s="23">
        <f t="shared" si="82"/>
        <v>2047.5</v>
      </c>
      <c r="J434" s="23">
        <f t="shared" si="82"/>
        <v>0</v>
      </c>
      <c r="K434" s="23">
        <f t="shared" si="82"/>
        <v>0</v>
      </c>
      <c r="L434" s="23">
        <f t="shared" si="82"/>
        <v>0</v>
      </c>
      <c r="M434" s="23">
        <f t="shared" si="82"/>
        <v>0</v>
      </c>
      <c r="N434" s="23">
        <f t="shared" si="82"/>
        <v>0</v>
      </c>
      <c r="O434" s="23">
        <f t="shared" si="82"/>
        <v>0</v>
      </c>
      <c r="P434" s="23">
        <f t="shared" si="82"/>
        <v>0</v>
      </c>
      <c r="Q434" s="276" t="s">
        <v>20</v>
      </c>
      <c r="R434" s="277"/>
    </row>
    <row r="435" spans="1:18" s="24" customFormat="1" ht="12.75">
      <c r="A435" s="158"/>
      <c r="B435" s="161"/>
      <c r="C435" s="152"/>
      <c r="D435" s="29"/>
      <c r="E435" s="26"/>
      <c r="F435" s="27" t="s">
        <v>22</v>
      </c>
      <c r="G435" s="133">
        <f aca="true" t="shared" si="83" ref="G435:H445">I435+K435+M435+O435</f>
        <v>0</v>
      </c>
      <c r="H435" s="133">
        <f t="shared" si="83"/>
        <v>0</v>
      </c>
      <c r="I435" s="28">
        <v>0</v>
      </c>
      <c r="J435" s="28">
        <v>0</v>
      </c>
      <c r="K435" s="133">
        <v>0</v>
      </c>
      <c r="L435" s="133">
        <v>0</v>
      </c>
      <c r="M435" s="133">
        <v>0</v>
      </c>
      <c r="N435" s="133">
        <v>0</v>
      </c>
      <c r="O435" s="133">
        <v>0</v>
      </c>
      <c r="P435" s="133">
        <v>0</v>
      </c>
      <c r="Q435" s="278"/>
      <c r="R435" s="279"/>
    </row>
    <row r="436" spans="1:18" s="24" customFormat="1" ht="12.75">
      <c r="A436" s="158"/>
      <c r="B436" s="161"/>
      <c r="C436" s="152"/>
      <c r="D436" s="29"/>
      <c r="E436" s="30"/>
      <c r="F436" s="27" t="s">
        <v>25</v>
      </c>
      <c r="G436" s="133">
        <f t="shared" si="83"/>
        <v>0</v>
      </c>
      <c r="H436" s="133">
        <f t="shared" si="83"/>
        <v>0</v>
      </c>
      <c r="I436" s="28">
        <v>0</v>
      </c>
      <c r="J436" s="28">
        <v>0</v>
      </c>
      <c r="K436" s="133">
        <v>0</v>
      </c>
      <c r="L436" s="133">
        <v>0</v>
      </c>
      <c r="M436" s="133">
        <v>0</v>
      </c>
      <c r="N436" s="133">
        <v>0</v>
      </c>
      <c r="O436" s="133">
        <v>0</v>
      </c>
      <c r="P436" s="133">
        <v>0</v>
      </c>
      <c r="Q436" s="278"/>
      <c r="R436" s="279"/>
    </row>
    <row r="437" spans="1:18" s="24" customFormat="1" ht="12.75">
      <c r="A437" s="158"/>
      <c r="B437" s="161"/>
      <c r="C437" s="152"/>
      <c r="D437" s="29"/>
      <c r="E437" s="37"/>
      <c r="F437" s="27" t="s">
        <v>26</v>
      </c>
      <c r="G437" s="133">
        <f t="shared" si="83"/>
        <v>0</v>
      </c>
      <c r="H437" s="133">
        <f t="shared" si="83"/>
        <v>0</v>
      </c>
      <c r="I437" s="28">
        <v>0</v>
      </c>
      <c r="J437" s="28">
        <v>0</v>
      </c>
      <c r="K437" s="133">
        <v>0</v>
      </c>
      <c r="L437" s="133">
        <v>0</v>
      </c>
      <c r="M437" s="133">
        <v>0</v>
      </c>
      <c r="N437" s="133">
        <v>0</v>
      </c>
      <c r="O437" s="133">
        <v>0</v>
      </c>
      <c r="P437" s="133">
        <v>0</v>
      </c>
      <c r="Q437" s="278"/>
      <c r="R437" s="279"/>
    </row>
    <row r="438" spans="1:18" s="24" customFormat="1" ht="12.75">
      <c r="A438" s="158"/>
      <c r="B438" s="161"/>
      <c r="C438" s="152"/>
      <c r="D438" s="29"/>
      <c r="E438" s="37"/>
      <c r="F438" s="27" t="s">
        <v>248</v>
      </c>
      <c r="G438" s="133">
        <f t="shared" si="83"/>
        <v>0</v>
      </c>
      <c r="H438" s="133">
        <f t="shared" si="83"/>
        <v>0</v>
      </c>
      <c r="I438" s="28">
        <v>0</v>
      </c>
      <c r="J438" s="28">
        <v>0</v>
      </c>
      <c r="K438" s="133">
        <v>0</v>
      </c>
      <c r="L438" s="133">
        <v>0</v>
      </c>
      <c r="M438" s="133">
        <v>0</v>
      </c>
      <c r="N438" s="133">
        <v>0</v>
      </c>
      <c r="O438" s="133">
        <v>0</v>
      </c>
      <c r="P438" s="133">
        <v>0</v>
      </c>
      <c r="Q438" s="278"/>
      <c r="R438" s="279"/>
    </row>
    <row r="439" spans="1:18" s="24" customFormat="1" ht="12.75">
      <c r="A439" s="158"/>
      <c r="B439" s="161"/>
      <c r="C439" s="152"/>
      <c r="D439" s="29"/>
      <c r="E439" s="39"/>
      <c r="F439" s="27" t="s">
        <v>28</v>
      </c>
      <c r="G439" s="133">
        <f t="shared" si="83"/>
        <v>0</v>
      </c>
      <c r="H439" s="133">
        <f t="shared" si="83"/>
        <v>0</v>
      </c>
      <c r="I439" s="28">
        <v>0</v>
      </c>
      <c r="J439" s="28">
        <v>0</v>
      </c>
      <c r="K439" s="133">
        <v>0</v>
      </c>
      <c r="L439" s="133">
        <v>0</v>
      </c>
      <c r="M439" s="133">
        <v>0</v>
      </c>
      <c r="N439" s="133">
        <v>0</v>
      </c>
      <c r="O439" s="133">
        <v>0</v>
      </c>
      <c r="P439" s="133">
        <v>0</v>
      </c>
      <c r="Q439" s="278"/>
      <c r="R439" s="279"/>
    </row>
    <row r="440" spans="1:18" s="24" customFormat="1" ht="12.75">
      <c r="A440" s="158"/>
      <c r="B440" s="161"/>
      <c r="C440" s="152"/>
      <c r="D440" s="29"/>
      <c r="E440" s="39"/>
      <c r="F440" s="27" t="s">
        <v>227</v>
      </c>
      <c r="G440" s="133">
        <f t="shared" si="83"/>
        <v>0</v>
      </c>
      <c r="H440" s="133">
        <f t="shared" si="83"/>
        <v>0</v>
      </c>
      <c r="I440" s="28">
        <v>0</v>
      </c>
      <c r="J440" s="28">
        <v>0</v>
      </c>
      <c r="K440" s="133">
        <v>0</v>
      </c>
      <c r="L440" s="133">
        <v>0</v>
      </c>
      <c r="M440" s="133">
        <v>0</v>
      </c>
      <c r="N440" s="133">
        <v>0</v>
      </c>
      <c r="O440" s="133">
        <v>0</v>
      </c>
      <c r="P440" s="133">
        <v>0</v>
      </c>
      <c r="Q440" s="278"/>
      <c r="R440" s="279"/>
    </row>
    <row r="441" spans="1:18" s="24" customFormat="1" ht="12.75">
      <c r="A441" s="158"/>
      <c r="B441" s="161"/>
      <c r="C441" s="152"/>
      <c r="D441" s="29"/>
      <c r="E441" s="30"/>
      <c r="F441" s="27" t="s">
        <v>234</v>
      </c>
      <c r="G441" s="133">
        <f t="shared" si="83"/>
        <v>0</v>
      </c>
      <c r="H441" s="133">
        <f t="shared" si="83"/>
        <v>0</v>
      </c>
      <c r="I441" s="28">
        <v>0</v>
      </c>
      <c r="J441" s="28">
        <v>0</v>
      </c>
      <c r="K441" s="28">
        <v>0</v>
      </c>
      <c r="L441" s="133">
        <v>0</v>
      </c>
      <c r="M441" s="28">
        <v>0</v>
      </c>
      <c r="N441" s="28">
        <v>0</v>
      </c>
      <c r="O441" s="28">
        <v>0</v>
      </c>
      <c r="P441" s="133">
        <v>0</v>
      </c>
      <c r="Q441" s="278"/>
      <c r="R441" s="279"/>
    </row>
    <row r="442" spans="1:18" s="24" customFormat="1" ht="12.75">
      <c r="A442" s="158"/>
      <c r="B442" s="161"/>
      <c r="C442" s="152"/>
      <c r="D442" s="29"/>
      <c r="E442" s="30"/>
      <c r="F442" s="27" t="s">
        <v>235</v>
      </c>
      <c r="G442" s="133">
        <f t="shared" si="83"/>
        <v>0</v>
      </c>
      <c r="H442" s="133">
        <f t="shared" si="83"/>
        <v>0</v>
      </c>
      <c r="I442" s="28">
        <v>0</v>
      </c>
      <c r="J442" s="28">
        <v>0</v>
      </c>
      <c r="K442" s="28">
        <v>0</v>
      </c>
      <c r="L442" s="133">
        <v>0</v>
      </c>
      <c r="M442" s="28">
        <v>0</v>
      </c>
      <c r="N442" s="28">
        <v>0</v>
      </c>
      <c r="O442" s="28">
        <v>0</v>
      </c>
      <c r="P442" s="133">
        <v>0</v>
      </c>
      <c r="Q442" s="278"/>
      <c r="R442" s="279"/>
    </row>
    <row r="443" spans="1:18" s="24" customFormat="1" ht="12.75">
      <c r="A443" s="158"/>
      <c r="B443" s="161"/>
      <c r="C443" s="152"/>
      <c r="D443" s="29"/>
      <c r="E443" s="39"/>
      <c r="F443" s="27" t="s">
        <v>236</v>
      </c>
      <c r="G443" s="133">
        <f t="shared" si="83"/>
        <v>0</v>
      </c>
      <c r="H443" s="133">
        <f t="shared" si="83"/>
        <v>0</v>
      </c>
      <c r="I443" s="28">
        <v>0</v>
      </c>
      <c r="J443" s="28">
        <v>0</v>
      </c>
      <c r="K443" s="28">
        <v>0</v>
      </c>
      <c r="L443" s="133">
        <v>0</v>
      </c>
      <c r="M443" s="28">
        <v>0</v>
      </c>
      <c r="N443" s="28">
        <v>0</v>
      </c>
      <c r="O443" s="28">
        <v>0</v>
      </c>
      <c r="P443" s="133">
        <v>0</v>
      </c>
      <c r="Q443" s="278"/>
      <c r="R443" s="279"/>
    </row>
    <row r="444" spans="1:18" s="24" customFormat="1" ht="12.75">
      <c r="A444" s="158"/>
      <c r="B444" s="161"/>
      <c r="C444" s="152"/>
      <c r="D444" s="29"/>
      <c r="E444" s="39" t="s">
        <v>199</v>
      </c>
      <c r="F444" s="27" t="s">
        <v>237</v>
      </c>
      <c r="G444" s="133">
        <f t="shared" si="83"/>
        <v>97.5</v>
      </c>
      <c r="H444" s="133">
        <f t="shared" si="83"/>
        <v>0</v>
      </c>
      <c r="I444" s="28">
        <v>97.5</v>
      </c>
      <c r="J444" s="28">
        <v>0</v>
      </c>
      <c r="K444" s="28">
        <v>0</v>
      </c>
      <c r="L444" s="133">
        <v>0</v>
      </c>
      <c r="M444" s="28">
        <v>0</v>
      </c>
      <c r="N444" s="28">
        <v>0</v>
      </c>
      <c r="O444" s="28">
        <v>0</v>
      </c>
      <c r="P444" s="133">
        <v>0</v>
      </c>
      <c r="Q444" s="278"/>
      <c r="R444" s="279"/>
    </row>
    <row r="445" spans="1:18" s="24" customFormat="1" ht="13.5" thickBot="1">
      <c r="A445" s="159"/>
      <c r="B445" s="162"/>
      <c r="C445" s="153"/>
      <c r="D445" s="33"/>
      <c r="E445" s="39" t="s">
        <v>23</v>
      </c>
      <c r="F445" s="35" t="s">
        <v>238</v>
      </c>
      <c r="G445" s="134">
        <f t="shared" si="83"/>
        <v>1950</v>
      </c>
      <c r="H445" s="134">
        <f t="shared" si="83"/>
        <v>0</v>
      </c>
      <c r="I445" s="28">
        <v>1950</v>
      </c>
      <c r="J445" s="36">
        <v>0</v>
      </c>
      <c r="K445" s="36">
        <v>0</v>
      </c>
      <c r="L445" s="134">
        <v>0</v>
      </c>
      <c r="M445" s="36">
        <v>0</v>
      </c>
      <c r="N445" s="36">
        <v>0</v>
      </c>
      <c r="O445" s="36">
        <v>0</v>
      </c>
      <c r="P445" s="134">
        <v>0</v>
      </c>
      <c r="Q445" s="280"/>
      <c r="R445" s="281"/>
    </row>
    <row r="446" spans="1:18" s="24" customFormat="1" ht="12.75">
      <c r="A446" s="157" t="s">
        <v>284</v>
      </c>
      <c r="B446" s="160" t="s">
        <v>461</v>
      </c>
      <c r="C446" s="151">
        <v>210</v>
      </c>
      <c r="D446" s="21"/>
      <c r="E446" s="22"/>
      <c r="F446" s="119" t="s">
        <v>247</v>
      </c>
      <c r="G446" s="23">
        <f aca="true" t="shared" si="84" ref="G446:P446">SUM(G447:G457)</f>
        <v>1962.6999999999998</v>
      </c>
      <c r="H446" s="23">
        <f t="shared" si="84"/>
        <v>0</v>
      </c>
      <c r="I446" s="23">
        <f t="shared" si="84"/>
        <v>1962.6999999999998</v>
      </c>
      <c r="J446" s="23">
        <f t="shared" si="84"/>
        <v>0</v>
      </c>
      <c r="K446" s="23">
        <f t="shared" si="84"/>
        <v>0</v>
      </c>
      <c r="L446" s="23">
        <f t="shared" si="84"/>
        <v>0</v>
      </c>
      <c r="M446" s="23">
        <f t="shared" si="84"/>
        <v>0</v>
      </c>
      <c r="N446" s="23">
        <f t="shared" si="84"/>
        <v>0</v>
      </c>
      <c r="O446" s="23">
        <f t="shared" si="84"/>
        <v>0</v>
      </c>
      <c r="P446" s="23">
        <f t="shared" si="84"/>
        <v>0</v>
      </c>
      <c r="Q446" s="276" t="s">
        <v>20</v>
      </c>
      <c r="R446" s="277"/>
    </row>
    <row r="447" spans="1:18" s="24" customFormat="1" ht="12.75">
      <c r="A447" s="158"/>
      <c r="B447" s="161"/>
      <c r="C447" s="152"/>
      <c r="D447" s="29"/>
      <c r="E447" s="26"/>
      <c r="F447" s="27" t="s">
        <v>22</v>
      </c>
      <c r="G447" s="133">
        <f aca="true" t="shared" si="85" ref="G447:H457">I447+K447+M447+O447</f>
        <v>0</v>
      </c>
      <c r="H447" s="133">
        <f t="shared" si="85"/>
        <v>0</v>
      </c>
      <c r="I447" s="28">
        <v>0</v>
      </c>
      <c r="J447" s="28">
        <v>0</v>
      </c>
      <c r="K447" s="133">
        <v>0</v>
      </c>
      <c r="L447" s="133">
        <v>0</v>
      </c>
      <c r="M447" s="133">
        <v>0</v>
      </c>
      <c r="N447" s="133">
        <v>0</v>
      </c>
      <c r="O447" s="133">
        <v>0</v>
      </c>
      <c r="P447" s="133">
        <v>0</v>
      </c>
      <c r="Q447" s="278"/>
      <c r="R447" s="279"/>
    </row>
    <row r="448" spans="1:18" s="24" customFormat="1" ht="12.75">
      <c r="A448" s="158"/>
      <c r="B448" s="161"/>
      <c r="C448" s="152"/>
      <c r="D448" s="29"/>
      <c r="E448" s="30"/>
      <c r="F448" s="27" t="s">
        <v>25</v>
      </c>
      <c r="G448" s="133">
        <f t="shared" si="85"/>
        <v>0</v>
      </c>
      <c r="H448" s="133">
        <f t="shared" si="85"/>
        <v>0</v>
      </c>
      <c r="I448" s="28">
        <v>0</v>
      </c>
      <c r="J448" s="28">
        <v>0</v>
      </c>
      <c r="K448" s="133">
        <v>0</v>
      </c>
      <c r="L448" s="133">
        <v>0</v>
      </c>
      <c r="M448" s="133">
        <v>0</v>
      </c>
      <c r="N448" s="133">
        <v>0</v>
      </c>
      <c r="O448" s="133">
        <v>0</v>
      </c>
      <c r="P448" s="133">
        <v>0</v>
      </c>
      <c r="Q448" s="278"/>
      <c r="R448" s="279"/>
    </row>
    <row r="449" spans="1:18" s="24" customFormat="1" ht="12.75">
      <c r="A449" s="158"/>
      <c r="B449" s="161"/>
      <c r="C449" s="152"/>
      <c r="D449" s="29"/>
      <c r="E449" s="37"/>
      <c r="F449" s="27" t="s">
        <v>26</v>
      </c>
      <c r="G449" s="133">
        <f t="shared" si="85"/>
        <v>0</v>
      </c>
      <c r="H449" s="133">
        <f t="shared" si="85"/>
        <v>0</v>
      </c>
      <c r="I449" s="28">
        <v>0</v>
      </c>
      <c r="J449" s="28">
        <v>0</v>
      </c>
      <c r="K449" s="133">
        <v>0</v>
      </c>
      <c r="L449" s="133">
        <v>0</v>
      </c>
      <c r="M449" s="133">
        <v>0</v>
      </c>
      <c r="N449" s="133">
        <v>0</v>
      </c>
      <c r="O449" s="133">
        <v>0</v>
      </c>
      <c r="P449" s="133">
        <v>0</v>
      </c>
      <c r="Q449" s="278"/>
      <c r="R449" s="279"/>
    </row>
    <row r="450" spans="1:18" s="24" customFormat="1" ht="12.75">
      <c r="A450" s="158"/>
      <c r="B450" s="161"/>
      <c r="C450" s="152"/>
      <c r="D450" s="29"/>
      <c r="E450" s="37"/>
      <c r="F450" s="27" t="s">
        <v>248</v>
      </c>
      <c r="G450" s="133">
        <f t="shared" si="85"/>
        <v>0</v>
      </c>
      <c r="H450" s="133">
        <f t="shared" si="85"/>
        <v>0</v>
      </c>
      <c r="I450" s="28">
        <v>0</v>
      </c>
      <c r="J450" s="28">
        <v>0</v>
      </c>
      <c r="K450" s="133">
        <v>0</v>
      </c>
      <c r="L450" s="133">
        <v>0</v>
      </c>
      <c r="M450" s="133">
        <v>0</v>
      </c>
      <c r="N450" s="133">
        <v>0</v>
      </c>
      <c r="O450" s="133">
        <v>0</v>
      </c>
      <c r="P450" s="133">
        <v>0</v>
      </c>
      <c r="Q450" s="278"/>
      <c r="R450" s="279"/>
    </row>
    <row r="451" spans="1:18" s="24" customFormat="1" ht="12.75">
      <c r="A451" s="158"/>
      <c r="B451" s="161"/>
      <c r="C451" s="152"/>
      <c r="D451" s="29"/>
      <c r="E451" s="39"/>
      <c r="F451" s="27" t="s">
        <v>28</v>
      </c>
      <c r="G451" s="133">
        <f t="shared" si="85"/>
        <v>0</v>
      </c>
      <c r="H451" s="133">
        <f t="shared" si="85"/>
        <v>0</v>
      </c>
      <c r="I451" s="28">
        <v>0</v>
      </c>
      <c r="J451" s="28">
        <v>0</v>
      </c>
      <c r="K451" s="133">
        <v>0</v>
      </c>
      <c r="L451" s="133">
        <v>0</v>
      </c>
      <c r="M451" s="133">
        <v>0</v>
      </c>
      <c r="N451" s="133">
        <v>0</v>
      </c>
      <c r="O451" s="133">
        <v>0</v>
      </c>
      <c r="P451" s="133">
        <v>0</v>
      </c>
      <c r="Q451" s="278"/>
      <c r="R451" s="279"/>
    </row>
    <row r="452" spans="1:18" s="24" customFormat="1" ht="12.75">
      <c r="A452" s="158"/>
      <c r="B452" s="161"/>
      <c r="C452" s="152"/>
      <c r="D452" s="29"/>
      <c r="E452" s="39"/>
      <c r="F452" s="27" t="s">
        <v>227</v>
      </c>
      <c r="G452" s="133">
        <f t="shared" si="85"/>
        <v>0</v>
      </c>
      <c r="H452" s="133">
        <f t="shared" si="85"/>
        <v>0</v>
      </c>
      <c r="I452" s="28">
        <v>0</v>
      </c>
      <c r="J452" s="28">
        <v>0</v>
      </c>
      <c r="K452" s="133">
        <v>0</v>
      </c>
      <c r="L452" s="133">
        <v>0</v>
      </c>
      <c r="M452" s="133">
        <v>0</v>
      </c>
      <c r="N452" s="133">
        <v>0</v>
      </c>
      <c r="O452" s="133">
        <v>0</v>
      </c>
      <c r="P452" s="133">
        <v>0</v>
      </c>
      <c r="Q452" s="278"/>
      <c r="R452" s="279"/>
    </row>
    <row r="453" spans="1:18" s="24" customFormat="1" ht="12.75">
      <c r="A453" s="158"/>
      <c r="B453" s="161"/>
      <c r="C453" s="152"/>
      <c r="D453" s="29"/>
      <c r="E453" s="30"/>
      <c r="F453" s="27" t="s">
        <v>234</v>
      </c>
      <c r="G453" s="133">
        <f t="shared" si="85"/>
        <v>0</v>
      </c>
      <c r="H453" s="133">
        <f t="shared" si="85"/>
        <v>0</v>
      </c>
      <c r="I453" s="28">
        <v>0</v>
      </c>
      <c r="J453" s="28">
        <v>0</v>
      </c>
      <c r="K453" s="28">
        <v>0</v>
      </c>
      <c r="L453" s="133">
        <v>0</v>
      </c>
      <c r="M453" s="28">
        <v>0</v>
      </c>
      <c r="N453" s="28">
        <v>0</v>
      </c>
      <c r="O453" s="28">
        <v>0</v>
      </c>
      <c r="P453" s="133">
        <v>0</v>
      </c>
      <c r="Q453" s="278"/>
      <c r="R453" s="279"/>
    </row>
    <row r="454" spans="1:18" s="24" customFormat="1" ht="12.75">
      <c r="A454" s="158"/>
      <c r="B454" s="161"/>
      <c r="C454" s="152"/>
      <c r="D454" s="29"/>
      <c r="E454" s="30"/>
      <c r="F454" s="27" t="s">
        <v>235</v>
      </c>
      <c r="G454" s="133">
        <f t="shared" si="85"/>
        <v>0</v>
      </c>
      <c r="H454" s="133">
        <f t="shared" si="85"/>
        <v>0</v>
      </c>
      <c r="I454" s="28">
        <v>0</v>
      </c>
      <c r="J454" s="28">
        <v>0</v>
      </c>
      <c r="K454" s="28">
        <v>0</v>
      </c>
      <c r="L454" s="133">
        <v>0</v>
      </c>
      <c r="M454" s="28">
        <v>0</v>
      </c>
      <c r="N454" s="28">
        <v>0</v>
      </c>
      <c r="O454" s="28">
        <v>0</v>
      </c>
      <c r="P454" s="133">
        <v>0</v>
      </c>
      <c r="Q454" s="278"/>
      <c r="R454" s="279"/>
    </row>
    <row r="455" spans="1:18" s="24" customFormat="1" ht="12.75">
      <c r="A455" s="158"/>
      <c r="B455" s="161"/>
      <c r="C455" s="152"/>
      <c r="D455" s="29"/>
      <c r="E455" s="30"/>
      <c r="F455" s="27" t="s">
        <v>236</v>
      </c>
      <c r="G455" s="133">
        <f t="shared" si="85"/>
        <v>0</v>
      </c>
      <c r="H455" s="133">
        <f t="shared" si="85"/>
        <v>0</v>
      </c>
      <c r="I455" s="28">
        <v>0</v>
      </c>
      <c r="J455" s="28">
        <v>0</v>
      </c>
      <c r="K455" s="28">
        <v>0</v>
      </c>
      <c r="L455" s="133">
        <v>0</v>
      </c>
      <c r="M455" s="28">
        <v>0</v>
      </c>
      <c r="N455" s="28">
        <v>0</v>
      </c>
      <c r="O455" s="28">
        <v>0</v>
      </c>
      <c r="P455" s="133">
        <v>0</v>
      </c>
      <c r="Q455" s="278"/>
      <c r="R455" s="279"/>
    </row>
    <row r="456" spans="1:18" s="24" customFormat="1" ht="12.75">
      <c r="A456" s="158"/>
      <c r="B456" s="161"/>
      <c r="C456" s="152"/>
      <c r="D456" s="29"/>
      <c r="E456" s="39" t="s">
        <v>199</v>
      </c>
      <c r="F456" s="27" t="s">
        <v>237</v>
      </c>
      <c r="G456" s="133">
        <f t="shared" si="85"/>
        <v>83.1</v>
      </c>
      <c r="H456" s="133">
        <f t="shared" si="85"/>
        <v>0</v>
      </c>
      <c r="I456" s="28">
        <v>83.1</v>
      </c>
      <c r="J456" s="28">
        <v>0</v>
      </c>
      <c r="K456" s="28">
        <v>0</v>
      </c>
      <c r="L456" s="133">
        <v>0</v>
      </c>
      <c r="M456" s="28">
        <v>0</v>
      </c>
      <c r="N456" s="28">
        <v>0</v>
      </c>
      <c r="O456" s="28">
        <v>0</v>
      </c>
      <c r="P456" s="133">
        <v>0</v>
      </c>
      <c r="Q456" s="278"/>
      <c r="R456" s="279"/>
    </row>
    <row r="457" spans="1:18" s="24" customFormat="1" ht="13.5" thickBot="1">
      <c r="A457" s="159"/>
      <c r="B457" s="162"/>
      <c r="C457" s="153"/>
      <c r="D457" s="33"/>
      <c r="E457" s="81" t="s">
        <v>23</v>
      </c>
      <c r="F457" s="35" t="s">
        <v>238</v>
      </c>
      <c r="G457" s="134">
        <f t="shared" si="85"/>
        <v>1879.6</v>
      </c>
      <c r="H457" s="134">
        <f t="shared" si="85"/>
        <v>0</v>
      </c>
      <c r="I457" s="36">
        <v>1879.6</v>
      </c>
      <c r="J457" s="36">
        <v>0</v>
      </c>
      <c r="K457" s="36">
        <v>0</v>
      </c>
      <c r="L457" s="134">
        <v>0</v>
      </c>
      <c r="M457" s="36">
        <v>0</v>
      </c>
      <c r="N457" s="36">
        <v>0</v>
      </c>
      <c r="O457" s="36">
        <v>0</v>
      </c>
      <c r="P457" s="134">
        <v>0</v>
      </c>
      <c r="Q457" s="280"/>
      <c r="R457" s="281"/>
    </row>
    <row r="458" spans="1:18" s="24" customFormat="1" ht="12.75" customHeight="1">
      <c r="A458" s="157" t="s">
        <v>285</v>
      </c>
      <c r="B458" s="160" t="s">
        <v>462</v>
      </c>
      <c r="C458" s="151">
        <v>1300</v>
      </c>
      <c r="D458" s="21"/>
      <c r="E458" s="22"/>
      <c r="F458" s="119" t="s">
        <v>247</v>
      </c>
      <c r="G458" s="23">
        <f aca="true" t="shared" si="86" ref="G458:P458">SUM(G459:G469)</f>
        <v>8872.5</v>
      </c>
      <c r="H458" s="23">
        <f t="shared" si="86"/>
        <v>0</v>
      </c>
      <c r="I458" s="23">
        <f t="shared" si="86"/>
        <v>8872.5</v>
      </c>
      <c r="J458" s="23">
        <f t="shared" si="86"/>
        <v>0</v>
      </c>
      <c r="K458" s="23">
        <f t="shared" si="86"/>
        <v>0</v>
      </c>
      <c r="L458" s="23">
        <f t="shared" si="86"/>
        <v>0</v>
      </c>
      <c r="M458" s="23">
        <f t="shared" si="86"/>
        <v>0</v>
      </c>
      <c r="N458" s="23">
        <f t="shared" si="86"/>
        <v>0</v>
      </c>
      <c r="O458" s="23">
        <f t="shared" si="86"/>
        <v>0</v>
      </c>
      <c r="P458" s="23">
        <f t="shared" si="86"/>
        <v>0</v>
      </c>
      <c r="Q458" s="276" t="s">
        <v>20</v>
      </c>
      <c r="R458" s="277"/>
    </row>
    <row r="459" spans="1:18" s="24" customFormat="1" ht="12.75">
      <c r="A459" s="158"/>
      <c r="B459" s="161"/>
      <c r="C459" s="152"/>
      <c r="D459" s="29"/>
      <c r="E459" s="26"/>
      <c r="F459" s="27" t="s">
        <v>22</v>
      </c>
      <c r="G459" s="133">
        <f aca="true" t="shared" si="87" ref="G459:H469">I459+K459+M459+O459</f>
        <v>0</v>
      </c>
      <c r="H459" s="133">
        <f t="shared" si="87"/>
        <v>0</v>
      </c>
      <c r="I459" s="28">
        <v>0</v>
      </c>
      <c r="J459" s="28">
        <v>0</v>
      </c>
      <c r="K459" s="133">
        <v>0</v>
      </c>
      <c r="L459" s="133">
        <v>0</v>
      </c>
      <c r="M459" s="133">
        <v>0</v>
      </c>
      <c r="N459" s="133">
        <v>0</v>
      </c>
      <c r="O459" s="133">
        <v>0</v>
      </c>
      <c r="P459" s="133">
        <v>0</v>
      </c>
      <c r="Q459" s="278"/>
      <c r="R459" s="279"/>
    </row>
    <row r="460" spans="1:18" s="24" customFormat="1" ht="12.75">
      <c r="A460" s="158"/>
      <c r="B460" s="161"/>
      <c r="C460" s="152"/>
      <c r="D460" s="29"/>
      <c r="E460" s="30"/>
      <c r="F460" s="27" t="s">
        <v>25</v>
      </c>
      <c r="G460" s="133">
        <f t="shared" si="87"/>
        <v>0</v>
      </c>
      <c r="H460" s="133">
        <f t="shared" si="87"/>
        <v>0</v>
      </c>
      <c r="I460" s="28">
        <v>0</v>
      </c>
      <c r="J460" s="28">
        <v>0</v>
      </c>
      <c r="K460" s="133">
        <v>0</v>
      </c>
      <c r="L460" s="133">
        <v>0</v>
      </c>
      <c r="M460" s="133">
        <v>0</v>
      </c>
      <c r="N460" s="133">
        <v>0</v>
      </c>
      <c r="O460" s="133">
        <v>0</v>
      </c>
      <c r="P460" s="133">
        <v>0</v>
      </c>
      <c r="Q460" s="278"/>
      <c r="R460" s="279"/>
    </row>
    <row r="461" spans="1:18" s="24" customFormat="1" ht="12.75">
      <c r="A461" s="158"/>
      <c r="B461" s="161"/>
      <c r="C461" s="152"/>
      <c r="D461" s="29"/>
      <c r="E461" s="37"/>
      <c r="F461" s="27" t="s">
        <v>26</v>
      </c>
      <c r="G461" s="133">
        <f t="shared" si="87"/>
        <v>0</v>
      </c>
      <c r="H461" s="133">
        <f t="shared" si="87"/>
        <v>0</v>
      </c>
      <c r="I461" s="28">
        <v>0</v>
      </c>
      <c r="J461" s="28">
        <v>0</v>
      </c>
      <c r="K461" s="133">
        <v>0</v>
      </c>
      <c r="L461" s="133">
        <v>0</v>
      </c>
      <c r="M461" s="133">
        <v>0</v>
      </c>
      <c r="N461" s="133">
        <v>0</v>
      </c>
      <c r="O461" s="133">
        <v>0</v>
      </c>
      <c r="P461" s="133">
        <v>0</v>
      </c>
      <c r="Q461" s="278"/>
      <c r="R461" s="279"/>
    </row>
    <row r="462" spans="1:18" s="24" customFormat="1" ht="12.75">
      <c r="A462" s="158"/>
      <c r="B462" s="161"/>
      <c r="C462" s="152"/>
      <c r="D462" s="29"/>
      <c r="E462" s="37"/>
      <c r="F462" s="27" t="s">
        <v>248</v>
      </c>
      <c r="G462" s="133">
        <f t="shared" si="87"/>
        <v>0</v>
      </c>
      <c r="H462" s="133">
        <f t="shared" si="87"/>
        <v>0</v>
      </c>
      <c r="I462" s="28">
        <v>0</v>
      </c>
      <c r="J462" s="28">
        <v>0</v>
      </c>
      <c r="K462" s="133">
        <v>0</v>
      </c>
      <c r="L462" s="133">
        <v>0</v>
      </c>
      <c r="M462" s="133">
        <v>0</v>
      </c>
      <c r="N462" s="133">
        <v>0</v>
      </c>
      <c r="O462" s="133">
        <v>0</v>
      </c>
      <c r="P462" s="133">
        <v>0</v>
      </c>
      <c r="Q462" s="278"/>
      <c r="R462" s="279"/>
    </row>
    <row r="463" spans="1:18" s="24" customFormat="1" ht="12.75">
      <c r="A463" s="158"/>
      <c r="B463" s="161"/>
      <c r="C463" s="152"/>
      <c r="D463" s="29"/>
      <c r="E463" s="39"/>
      <c r="F463" s="27" t="s">
        <v>28</v>
      </c>
      <c r="G463" s="133">
        <f t="shared" si="87"/>
        <v>0</v>
      </c>
      <c r="H463" s="133">
        <f t="shared" si="87"/>
        <v>0</v>
      </c>
      <c r="I463" s="28">
        <v>0</v>
      </c>
      <c r="J463" s="28">
        <v>0</v>
      </c>
      <c r="K463" s="133">
        <v>0</v>
      </c>
      <c r="L463" s="133">
        <v>0</v>
      </c>
      <c r="M463" s="133">
        <v>0</v>
      </c>
      <c r="N463" s="133">
        <v>0</v>
      </c>
      <c r="O463" s="133">
        <v>0</v>
      </c>
      <c r="P463" s="133">
        <v>0</v>
      </c>
      <c r="Q463" s="278"/>
      <c r="R463" s="279"/>
    </row>
    <row r="464" spans="1:18" s="24" customFormat="1" ht="12.75">
      <c r="A464" s="158"/>
      <c r="B464" s="161"/>
      <c r="C464" s="152"/>
      <c r="D464" s="29"/>
      <c r="E464" s="39"/>
      <c r="F464" s="27" t="s">
        <v>227</v>
      </c>
      <c r="G464" s="133">
        <f t="shared" si="87"/>
        <v>0</v>
      </c>
      <c r="H464" s="133">
        <f t="shared" si="87"/>
        <v>0</v>
      </c>
      <c r="I464" s="28">
        <v>0</v>
      </c>
      <c r="J464" s="28">
        <v>0</v>
      </c>
      <c r="K464" s="133">
        <v>0</v>
      </c>
      <c r="L464" s="133">
        <v>0</v>
      </c>
      <c r="M464" s="133">
        <v>0</v>
      </c>
      <c r="N464" s="133">
        <v>0</v>
      </c>
      <c r="O464" s="133">
        <v>0</v>
      </c>
      <c r="P464" s="133">
        <v>0</v>
      </c>
      <c r="Q464" s="278"/>
      <c r="R464" s="279"/>
    </row>
    <row r="465" spans="1:18" s="24" customFormat="1" ht="12.75">
      <c r="A465" s="158"/>
      <c r="B465" s="161"/>
      <c r="C465" s="152"/>
      <c r="D465" s="29"/>
      <c r="E465" s="30"/>
      <c r="F465" s="27" t="s">
        <v>234</v>
      </c>
      <c r="G465" s="133">
        <f t="shared" si="87"/>
        <v>0</v>
      </c>
      <c r="H465" s="133">
        <f t="shared" si="87"/>
        <v>0</v>
      </c>
      <c r="I465" s="28">
        <v>0</v>
      </c>
      <c r="J465" s="28">
        <v>0</v>
      </c>
      <c r="K465" s="28">
        <v>0</v>
      </c>
      <c r="L465" s="133">
        <v>0</v>
      </c>
      <c r="M465" s="28">
        <v>0</v>
      </c>
      <c r="N465" s="28">
        <v>0</v>
      </c>
      <c r="O465" s="28">
        <v>0</v>
      </c>
      <c r="P465" s="133">
        <v>0</v>
      </c>
      <c r="Q465" s="278"/>
      <c r="R465" s="279"/>
    </row>
    <row r="466" spans="1:18" s="24" customFormat="1" ht="12.75">
      <c r="A466" s="158"/>
      <c r="B466" s="161"/>
      <c r="C466" s="152"/>
      <c r="D466" s="29"/>
      <c r="E466" s="30"/>
      <c r="F466" s="27" t="s">
        <v>235</v>
      </c>
      <c r="G466" s="133">
        <f t="shared" si="87"/>
        <v>0</v>
      </c>
      <c r="H466" s="133">
        <f t="shared" si="87"/>
        <v>0</v>
      </c>
      <c r="I466" s="28">
        <v>0</v>
      </c>
      <c r="J466" s="28">
        <v>0</v>
      </c>
      <c r="K466" s="28">
        <v>0</v>
      </c>
      <c r="L466" s="133">
        <v>0</v>
      </c>
      <c r="M466" s="28">
        <v>0</v>
      </c>
      <c r="N466" s="28">
        <v>0</v>
      </c>
      <c r="O466" s="28">
        <v>0</v>
      </c>
      <c r="P466" s="133">
        <v>0</v>
      </c>
      <c r="Q466" s="278"/>
      <c r="R466" s="279"/>
    </row>
    <row r="467" spans="1:18" s="24" customFormat="1" ht="12.75">
      <c r="A467" s="158"/>
      <c r="B467" s="161"/>
      <c r="C467" s="152"/>
      <c r="D467" s="29"/>
      <c r="E467" s="30"/>
      <c r="F467" s="27" t="s">
        <v>236</v>
      </c>
      <c r="G467" s="133">
        <f t="shared" si="87"/>
        <v>0</v>
      </c>
      <c r="H467" s="133">
        <f t="shared" si="87"/>
        <v>0</v>
      </c>
      <c r="I467" s="28">
        <v>0</v>
      </c>
      <c r="J467" s="28">
        <v>0</v>
      </c>
      <c r="K467" s="28">
        <v>0</v>
      </c>
      <c r="L467" s="133">
        <v>0</v>
      </c>
      <c r="M467" s="28">
        <v>0</v>
      </c>
      <c r="N467" s="28">
        <v>0</v>
      </c>
      <c r="O467" s="28">
        <v>0</v>
      </c>
      <c r="P467" s="133">
        <v>0</v>
      </c>
      <c r="Q467" s="278"/>
      <c r="R467" s="279"/>
    </row>
    <row r="468" spans="1:18" s="24" customFormat="1" ht="12.75">
      <c r="A468" s="158"/>
      <c r="B468" s="161"/>
      <c r="C468" s="152"/>
      <c r="D468" s="29"/>
      <c r="E468" s="39" t="s">
        <v>199</v>
      </c>
      <c r="F468" s="27" t="s">
        <v>237</v>
      </c>
      <c r="G468" s="133">
        <f t="shared" si="87"/>
        <v>422.5</v>
      </c>
      <c r="H468" s="133">
        <f t="shared" si="87"/>
        <v>0</v>
      </c>
      <c r="I468" s="28">
        <v>422.5</v>
      </c>
      <c r="J468" s="28">
        <v>0</v>
      </c>
      <c r="K468" s="28">
        <v>0</v>
      </c>
      <c r="L468" s="133">
        <v>0</v>
      </c>
      <c r="M468" s="28">
        <v>0</v>
      </c>
      <c r="N468" s="28">
        <v>0</v>
      </c>
      <c r="O468" s="28">
        <v>0</v>
      </c>
      <c r="P468" s="133">
        <v>0</v>
      </c>
      <c r="Q468" s="278"/>
      <c r="R468" s="279"/>
    </row>
    <row r="469" spans="1:18" s="24" customFormat="1" ht="13.5" thickBot="1">
      <c r="A469" s="159"/>
      <c r="B469" s="162"/>
      <c r="C469" s="153"/>
      <c r="D469" s="33"/>
      <c r="E469" s="81" t="s">
        <v>23</v>
      </c>
      <c r="F469" s="35" t="s">
        <v>238</v>
      </c>
      <c r="G469" s="134">
        <f t="shared" si="87"/>
        <v>8450</v>
      </c>
      <c r="H469" s="134">
        <f t="shared" si="87"/>
        <v>0</v>
      </c>
      <c r="I469" s="36">
        <v>8450</v>
      </c>
      <c r="J469" s="36">
        <v>0</v>
      </c>
      <c r="K469" s="36">
        <v>0</v>
      </c>
      <c r="L469" s="134">
        <v>0</v>
      </c>
      <c r="M469" s="36">
        <v>0</v>
      </c>
      <c r="N469" s="36">
        <v>0</v>
      </c>
      <c r="O469" s="36">
        <v>0</v>
      </c>
      <c r="P469" s="134">
        <v>0</v>
      </c>
      <c r="Q469" s="280"/>
      <c r="R469" s="281"/>
    </row>
    <row r="470" spans="1:18" s="24" customFormat="1" ht="12.75" customHeight="1">
      <c r="A470" s="157" t="s">
        <v>286</v>
      </c>
      <c r="B470" s="160" t="s">
        <v>463</v>
      </c>
      <c r="C470" s="151">
        <v>1700</v>
      </c>
      <c r="D470" s="21"/>
      <c r="E470" s="22"/>
      <c r="F470" s="119" t="s">
        <v>247</v>
      </c>
      <c r="G470" s="23">
        <f aca="true" t="shared" si="88" ref="G470:P470">SUM(G471:G481)</f>
        <v>13275</v>
      </c>
      <c r="H470" s="23">
        <f t="shared" si="88"/>
        <v>0</v>
      </c>
      <c r="I470" s="23">
        <f t="shared" si="88"/>
        <v>13275</v>
      </c>
      <c r="J470" s="23">
        <f t="shared" si="88"/>
        <v>0</v>
      </c>
      <c r="K470" s="23">
        <f t="shared" si="88"/>
        <v>0</v>
      </c>
      <c r="L470" s="23">
        <f t="shared" si="88"/>
        <v>0</v>
      </c>
      <c r="M470" s="23">
        <f t="shared" si="88"/>
        <v>0</v>
      </c>
      <c r="N470" s="23">
        <f t="shared" si="88"/>
        <v>0</v>
      </c>
      <c r="O470" s="23">
        <f t="shared" si="88"/>
        <v>0</v>
      </c>
      <c r="P470" s="23">
        <f t="shared" si="88"/>
        <v>0</v>
      </c>
      <c r="Q470" s="276" t="s">
        <v>20</v>
      </c>
      <c r="R470" s="277"/>
    </row>
    <row r="471" spans="1:18" s="24" customFormat="1" ht="12.75">
      <c r="A471" s="158"/>
      <c r="B471" s="161"/>
      <c r="C471" s="152"/>
      <c r="D471" s="29"/>
      <c r="E471" s="26"/>
      <c r="F471" s="27" t="s">
        <v>22</v>
      </c>
      <c r="G471" s="133">
        <f aca="true" t="shared" si="89" ref="G471:H481">I471+K471+M471+O471</f>
        <v>0</v>
      </c>
      <c r="H471" s="133">
        <f t="shared" si="89"/>
        <v>0</v>
      </c>
      <c r="I471" s="28">
        <v>0</v>
      </c>
      <c r="J471" s="28">
        <v>0</v>
      </c>
      <c r="K471" s="133">
        <v>0</v>
      </c>
      <c r="L471" s="133">
        <v>0</v>
      </c>
      <c r="M471" s="133">
        <v>0</v>
      </c>
      <c r="N471" s="133">
        <v>0</v>
      </c>
      <c r="O471" s="133">
        <v>0</v>
      </c>
      <c r="P471" s="133">
        <v>0</v>
      </c>
      <c r="Q471" s="278"/>
      <c r="R471" s="279"/>
    </row>
    <row r="472" spans="1:18" s="24" customFormat="1" ht="12.75">
      <c r="A472" s="158"/>
      <c r="B472" s="161"/>
      <c r="C472" s="152"/>
      <c r="D472" s="29"/>
      <c r="E472" s="30"/>
      <c r="F472" s="27" t="s">
        <v>25</v>
      </c>
      <c r="G472" s="133">
        <f t="shared" si="89"/>
        <v>0</v>
      </c>
      <c r="H472" s="133">
        <f t="shared" si="89"/>
        <v>0</v>
      </c>
      <c r="I472" s="28">
        <v>0</v>
      </c>
      <c r="J472" s="28">
        <v>0</v>
      </c>
      <c r="K472" s="133">
        <v>0</v>
      </c>
      <c r="L472" s="133">
        <v>0</v>
      </c>
      <c r="M472" s="133">
        <v>0</v>
      </c>
      <c r="N472" s="133">
        <v>0</v>
      </c>
      <c r="O472" s="133">
        <v>0</v>
      </c>
      <c r="P472" s="133">
        <v>0</v>
      </c>
      <c r="Q472" s="278"/>
      <c r="R472" s="279"/>
    </row>
    <row r="473" spans="1:18" s="24" customFormat="1" ht="12.75">
      <c r="A473" s="158"/>
      <c r="B473" s="161"/>
      <c r="C473" s="152"/>
      <c r="D473" s="29"/>
      <c r="E473" s="37"/>
      <c r="F473" s="27" t="s">
        <v>26</v>
      </c>
      <c r="G473" s="133">
        <f t="shared" si="89"/>
        <v>0</v>
      </c>
      <c r="H473" s="133">
        <f t="shared" si="89"/>
        <v>0</v>
      </c>
      <c r="I473" s="28">
        <v>0</v>
      </c>
      <c r="J473" s="28">
        <v>0</v>
      </c>
      <c r="K473" s="133">
        <v>0</v>
      </c>
      <c r="L473" s="133">
        <v>0</v>
      </c>
      <c r="M473" s="133">
        <v>0</v>
      </c>
      <c r="N473" s="133">
        <v>0</v>
      </c>
      <c r="O473" s="133">
        <v>0</v>
      </c>
      <c r="P473" s="133">
        <v>0</v>
      </c>
      <c r="Q473" s="278"/>
      <c r="R473" s="279"/>
    </row>
    <row r="474" spans="1:18" s="24" customFormat="1" ht="12.75">
      <c r="A474" s="158"/>
      <c r="B474" s="161"/>
      <c r="C474" s="152"/>
      <c r="D474" s="29"/>
      <c r="E474" s="37"/>
      <c r="F474" s="27" t="s">
        <v>248</v>
      </c>
      <c r="G474" s="133">
        <f t="shared" si="89"/>
        <v>0</v>
      </c>
      <c r="H474" s="133">
        <f t="shared" si="89"/>
        <v>0</v>
      </c>
      <c r="I474" s="28">
        <v>0</v>
      </c>
      <c r="J474" s="28">
        <v>0</v>
      </c>
      <c r="K474" s="133">
        <v>0</v>
      </c>
      <c r="L474" s="133">
        <v>0</v>
      </c>
      <c r="M474" s="133">
        <v>0</v>
      </c>
      <c r="N474" s="133">
        <v>0</v>
      </c>
      <c r="O474" s="133">
        <v>0</v>
      </c>
      <c r="P474" s="133">
        <v>0</v>
      </c>
      <c r="Q474" s="278"/>
      <c r="R474" s="279"/>
    </row>
    <row r="475" spans="1:18" s="24" customFormat="1" ht="12.75">
      <c r="A475" s="158"/>
      <c r="B475" s="161"/>
      <c r="C475" s="152"/>
      <c r="D475" s="29"/>
      <c r="E475" s="39"/>
      <c r="F475" s="27" t="s">
        <v>28</v>
      </c>
      <c r="G475" s="133">
        <f t="shared" si="89"/>
        <v>0</v>
      </c>
      <c r="H475" s="133">
        <f t="shared" si="89"/>
        <v>0</v>
      </c>
      <c r="I475" s="28">
        <v>0</v>
      </c>
      <c r="J475" s="28">
        <v>0</v>
      </c>
      <c r="K475" s="133">
        <v>0</v>
      </c>
      <c r="L475" s="133">
        <v>0</v>
      </c>
      <c r="M475" s="133">
        <v>0</v>
      </c>
      <c r="N475" s="133">
        <v>0</v>
      </c>
      <c r="O475" s="133">
        <v>0</v>
      </c>
      <c r="P475" s="133">
        <v>0</v>
      </c>
      <c r="Q475" s="278"/>
      <c r="R475" s="279"/>
    </row>
    <row r="476" spans="1:18" s="24" customFormat="1" ht="12.75">
      <c r="A476" s="158"/>
      <c r="B476" s="161"/>
      <c r="C476" s="152"/>
      <c r="D476" s="29"/>
      <c r="E476" s="39"/>
      <c r="F476" s="27" t="s">
        <v>227</v>
      </c>
      <c r="G476" s="133">
        <f t="shared" si="89"/>
        <v>0</v>
      </c>
      <c r="H476" s="133">
        <f t="shared" si="89"/>
        <v>0</v>
      </c>
      <c r="I476" s="28">
        <v>0</v>
      </c>
      <c r="J476" s="28">
        <v>0</v>
      </c>
      <c r="K476" s="133">
        <v>0</v>
      </c>
      <c r="L476" s="133">
        <v>0</v>
      </c>
      <c r="M476" s="133">
        <v>0</v>
      </c>
      <c r="N476" s="133">
        <v>0</v>
      </c>
      <c r="O476" s="133">
        <v>0</v>
      </c>
      <c r="P476" s="133">
        <v>0</v>
      </c>
      <c r="Q476" s="278"/>
      <c r="R476" s="279"/>
    </row>
    <row r="477" spans="1:18" s="24" customFormat="1" ht="12.75">
      <c r="A477" s="158"/>
      <c r="B477" s="161"/>
      <c r="C477" s="152"/>
      <c r="D477" s="29"/>
      <c r="E477" s="30"/>
      <c r="F477" s="27" t="s">
        <v>234</v>
      </c>
      <c r="G477" s="133">
        <f t="shared" si="89"/>
        <v>0</v>
      </c>
      <c r="H477" s="133">
        <f t="shared" si="89"/>
        <v>0</v>
      </c>
      <c r="I477" s="28">
        <v>0</v>
      </c>
      <c r="J477" s="28">
        <v>0</v>
      </c>
      <c r="K477" s="28">
        <v>0</v>
      </c>
      <c r="L477" s="133">
        <v>0</v>
      </c>
      <c r="M477" s="28">
        <v>0</v>
      </c>
      <c r="N477" s="28">
        <v>0</v>
      </c>
      <c r="O477" s="28">
        <v>0</v>
      </c>
      <c r="P477" s="133">
        <v>0</v>
      </c>
      <c r="Q477" s="278"/>
      <c r="R477" s="279"/>
    </row>
    <row r="478" spans="1:18" s="24" customFormat="1" ht="12.75">
      <c r="A478" s="158"/>
      <c r="B478" s="161"/>
      <c r="C478" s="152"/>
      <c r="D478" s="29"/>
      <c r="E478" s="30"/>
      <c r="F478" s="27" t="s">
        <v>235</v>
      </c>
      <c r="G478" s="133">
        <f t="shared" si="89"/>
        <v>0</v>
      </c>
      <c r="H478" s="133">
        <f t="shared" si="89"/>
        <v>0</v>
      </c>
      <c r="I478" s="28">
        <v>0</v>
      </c>
      <c r="J478" s="28">
        <v>0</v>
      </c>
      <c r="K478" s="28">
        <v>0</v>
      </c>
      <c r="L478" s="133">
        <v>0</v>
      </c>
      <c r="M478" s="28">
        <v>0</v>
      </c>
      <c r="N478" s="28">
        <v>0</v>
      </c>
      <c r="O478" s="28">
        <v>0</v>
      </c>
      <c r="P478" s="133">
        <v>0</v>
      </c>
      <c r="Q478" s="278"/>
      <c r="R478" s="279"/>
    </row>
    <row r="479" spans="1:18" s="24" customFormat="1" ht="12.75">
      <c r="A479" s="158"/>
      <c r="B479" s="161"/>
      <c r="C479" s="152"/>
      <c r="D479" s="29"/>
      <c r="E479" s="30"/>
      <c r="F479" s="27" t="s">
        <v>236</v>
      </c>
      <c r="G479" s="133">
        <f t="shared" si="89"/>
        <v>0</v>
      </c>
      <c r="H479" s="133">
        <f t="shared" si="89"/>
        <v>0</v>
      </c>
      <c r="I479" s="28">
        <v>0</v>
      </c>
      <c r="J479" s="28">
        <v>0</v>
      </c>
      <c r="K479" s="28">
        <v>0</v>
      </c>
      <c r="L479" s="133">
        <v>0</v>
      </c>
      <c r="M479" s="28">
        <v>0</v>
      </c>
      <c r="N479" s="28">
        <v>0</v>
      </c>
      <c r="O479" s="28">
        <v>0</v>
      </c>
      <c r="P479" s="133">
        <v>0</v>
      </c>
      <c r="Q479" s="278"/>
      <c r="R479" s="279"/>
    </row>
    <row r="480" spans="1:18" s="24" customFormat="1" ht="12.75">
      <c r="A480" s="158"/>
      <c r="B480" s="161"/>
      <c r="C480" s="152"/>
      <c r="D480" s="29"/>
      <c r="E480" s="39" t="s">
        <v>199</v>
      </c>
      <c r="F480" s="27" t="s">
        <v>237</v>
      </c>
      <c r="G480" s="133">
        <f t="shared" si="89"/>
        <v>1760</v>
      </c>
      <c r="H480" s="133">
        <f t="shared" si="89"/>
        <v>0</v>
      </c>
      <c r="I480" s="28">
        <v>1760</v>
      </c>
      <c r="J480" s="28">
        <v>0</v>
      </c>
      <c r="K480" s="28">
        <v>0</v>
      </c>
      <c r="L480" s="133">
        <v>0</v>
      </c>
      <c r="M480" s="28">
        <v>0</v>
      </c>
      <c r="N480" s="28">
        <v>0</v>
      </c>
      <c r="O480" s="28">
        <v>0</v>
      </c>
      <c r="P480" s="133">
        <v>0</v>
      </c>
      <c r="Q480" s="278"/>
      <c r="R480" s="279"/>
    </row>
    <row r="481" spans="1:18" s="24" customFormat="1" ht="13.5" thickBot="1">
      <c r="A481" s="159"/>
      <c r="B481" s="162"/>
      <c r="C481" s="153"/>
      <c r="D481" s="33"/>
      <c r="E481" s="81" t="s">
        <v>23</v>
      </c>
      <c r="F481" s="35" t="s">
        <v>238</v>
      </c>
      <c r="G481" s="134">
        <f t="shared" si="89"/>
        <v>11515</v>
      </c>
      <c r="H481" s="134">
        <f t="shared" si="89"/>
        <v>0</v>
      </c>
      <c r="I481" s="36">
        <v>11515</v>
      </c>
      <c r="J481" s="36">
        <v>0</v>
      </c>
      <c r="K481" s="36">
        <v>0</v>
      </c>
      <c r="L481" s="134">
        <v>0</v>
      </c>
      <c r="M481" s="36">
        <v>0</v>
      </c>
      <c r="N481" s="36">
        <v>0</v>
      </c>
      <c r="O481" s="36">
        <v>0</v>
      </c>
      <c r="P481" s="134">
        <v>0</v>
      </c>
      <c r="Q481" s="280"/>
      <c r="R481" s="281"/>
    </row>
    <row r="482" spans="1:18" s="24" customFormat="1" ht="12.75" customHeight="1">
      <c r="A482" s="157" t="s">
        <v>287</v>
      </c>
      <c r="B482" s="160" t="s">
        <v>464</v>
      </c>
      <c r="C482" s="151">
        <v>1300</v>
      </c>
      <c r="D482" s="21"/>
      <c r="E482" s="22"/>
      <c r="F482" s="119" t="s">
        <v>247</v>
      </c>
      <c r="G482" s="23">
        <f aca="true" t="shared" si="90" ref="G482:P482">SUM(G483:G493)</f>
        <v>8872.5</v>
      </c>
      <c r="H482" s="23">
        <f t="shared" si="90"/>
        <v>0</v>
      </c>
      <c r="I482" s="23">
        <f t="shared" si="90"/>
        <v>8872.5</v>
      </c>
      <c r="J482" s="23">
        <f t="shared" si="90"/>
        <v>0</v>
      </c>
      <c r="K482" s="23">
        <f t="shared" si="90"/>
        <v>0</v>
      </c>
      <c r="L482" s="23">
        <f t="shared" si="90"/>
        <v>0</v>
      </c>
      <c r="M482" s="23">
        <f t="shared" si="90"/>
        <v>0</v>
      </c>
      <c r="N482" s="23">
        <f t="shared" si="90"/>
        <v>0</v>
      </c>
      <c r="O482" s="23">
        <f t="shared" si="90"/>
        <v>0</v>
      </c>
      <c r="P482" s="23">
        <f t="shared" si="90"/>
        <v>0</v>
      </c>
      <c r="Q482" s="276" t="s">
        <v>20</v>
      </c>
      <c r="R482" s="277"/>
    </row>
    <row r="483" spans="1:18" s="24" customFormat="1" ht="12.75">
      <c r="A483" s="158"/>
      <c r="B483" s="161"/>
      <c r="C483" s="152"/>
      <c r="D483" s="29"/>
      <c r="E483" s="26"/>
      <c r="F483" s="27" t="s">
        <v>22</v>
      </c>
      <c r="G483" s="133">
        <f aca="true" t="shared" si="91" ref="G483:H493">I483+K483+M483+O483</f>
        <v>0</v>
      </c>
      <c r="H483" s="133">
        <f t="shared" si="91"/>
        <v>0</v>
      </c>
      <c r="I483" s="28">
        <v>0</v>
      </c>
      <c r="J483" s="28">
        <v>0</v>
      </c>
      <c r="K483" s="133">
        <v>0</v>
      </c>
      <c r="L483" s="133">
        <v>0</v>
      </c>
      <c r="M483" s="133">
        <v>0</v>
      </c>
      <c r="N483" s="133">
        <v>0</v>
      </c>
      <c r="O483" s="133">
        <v>0</v>
      </c>
      <c r="P483" s="133">
        <v>0</v>
      </c>
      <c r="Q483" s="278"/>
      <c r="R483" s="279"/>
    </row>
    <row r="484" spans="1:18" s="24" customFormat="1" ht="12.75">
      <c r="A484" s="158"/>
      <c r="B484" s="161"/>
      <c r="C484" s="152"/>
      <c r="D484" s="29"/>
      <c r="E484" s="30"/>
      <c r="F484" s="27" t="s">
        <v>25</v>
      </c>
      <c r="G484" s="133">
        <f t="shared" si="91"/>
        <v>0</v>
      </c>
      <c r="H484" s="133">
        <f t="shared" si="91"/>
        <v>0</v>
      </c>
      <c r="I484" s="28">
        <v>0</v>
      </c>
      <c r="J484" s="28">
        <v>0</v>
      </c>
      <c r="K484" s="133">
        <v>0</v>
      </c>
      <c r="L484" s="133">
        <v>0</v>
      </c>
      <c r="M484" s="133">
        <v>0</v>
      </c>
      <c r="N484" s="133">
        <v>0</v>
      </c>
      <c r="O484" s="133">
        <v>0</v>
      </c>
      <c r="P484" s="133">
        <v>0</v>
      </c>
      <c r="Q484" s="278"/>
      <c r="R484" s="279"/>
    </row>
    <row r="485" spans="1:18" s="24" customFormat="1" ht="12.75">
      <c r="A485" s="158"/>
      <c r="B485" s="161"/>
      <c r="C485" s="152"/>
      <c r="D485" s="29"/>
      <c r="E485" s="37"/>
      <c r="F485" s="27" t="s">
        <v>26</v>
      </c>
      <c r="G485" s="133">
        <f t="shared" si="91"/>
        <v>0</v>
      </c>
      <c r="H485" s="133">
        <f t="shared" si="91"/>
        <v>0</v>
      </c>
      <c r="I485" s="28">
        <v>0</v>
      </c>
      <c r="J485" s="28">
        <v>0</v>
      </c>
      <c r="K485" s="133">
        <v>0</v>
      </c>
      <c r="L485" s="133">
        <v>0</v>
      </c>
      <c r="M485" s="133">
        <v>0</v>
      </c>
      <c r="N485" s="133">
        <v>0</v>
      </c>
      <c r="O485" s="133">
        <v>0</v>
      </c>
      <c r="P485" s="133">
        <v>0</v>
      </c>
      <c r="Q485" s="278"/>
      <c r="R485" s="279"/>
    </row>
    <row r="486" spans="1:18" s="24" customFormat="1" ht="12.75">
      <c r="A486" s="158"/>
      <c r="B486" s="161"/>
      <c r="C486" s="152"/>
      <c r="D486" s="29"/>
      <c r="E486" s="37"/>
      <c r="F486" s="27" t="s">
        <v>248</v>
      </c>
      <c r="G486" s="133">
        <f t="shared" si="91"/>
        <v>0</v>
      </c>
      <c r="H486" s="133">
        <f t="shared" si="91"/>
        <v>0</v>
      </c>
      <c r="I486" s="28">
        <v>0</v>
      </c>
      <c r="J486" s="28">
        <v>0</v>
      </c>
      <c r="K486" s="133">
        <v>0</v>
      </c>
      <c r="L486" s="133">
        <v>0</v>
      </c>
      <c r="M486" s="133">
        <v>0</v>
      </c>
      <c r="N486" s="133">
        <v>0</v>
      </c>
      <c r="O486" s="133">
        <v>0</v>
      </c>
      <c r="P486" s="133">
        <v>0</v>
      </c>
      <c r="Q486" s="278"/>
      <c r="R486" s="279"/>
    </row>
    <row r="487" spans="1:18" s="24" customFormat="1" ht="12.75">
      <c r="A487" s="158"/>
      <c r="B487" s="161"/>
      <c r="C487" s="152"/>
      <c r="D487" s="29"/>
      <c r="E487" s="39"/>
      <c r="F487" s="27" t="s">
        <v>28</v>
      </c>
      <c r="G487" s="133">
        <f t="shared" si="91"/>
        <v>0</v>
      </c>
      <c r="H487" s="133">
        <f t="shared" si="91"/>
        <v>0</v>
      </c>
      <c r="I487" s="28">
        <v>0</v>
      </c>
      <c r="J487" s="28">
        <v>0</v>
      </c>
      <c r="K487" s="133">
        <v>0</v>
      </c>
      <c r="L487" s="133">
        <v>0</v>
      </c>
      <c r="M487" s="133">
        <v>0</v>
      </c>
      <c r="N487" s="133">
        <v>0</v>
      </c>
      <c r="O487" s="133">
        <v>0</v>
      </c>
      <c r="P487" s="133">
        <v>0</v>
      </c>
      <c r="Q487" s="278"/>
      <c r="R487" s="279"/>
    </row>
    <row r="488" spans="1:18" s="24" customFormat="1" ht="12.75">
      <c r="A488" s="158"/>
      <c r="B488" s="161"/>
      <c r="C488" s="152"/>
      <c r="D488" s="29"/>
      <c r="E488" s="39"/>
      <c r="F488" s="27" t="s">
        <v>227</v>
      </c>
      <c r="G488" s="133">
        <f aca="true" t="shared" si="92" ref="G488:H492">I488+K488+M488+O488</f>
        <v>0</v>
      </c>
      <c r="H488" s="133">
        <f t="shared" si="92"/>
        <v>0</v>
      </c>
      <c r="I488" s="28">
        <v>0</v>
      </c>
      <c r="J488" s="28">
        <v>0</v>
      </c>
      <c r="K488" s="133">
        <v>0</v>
      </c>
      <c r="L488" s="133">
        <v>0</v>
      </c>
      <c r="M488" s="133">
        <v>0</v>
      </c>
      <c r="N488" s="133">
        <v>0</v>
      </c>
      <c r="O488" s="133">
        <v>0</v>
      </c>
      <c r="P488" s="133">
        <v>0</v>
      </c>
      <c r="Q488" s="278"/>
      <c r="R488" s="279"/>
    </row>
    <row r="489" spans="1:18" s="24" customFormat="1" ht="12.75">
      <c r="A489" s="158"/>
      <c r="B489" s="161"/>
      <c r="C489" s="152"/>
      <c r="D489" s="29"/>
      <c r="E489" s="30"/>
      <c r="F489" s="27" t="s">
        <v>234</v>
      </c>
      <c r="G489" s="133">
        <f t="shared" si="92"/>
        <v>0</v>
      </c>
      <c r="H489" s="133">
        <f t="shared" si="92"/>
        <v>0</v>
      </c>
      <c r="I489" s="28">
        <v>0</v>
      </c>
      <c r="J489" s="28">
        <v>0</v>
      </c>
      <c r="K489" s="28">
        <v>0</v>
      </c>
      <c r="L489" s="133">
        <v>0</v>
      </c>
      <c r="M489" s="28">
        <v>0</v>
      </c>
      <c r="N489" s="28">
        <v>0</v>
      </c>
      <c r="O489" s="28">
        <v>0</v>
      </c>
      <c r="P489" s="133">
        <v>0</v>
      </c>
      <c r="Q489" s="278"/>
      <c r="R489" s="279"/>
    </row>
    <row r="490" spans="1:18" s="24" customFormat="1" ht="12.75">
      <c r="A490" s="158"/>
      <c r="B490" s="161"/>
      <c r="C490" s="152"/>
      <c r="D490" s="29"/>
      <c r="E490" s="30"/>
      <c r="F490" s="27" t="s">
        <v>235</v>
      </c>
      <c r="G490" s="133">
        <f t="shared" si="92"/>
        <v>0</v>
      </c>
      <c r="H490" s="133">
        <f t="shared" si="92"/>
        <v>0</v>
      </c>
      <c r="I490" s="28">
        <v>0</v>
      </c>
      <c r="J490" s="28">
        <v>0</v>
      </c>
      <c r="K490" s="28">
        <v>0</v>
      </c>
      <c r="L490" s="133">
        <v>0</v>
      </c>
      <c r="M490" s="28">
        <v>0</v>
      </c>
      <c r="N490" s="28">
        <v>0</v>
      </c>
      <c r="O490" s="28">
        <v>0</v>
      </c>
      <c r="P490" s="133">
        <v>0</v>
      </c>
      <c r="Q490" s="278"/>
      <c r="R490" s="279"/>
    </row>
    <row r="491" spans="1:18" s="24" customFormat="1" ht="12.75">
      <c r="A491" s="158"/>
      <c r="B491" s="161"/>
      <c r="C491" s="152"/>
      <c r="D491" s="29"/>
      <c r="E491" s="39" t="s">
        <v>199</v>
      </c>
      <c r="F491" s="27" t="s">
        <v>236</v>
      </c>
      <c r="G491" s="133">
        <f t="shared" si="92"/>
        <v>422.5</v>
      </c>
      <c r="H491" s="133">
        <f t="shared" si="92"/>
        <v>0</v>
      </c>
      <c r="I491" s="28">
        <v>422.5</v>
      </c>
      <c r="J491" s="28">
        <v>0</v>
      </c>
      <c r="K491" s="28">
        <v>0</v>
      </c>
      <c r="L491" s="133">
        <v>0</v>
      </c>
      <c r="M491" s="28">
        <v>0</v>
      </c>
      <c r="N491" s="28">
        <v>0</v>
      </c>
      <c r="O491" s="28">
        <v>0</v>
      </c>
      <c r="P491" s="133">
        <v>0</v>
      </c>
      <c r="Q491" s="278"/>
      <c r="R491" s="279"/>
    </row>
    <row r="492" spans="1:18" s="24" customFormat="1" ht="12.75">
      <c r="A492" s="158"/>
      <c r="B492" s="161"/>
      <c r="C492" s="152"/>
      <c r="D492" s="29"/>
      <c r="E492" s="39" t="s">
        <v>23</v>
      </c>
      <c r="F492" s="27" t="s">
        <v>237</v>
      </c>
      <c r="G492" s="133">
        <f t="shared" si="92"/>
        <v>8450</v>
      </c>
      <c r="H492" s="133">
        <f t="shared" si="92"/>
        <v>0</v>
      </c>
      <c r="I492" s="28">
        <v>8450</v>
      </c>
      <c r="J492" s="28">
        <v>0</v>
      </c>
      <c r="K492" s="28">
        <v>0</v>
      </c>
      <c r="L492" s="133">
        <v>0</v>
      </c>
      <c r="M492" s="28">
        <v>0</v>
      </c>
      <c r="N492" s="28">
        <v>0</v>
      </c>
      <c r="O492" s="28">
        <v>0</v>
      </c>
      <c r="P492" s="133">
        <v>0</v>
      </c>
      <c r="Q492" s="278"/>
      <c r="R492" s="279"/>
    </row>
    <row r="493" spans="1:18" s="24" customFormat="1" ht="13.5" thickBot="1">
      <c r="A493" s="159"/>
      <c r="B493" s="162"/>
      <c r="C493" s="153"/>
      <c r="D493" s="33"/>
      <c r="E493" s="34"/>
      <c r="F493" s="35" t="s">
        <v>238</v>
      </c>
      <c r="G493" s="134">
        <f t="shared" si="91"/>
        <v>0</v>
      </c>
      <c r="H493" s="134">
        <f t="shared" si="91"/>
        <v>0</v>
      </c>
      <c r="I493" s="36">
        <v>0</v>
      </c>
      <c r="J493" s="36">
        <v>0</v>
      </c>
      <c r="K493" s="36">
        <v>0</v>
      </c>
      <c r="L493" s="134">
        <v>0</v>
      </c>
      <c r="M493" s="36">
        <v>0</v>
      </c>
      <c r="N493" s="36">
        <v>0</v>
      </c>
      <c r="O493" s="36">
        <v>0</v>
      </c>
      <c r="P493" s="134">
        <v>0</v>
      </c>
      <c r="Q493" s="280"/>
      <c r="R493" s="281"/>
    </row>
    <row r="494" spans="1:18" s="24" customFormat="1" ht="12.75">
      <c r="A494" s="157" t="s">
        <v>288</v>
      </c>
      <c r="B494" s="160" t="s">
        <v>465</v>
      </c>
      <c r="C494" s="151">
        <v>700</v>
      </c>
      <c r="D494" s="21"/>
      <c r="E494" s="22"/>
      <c r="F494" s="119" t="s">
        <v>247</v>
      </c>
      <c r="G494" s="23">
        <f aca="true" t="shared" si="93" ref="G494:P494">SUM(G495:G505)</f>
        <v>4777.5</v>
      </c>
      <c r="H494" s="23">
        <f t="shared" si="93"/>
        <v>0</v>
      </c>
      <c r="I494" s="23">
        <f t="shared" si="93"/>
        <v>4777.5</v>
      </c>
      <c r="J494" s="23">
        <f t="shared" si="93"/>
        <v>0</v>
      </c>
      <c r="K494" s="23">
        <f t="shared" si="93"/>
        <v>0</v>
      </c>
      <c r="L494" s="23">
        <f t="shared" si="93"/>
        <v>0</v>
      </c>
      <c r="M494" s="23">
        <f t="shared" si="93"/>
        <v>0</v>
      </c>
      <c r="N494" s="23">
        <f t="shared" si="93"/>
        <v>0</v>
      </c>
      <c r="O494" s="23">
        <f t="shared" si="93"/>
        <v>0</v>
      </c>
      <c r="P494" s="23">
        <f t="shared" si="93"/>
        <v>0</v>
      </c>
      <c r="Q494" s="276" t="s">
        <v>20</v>
      </c>
      <c r="R494" s="277"/>
    </row>
    <row r="495" spans="1:18" s="24" customFormat="1" ht="12.75">
      <c r="A495" s="158"/>
      <c r="B495" s="161"/>
      <c r="C495" s="152"/>
      <c r="D495" s="29"/>
      <c r="E495" s="26"/>
      <c r="F495" s="27" t="s">
        <v>22</v>
      </c>
      <c r="G495" s="133">
        <f aca="true" t="shared" si="94" ref="G495:H505">I495+K495+M495+O495</f>
        <v>0</v>
      </c>
      <c r="H495" s="133">
        <f t="shared" si="94"/>
        <v>0</v>
      </c>
      <c r="I495" s="28">
        <v>0</v>
      </c>
      <c r="J495" s="28">
        <v>0</v>
      </c>
      <c r="K495" s="133">
        <v>0</v>
      </c>
      <c r="L495" s="133">
        <v>0</v>
      </c>
      <c r="M495" s="133">
        <v>0</v>
      </c>
      <c r="N495" s="133">
        <v>0</v>
      </c>
      <c r="O495" s="133">
        <v>0</v>
      </c>
      <c r="P495" s="133">
        <v>0</v>
      </c>
      <c r="Q495" s="278"/>
      <c r="R495" s="279"/>
    </row>
    <row r="496" spans="1:18" s="24" customFormat="1" ht="12.75">
      <c r="A496" s="158"/>
      <c r="B496" s="161"/>
      <c r="C496" s="152"/>
      <c r="D496" s="29"/>
      <c r="E496" s="30"/>
      <c r="F496" s="27" t="s">
        <v>25</v>
      </c>
      <c r="G496" s="133">
        <f t="shared" si="94"/>
        <v>0</v>
      </c>
      <c r="H496" s="133">
        <f t="shared" si="94"/>
        <v>0</v>
      </c>
      <c r="I496" s="28">
        <v>0</v>
      </c>
      <c r="J496" s="28">
        <v>0</v>
      </c>
      <c r="K496" s="133">
        <v>0</v>
      </c>
      <c r="L496" s="133">
        <v>0</v>
      </c>
      <c r="M496" s="133">
        <v>0</v>
      </c>
      <c r="N496" s="133">
        <v>0</v>
      </c>
      <c r="O496" s="133">
        <v>0</v>
      </c>
      <c r="P496" s="133">
        <v>0</v>
      </c>
      <c r="Q496" s="278"/>
      <c r="R496" s="279"/>
    </row>
    <row r="497" spans="1:18" s="24" customFormat="1" ht="12.75">
      <c r="A497" s="158"/>
      <c r="B497" s="161"/>
      <c r="C497" s="152"/>
      <c r="D497" s="29"/>
      <c r="E497" s="37"/>
      <c r="F497" s="27" t="s">
        <v>26</v>
      </c>
      <c r="G497" s="133">
        <f t="shared" si="94"/>
        <v>0</v>
      </c>
      <c r="H497" s="133">
        <f t="shared" si="94"/>
        <v>0</v>
      </c>
      <c r="I497" s="28">
        <v>0</v>
      </c>
      <c r="J497" s="28">
        <v>0</v>
      </c>
      <c r="K497" s="133">
        <v>0</v>
      </c>
      <c r="L497" s="133">
        <v>0</v>
      </c>
      <c r="M497" s="133">
        <v>0</v>
      </c>
      <c r="N497" s="133">
        <v>0</v>
      </c>
      <c r="O497" s="133">
        <v>0</v>
      </c>
      <c r="P497" s="133">
        <v>0</v>
      </c>
      <c r="Q497" s="278"/>
      <c r="R497" s="279"/>
    </row>
    <row r="498" spans="1:18" s="24" customFormat="1" ht="12.75">
      <c r="A498" s="158"/>
      <c r="B498" s="161"/>
      <c r="C498" s="152"/>
      <c r="D498" s="29"/>
      <c r="E498" s="37"/>
      <c r="F498" s="27" t="s">
        <v>248</v>
      </c>
      <c r="G498" s="133">
        <f t="shared" si="94"/>
        <v>0</v>
      </c>
      <c r="H498" s="133">
        <f t="shared" si="94"/>
        <v>0</v>
      </c>
      <c r="I498" s="28">
        <v>0</v>
      </c>
      <c r="J498" s="28">
        <v>0</v>
      </c>
      <c r="K498" s="133">
        <v>0</v>
      </c>
      <c r="L498" s="133">
        <v>0</v>
      </c>
      <c r="M498" s="133">
        <v>0</v>
      </c>
      <c r="N498" s="133">
        <v>0</v>
      </c>
      <c r="O498" s="133">
        <v>0</v>
      </c>
      <c r="P498" s="133">
        <v>0</v>
      </c>
      <c r="Q498" s="278"/>
      <c r="R498" s="279"/>
    </row>
    <row r="499" spans="1:18" s="24" customFormat="1" ht="12.75">
      <c r="A499" s="158"/>
      <c r="B499" s="161"/>
      <c r="C499" s="152"/>
      <c r="D499" s="29"/>
      <c r="E499" s="39"/>
      <c r="F499" s="27" t="s">
        <v>28</v>
      </c>
      <c r="G499" s="133">
        <f t="shared" si="94"/>
        <v>0</v>
      </c>
      <c r="H499" s="133">
        <f t="shared" si="94"/>
        <v>0</v>
      </c>
      <c r="I499" s="28">
        <v>0</v>
      </c>
      <c r="J499" s="28">
        <v>0</v>
      </c>
      <c r="K499" s="133">
        <v>0</v>
      </c>
      <c r="L499" s="133">
        <v>0</v>
      </c>
      <c r="M499" s="133">
        <v>0</v>
      </c>
      <c r="N499" s="133">
        <v>0</v>
      </c>
      <c r="O499" s="133">
        <v>0</v>
      </c>
      <c r="P499" s="133">
        <v>0</v>
      </c>
      <c r="Q499" s="278"/>
      <c r="R499" s="279"/>
    </row>
    <row r="500" spans="1:18" s="24" customFormat="1" ht="12.75">
      <c r="A500" s="158"/>
      <c r="B500" s="161"/>
      <c r="C500" s="152"/>
      <c r="D500" s="29"/>
      <c r="E500" s="39"/>
      <c r="F500" s="27" t="s">
        <v>227</v>
      </c>
      <c r="G500" s="133">
        <f t="shared" si="94"/>
        <v>0</v>
      </c>
      <c r="H500" s="133">
        <f t="shared" si="94"/>
        <v>0</v>
      </c>
      <c r="I500" s="28">
        <v>0</v>
      </c>
      <c r="J500" s="28">
        <v>0</v>
      </c>
      <c r="K500" s="133">
        <v>0</v>
      </c>
      <c r="L500" s="133">
        <v>0</v>
      </c>
      <c r="M500" s="133">
        <v>0</v>
      </c>
      <c r="N500" s="133">
        <v>0</v>
      </c>
      <c r="O500" s="133">
        <v>0</v>
      </c>
      <c r="P500" s="133">
        <v>0</v>
      </c>
      <c r="Q500" s="278"/>
      <c r="R500" s="279"/>
    </row>
    <row r="501" spans="1:18" s="24" customFormat="1" ht="12.75">
      <c r="A501" s="158"/>
      <c r="B501" s="161"/>
      <c r="C501" s="152"/>
      <c r="D501" s="29"/>
      <c r="E501" s="30"/>
      <c r="F501" s="27" t="s">
        <v>234</v>
      </c>
      <c r="G501" s="133">
        <f t="shared" si="94"/>
        <v>0</v>
      </c>
      <c r="H501" s="133">
        <f t="shared" si="94"/>
        <v>0</v>
      </c>
      <c r="I501" s="28">
        <v>0</v>
      </c>
      <c r="J501" s="28">
        <v>0</v>
      </c>
      <c r="K501" s="28">
        <v>0</v>
      </c>
      <c r="L501" s="133">
        <v>0</v>
      </c>
      <c r="M501" s="28">
        <v>0</v>
      </c>
      <c r="N501" s="28">
        <v>0</v>
      </c>
      <c r="O501" s="28">
        <v>0</v>
      </c>
      <c r="P501" s="133">
        <v>0</v>
      </c>
      <c r="Q501" s="278"/>
      <c r="R501" s="279"/>
    </row>
    <row r="502" spans="1:18" s="24" customFormat="1" ht="12.75">
      <c r="A502" s="158"/>
      <c r="B502" s="161"/>
      <c r="C502" s="152"/>
      <c r="D502" s="29"/>
      <c r="E502" s="30"/>
      <c r="F502" s="27" t="s">
        <v>235</v>
      </c>
      <c r="G502" s="133">
        <f t="shared" si="94"/>
        <v>0</v>
      </c>
      <c r="H502" s="133">
        <f t="shared" si="94"/>
        <v>0</v>
      </c>
      <c r="I502" s="28">
        <v>0</v>
      </c>
      <c r="J502" s="28">
        <v>0</v>
      </c>
      <c r="K502" s="28">
        <v>0</v>
      </c>
      <c r="L502" s="133">
        <v>0</v>
      </c>
      <c r="M502" s="28">
        <v>0</v>
      </c>
      <c r="N502" s="28">
        <v>0</v>
      </c>
      <c r="O502" s="28">
        <v>0</v>
      </c>
      <c r="P502" s="133">
        <v>0</v>
      </c>
      <c r="Q502" s="278"/>
      <c r="R502" s="279"/>
    </row>
    <row r="503" spans="1:18" s="24" customFormat="1" ht="12.75">
      <c r="A503" s="158"/>
      <c r="B503" s="161"/>
      <c r="C503" s="152"/>
      <c r="D503" s="29"/>
      <c r="E503" s="30"/>
      <c r="F503" s="27" t="s">
        <v>236</v>
      </c>
      <c r="G503" s="133">
        <f t="shared" si="94"/>
        <v>0</v>
      </c>
      <c r="H503" s="133">
        <f t="shared" si="94"/>
        <v>0</v>
      </c>
      <c r="I503" s="28">
        <v>0</v>
      </c>
      <c r="J503" s="28">
        <v>0</v>
      </c>
      <c r="K503" s="28">
        <v>0</v>
      </c>
      <c r="L503" s="133">
        <v>0</v>
      </c>
      <c r="M503" s="28">
        <v>0</v>
      </c>
      <c r="N503" s="28">
        <v>0</v>
      </c>
      <c r="O503" s="28">
        <v>0</v>
      </c>
      <c r="P503" s="133">
        <v>0</v>
      </c>
      <c r="Q503" s="278"/>
      <c r="R503" s="279"/>
    </row>
    <row r="504" spans="1:18" s="24" customFormat="1" ht="12.75">
      <c r="A504" s="158"/>
      <c r="B504" s="161"/>
      <c r="C504" s="152"/>
      <c r="D504" s="29"/>
      <c r="E504" s="39" t="s">
        <v>199</v>
      </c>
      <c r="F504" s="27" t="s">
        <v>237</v>
      </c>
      <c r="G504" s="133">
        <f t="shared" si="94"/>
        <v>227.5</v>
      </c>
      <c r="H504" s="133">
        <f t="shared" si="94"/>
        <v>0</v>
      </c>
      <c r="I504" s="28">
        <v>227.5</v>
      </c>
      <c r="J504" s="28">
        <v>0</v>
      </c>
      <c r="K504" s="28">
        <v>0</v>
      </c>
      <c r="L504" s="133">
        <v>0</v>
      </c>
      <c r="M504" s="28">
        <v>0</v>
      </c>
      <c r="N504" s="28">
        <v>0</v>
      </c>
      <c r="O504" s="28">
        <v>0</v>
      </c>
      <c r="P504" s="133">
        <v>0</v>
      </c>
      <c r="Q504" s="278"/>
      <c r="R504" s="279"/>
    </row>
    <row r="505" spans="1:18" s="24" customFormat="1" ht="13.5" thickBot="1">
      <c r="A505" s="159"/>
      <c r="B505" s="162"/>
      <c r="C505" s="153"/>
      <c r="D505" s="33"/>
      <c r="E505" s="81" t="s">
        <v>23</v>
      </c>
      <c r="F505" s="35" t="s">
        <v>238</v>
      </c>
      <c r="G505" s="134">
        <f t="shared" si="94"/>
        <v>4550</v>
      </c>
      <c r="H505" s="134">
        <f t="shared" si="94"/>
        <v>0</v>
      </c>
      <c r="I505" s="36">
        <v>4550</v>
      </c>
      <c r="J505" s="36">
        <v>0</v>
      </c>
      <c r="K505" s="36">
        <v>0</v>
      </c>
      <c r="L505" s="134">
        <v>0</v>
      </c>
      <c r="M505" s="36">
        <v>0</v>
      </c>
      <c r="N505" s="36">
        <v>0</v>
      </c>
      <c r="O505" s="36">
        <v>0</v>
      </c>
      <c r="P505" s="134">
        <v>0</v>
      </c>
      <c r="Q505" s="280"/>
      <c r="R505" s="281"/>
    </row>
    <row r="506" spans="1:18" s="24" customFormat="1" ht="12.75" customHeight="1">
      <c r="A506" s="157" t="s">
        <v>289</v>
      </c>
      <c r="B506" s="160" t="s">
        <v>466</v>
      </c>
      <c r="C506" s="151">
        <v>4500</v>
      </c>
      <c r="D506" s="21"/>
      <c r="E506" s="22"/>
      <c r="F506" s="119" t="s">
        <v>247</v>
      </c>
      <c r="G506" s="23">
        <f aca="true" t="shared" si="95" ref="G506:P506">SUM(G507:G517)</f>
        <v>32750</v>
      </c>
      <c r="H506" s="23">
        <f t="shared" si="95"/>
        <v>0</v>
      </c>
      <c r="I506" s="23">
        <f t="shared" si="95"/>
        <v>32750</v>
      </c>
      <c r="J506" s="23">
        <f t="shared" si="95"/>
        <v>0</v>
      </c>
      <c r="K506" s="23">
        <f t="shared" si="95"/>
        <v>0</v>
      </c>
      <c r="L506" s="23">
        <f t="shared" si="95"/>
        <v>0</v>
      </c>
      <c r="M506" s="23">
        <f t="shared" si="95"/>
        <v>0</v>
      </c>
      <c r="N506" s="23">
        <f t="shared" si="95"/>
        <v>0</v>
      </c>
      <c r="O506" s="23">
        <f t="shared" si="95"/>
        <v>0</v>
      </c>
      <c r="P506" s="23">
        <f t="shared" si="95"/>
        <v>0</v>
      </c>
      <c r="Q506" s="276" t="s">
        <v>20</v>
      </c>
      <c r="R506" s="277"/>
    </row>
    <row r="507" spans="1:18" s="24" customFormat="1" ht="12.75">
      <c r="A507" s="158"/>
      <c r="B507" s="161"/>
      <c r="C507" s="152"/>
      <c r="D507" s="29"/>
      <c r="E507" s="26"/>
      <c r="F507" s="27" t="s">
        <v>22</v>
      </c>
      <c r="G507" s="133">
        <f aca="true" t="shared" si="96" ref="G507:H517">I507+K507+M507+O507</f>
        <v>0</v>
      </c>
      <c r="H507" s="133">
        <f t="shared" si="96"/>
        <v>0</v>
      </c>
      <c r="I507" s="28">
        <v>0</v>
      </c>
      <c r="J507" s="28">
        <v>0</v>
      </c>
      <c r="K507" s="133">
        <v>0</v>
      </c>
      <c r="L507" s="133">
        <v>0</v>
      </c>
      <c r="M507" s="133">
        <v>0</v>
      </c>
      <c r="N507" s="133">
        <v>0</v>
      </c>
      <c r="O507" s="133">
        <v>0</v>
      </c>
      <c r="P507" s="133">
        <v>0</v>
      </c>
      <c r="Q507" s="278"/>
      <c r="R507" s="279"/>
    </row>
    <row r="508" spans="1:18" s="24" customFormat="1" ht="12.75">
      <c r="A508" s="158"/>
      <c r="B508" s="161"/>
      <c r="C508" s="152"/>
      <c r="D508" s="29"/>
      <c r="E508" s="30"/>
      <c r="F508" s="27" t="s">
        <v>25</v>
      </c>
      <c r="G508" s="133">
        <f t="shared" si="96"/>
        <v>0</v>
      </c>
      <c r="H508" s="133">
        <f t="shared" si="96"/>
        <v>0</v>
      </c>
      <c r="I508" s="28">
        <v>0</v>
      </c>
      <c r="J508" s="28">
        <v>0</v>
      </c>
      <c r="K508" s="133">
        <v>0</v>
      </c>
      <c r="L508" s="133">
        <v>0</v>
      </c>
      <c r="M508" s="133">
        <v>0</v>
      </c>
      <c r="N508" s="133">
        <v>0</v>
      </c>
      <c r="O508" s="133">
        <v>0</v>
      </c>
      <c r="P508" s="133">
        <v>0</v>
      </c>
      <c r="Q508" s="278"/>
      <c r="R508" s="279"/>
    </row>
    <row r="509" spans="1:18" s="24" customFormat="1" ht="12.75">
      <c r="A509" s="158"/>
      <c r="B509" s="161"/>
      <c r="C509" s="152"/>
      <c r="D509" s="29"/>
      <c r="E509" s="37"/>
      <c r="F509" s="27" t="s">
        <v>26</v>
      </c>
      <c r="G509" s="133">
        <f t="shared" si="96"/>
        <v>0</v>
      </c>
      <c r="H509" s="133">
        <f t="shared" si="96"/>
        <v>0</v>
      </c>
      <c r="I509" s="28">
        <v>0</v>
      </c>
      <c r="J509" s="28">
        <v>0</v>
      </c>
      <c r="K509" s="133">
        <v>0</v>
      </c>
      <c r="L509" s="133">
        <v>0</v>
      </c>
      <c r="M509" s="133">
        <v>0</v>
      </c>
      <c r="N509" s="133">
        <v>0</v>
      </c>
      <c r="O509" s="133">
        <v>0</v>
      </c>
      <c r="P509" s="133">
        <v>0</v>
      </c>
      <c r="Q509" s="278"/>
      <c r="R509" s="279"/>
    </row>
    <row r="510" spans="1:18" s="24" customFormat="1" ht="12.75">
      <c r="A510" s="158"/>
      <c r="B510" s="161"/>
      <c r="C510" s="152"/>
      <c r="D510" s="29"/>
      <c r="E510" s="37"/>
      <c r="F510" s="27" t="s">
        <v>248</v>
      </c>
      <c r="G510" s="133">
        <f t="shared" si="96"/>
        <v>0</v>
      </c>
      <c r="H510" s="133">
        <f t="shared" si="96"/>
        <v>0</v>
      </c>
      <c r="I510" s="28">
        <v>0</v>
      </c>
      <c r="J510" s="28">
        <v>0</v>
      </c>
      <c r="K510" s="133">
        <v>0</v>
      </c>
      <c r="L510" s="133">
        <v>0</v>
      </c>
      <c r="M510" s="133">
        <v>0</v>
      </c>
      <c r="N510" s="133">
        <v>0</v>
      </c>
      <c r="O510" s="133">
        <v>0</v>
      </c>
      <c r="P510" s="133">
        <v>0</v>
      </c>
      <c r="Q510" s="278"/>
      <c r="R510" s="279"/>
    </row>
    <row r="511" spans="1:18" s="24" customFormat="1" ht="12.75">
      <c r="A511" s="158"/>
      <c r="B511" s="161"/>
      <c r="C511" s="152"/>
      <c r="D511" s="29"/>
      <c r="E511" s="39"/>
      <c r="F511" s="27" t="s">
        <v>28</v>
      </c>
      <c r="G511" s="133">
        <f t="shared" si="96"/>
        <v>0</v>
      </c>
      <c r="H511" s="133">
        <f t="shared" si="96"/>
        <v>0</v>
      </c>
      <c r="I511" s="28">
        <v>0</v>
      </c>
      <c r="J511" s="28">
        <v>0</v>
      </c>
      <c r="K511" s="133">
        <v>0</v>
      </c>
      <c r="L511" s="133">
        <v>0</v>
      </c>
      <c r="M511" s="133">
        <v>0</v>
      </c>
      <c r="N511" s="133">
        <v>0</v>
      </c>
      <c r="O511" s="133">
        <v>0</v>
      </c>
      <c r="P511" s="133">
        <v>0</v>
      </c>
      <c r="Q511" s="278"/>
      <c r="R511" s="279"/>
    </row>
    <row r="512" spans="1:18" s="24" customFormat="1" ht="12.75">
      <c r="A512" s="158"/>
      <c r="B512" s="161"/>
      <c r="C512" s="152"/>
      <c r="D512" s="29"/>
      <c r="E512" s="39"/>
      <c r="F512" s="27" t="s">
        <v>227</v>
      </c>
      <c r="G512" s="133">
        <f aca="true" t="shared" si="97" ref="G512:H516">I512+K512+M512+O512</f>
        <v>0</v>
      </c>
      <c r="H512" s="133">
        <f t="shared" si="97"/>
        <v>0</v>
      </c>
      <c r="I512" s="28">
        <v>0</v>
      </c>
      <c r="J512" s="28">
        <v>0</v>
      </c>
      <c r="K512" s="133">
        <v>0</v>
      </c>
      <c r="L512" s="133">
        <v>0</v>
      </c>
      <c r="M512" s="133">
        <v>0</v>
      </c>
      <c r="N512" s="133">
        <v>0</v>
      </c>
      <c r="O512" s="133">
        <v>0</v>
      </c>
      <c r="P512" s="133">
        <v>0</v>
      </c>
      <c r="Q512" s="278"/>
      <c r="R512" s="279"/>
    </row>
    <row r="513" spans="1:18" s="24" customFormat="1" ht="12.75">
      <c r="A513" s="158"/>
      <c r="B513" s="161"/>
      <c r="C513" s="152"/>
      <c r="D513" s="29"/>
      <c r="E513" s="30"/>
      <c r="F513" s="27" t="s">
        <v>234</v>
      </c>
      <c r="G513" s="133">
        <f t="shared" si="97"/>
        <v>0</v>
      </c>
      <c r="H513" s="133">
        <f t="shared" si="97"/>
        <v>0</v>
      </c>
      <c r="I513" s="28">
        <v>0</v>
      </c>
      <c r="J513" s="28">
        <v>0</v>
      </c>
      <c r="K513" s="28">
        <v>0</v>
      </c>
      <c r="L513" s="133">
        <v>0</v>
      </c>
      <c r="M513" s="28">
        <v>0</v>
      </c>
      <c r="N513" s="28">
        <v>0</v>
      </c>
      <c r="O513" s="28">
        <v>0</v>
      </c>
      <c r="P513" s="133">
        <v>0</v>
      </c>
      <c r="Q513" s="278"/>
      <c r="R513" s="279"/>
    </row>
    <row r="514" spans="1:18" s="24" customFormat="1" ht="12.75">
      <c r="A514" s="158"/>
      <c r="B514" s="161"/>
      <c r="C514" s="152"/>
      <c r="D514" s="29"/>
      <c r="E514" s="30"/>
      <c r="F514" s="27" t="s">
        <v>235</v>
      </c>
      <c r="G514" s="133">
        <f t="shared" si="97"/>
        <v>0</v>
      </c>
      <c r="H514" s="133">
        <f t="shared" si="97"/>
        <v>0</v>
      </c>
      <c r="I514" s="28">
        <v>0</v>
      </c>
      <c r="J514" s="28">
        <v>0</v>
      </c>
      <c r="K514" s="28">
        <v>0</v>
      </c>
      <c r="L514" s="133">
        <v>0</v>
      </c>
      <c r="M514" s="28">
        <v>0</v>
      </c>
      <c r="N514" s="28">
        <v>0</v>
      </c>
      <c r="O514" s="28">
        <v>0</v>
      </c>
      <c r="P514" s="133">
        <v>0</v>
      </c>
      <c r="Q514" s="278"/>
      <c r="R514" s="279"/>
    </row>
    <row r="515" spans="1:18" s="24" customFormat="1" ht="12.75">
      <c r="A515" s="158"/>
      <c r="B515" s="161"/>
      <c r="C515" s="152"/>
      <c r="D515" s="29"/>
      <c r="E515" s="39" t="s">
        <v>199</v>
      </c>
      <c r="F515" s="27" t="s">
        <v>236</v>
      </c>
      <c r="G515" s="133">
        <f t="shared" si="97"/>
        <v>3500</v>
      </c>
      <c r="H515" s="133">
        <f t="shared" si="97"/>
        <v>0</v>
      </c>
      <c r="I515" s="28">
        <v>3500</v>
      </c>
      <c r="J515" s="28">
        <v>0</v>
      </c>
      <c r="K515" s="28">
        <v>0</v>
      </c>
      <c r="L515" s="133">
        <v>0</v>
      </c>
      <c r="M515" s="28">
        <v>0</v>
      </c>
      <c r="N515" s="28">
        <v>0</v>
      </c>
      <c r="O515" s="28">
        <v>0</v>
      </c>
      <c r="P515" s="133">
        <v>0</v>
      </c>
      <c r="Q515" s="278"/>
      <c r="R515" s="279"/>
    </row>
    <row r="516" spans="1:18" s="24" customFormat="1" ht="12.75">
      <c r="A516" s="158"/>
      <c r="B516" s="161"/>
      <c r="C516" s="152"/>
      <c r="D516" s="29"/>
      <c r="E516" s="39" t="s">
        <v>23</v>
      </c>
      <c r="F516" s="27" t="s">
        <v>237</v>
      </c>
      <c r="G516" s="133">
        <f t="shared" si="97"/>
        <v>29250</v>
      </c>
      <c r="H516" s="133">
        <f t="shared" si="97"/>
        <v>0</v>
      </c>
      <c r="I516" s="28">
        <v>29250</v>
      </c>
      <c r="J516" s="28">
        <v>0</v>
      </c>
      <c r="K516" s="28">
        <v>0</v>
      </c>
      <c r="L516" s="133">
        <v>0</v>
      </c>
      <c r="M516" s="28">
        <v>0</v>
      </c>
      <c r="N516" s="28">
        <v>0</v>
      </c>
      <c r="O516" s="28">
        <v>0</v>
      </c>
      <c r="P516" s="133">
        <v>0</v>
      </c>
      <c r="Q516" s="278"/>
      <c r="R516" s="279"/>
    </row>
    <row r="517" spans="1:18" s="24" customFormat="1" ht="13.5" thickBot="1">
      <c r="A517" s="159"/>
      <c r="B517" s="162"/>
      <c r="C517" s="153"/>
      <c r="D517" s="33"/>
      <c r="E517" s="34"/>
      <c r="F517" s="35" t="s">
        <v>238</v>
      </c>
      <c r="G517" s="134">
        <f t="shared" si="96"/>
        <v>0</v>
      </c>
      <c r="H517" s="134">
        <f t="shared" si="96"/>
        <v>0</v>
      </c>
      <c r="I517" s="36">
        <v>0</v>
      </c>
      <c r="J517" s="36">
        <v>0</v>
      </c>
      <c r="K517" s="36">
        <v>0</v>
      </c>
      <c r="L517" s="134">
        <v>0</v>
      </c>
      <c r="M517" s="36">
        <v>0</v>
      </c>
      <c r="N517" s="36">
        <v>0</v>
      </c>
      <c r="O517" s="36">
        <v>0</v>
      </c>
      <c r="P517" s="134">
        <v>0</v>
      </c>
      <c r="Q517" s="280"/>
      <c r="R517" s="281"/>
    </row>
    <row r="518" spans="1:18" s="24" customFormat="1" ht="12.75">
      <c r="A518" s="157" t="s">
        <v>290</v>
      </c>
      <c r="B518" s="160" t="s">
        <v>467</v>
      </c>
      <c r="C518" s="151">
        <v>3000</v>
      </c>
      <c r="D518" s="21"/>
      <c r="E518" s="22"/>
      <c r="F518" s="119" t="s">
        <v>247</v>
      </c>
      <c r="G518" s="23">
        <f aca="true" t="shared" si="98" ref="G518:P518">SUM(G519:G529)</f>
        <v>22200</v>
      </c>
      <c r="H518" s="23">
        <f t="shared" si="98"/>
        <v>0</v>
      </c>
      <c r="I518" s="23">
        <f t="shared" si="98"/>
        <v>22200</v>
      </c>
      <c r="J518" s="23">
        <f t="shared" si="98"/>
        <v>0</v>
      </c>
      <c r="K518" s="23">
        <f t="shared" si="98"/>
        <v>0</v>
      </c>
      <c r="L518" s="23">
        <f t="shared" si="98"/>
        <v>0</v>
      </c>
      <c r="M518" s="23">
        <f t="shared" si="98"/>
        <v>0</v>
      </c>
      <c r="N518" s="23">
        <f t="shared" si="98"/>
        <v>0</v>
      </c>
      <c r="O518" s="23">
        <f t="shared" si="98"/>
        <v>0</v>
      </c>
      <c r="P518" s="23">
        <f t="shared" si="98"/>
        <v>0</v>
      </c>
      <c r="Q518" s="276" t="s">
        <v>20</v>
      </c>
      <c r="R518" s="277"/>
    </row>
    <row r="519" spans="1:18" s="24" customFormat="1" ht="12.75">
      <c r="A519" s="158"/>
      <c r="B519" s="161"/>
      <c r="C519" s="152"/>
      <c r="D519" s="29"/>
      <c r="E519" s="26"/>
      <c r="F519" s="27" t="s">
        <v>22</v>
      </c>
      <c r="G519" s="133">
        <f aca="true" t="shared" si="99" ref="G519:H529">I519+K519+M519+O519</f>
        <v>0</v>
      </c>
      <c r="H519" s="133">
        <f t="shared" si="99"/>
        <v>0</v>
      </c>
      <c r="I519" s="28">
        <v>0</v>
      </c>
      <c r="J519" s="28">
        <v>0</v>
      </c>
      <c r="K519" s="133">
        <v>0</v>
      </c>
      <c r="L519" s="133">
        <v>0</v>
      </c>
      <c r="M519" s="133">
        <v>0</v>
      </c>
      <c r="N519" s="133">
        <v>0</v>
      </c>
      <c r="O519" s="133">
        <v>0</v>
      </c>
      <c r="P519" s="133">
        <v>0</v>
      </c>
      <c r="Q519" s="278"/>
      <c r="R519" s="279"/>
    </row>
    <row r="520" spans="1:18" s="24" customFormat="1" ht="12.75">
      <c r="A520" s="158"/>
      <c r="B520" s="161"/>
      <c r="C520" s="152"/>
      <c r="D520" s="29"/>
      <c r="E520" s="30"/>
      <c r="F520" s="27" t="s">
        <v>25</v>
      </c>
      <c r="G520" s="133">
        <f t="shared" si="99"/>
        <v>0</v>
      </c>
      <c r="H520" s="133">
        <f t="shared" si="99"/>
        <v>0</v>
      </c>
      <c r="I520" s="28">
        <v>0</v>
      </c>
      <c r="J520" s="28">
        <v>0</v>
      </c>
      <c r="K520" s="133">
        <v>0</v>
      </c>
      <c r="L520" s="133">
        <v>0</v>
      </c>
      <c r="M520" s="133">
        <v>0</v>
      </c>
      <c r="N520" s="133">
        <v>0</v>
      </c>
      <c r="O520" s="133">
        <v>0</v>
      </c>
      <c r="P520" s="133">
        <v>0</v>
      </c>
      <c r="Q520" s="278"/>
      <c r="R520" s="279"/>
    </row>
    <row r="521" spans="1:18" s="24" customFormat="1" ht="12.75">
      <c r="A521" s="158"/>
      <c r="B521" s="161"/>
      <c r="C521" s="152"/>
      <c r="D521" s="29"/>
      <c r="E521" s="37"/>
      <c r="F521" s="27" t="s">
        <v>26</v>
      </c>
      <c r="G521" s="133">
        <f t="shared" si="99"/>
        <v>0</v>
      </c>
      <c r="H521" s="133">
        <f t="shared" si="99"/>
        <v>0</v>
      </c>
      <c r="I521" s="28">
        <v>0</v>
      </c>
      <c r="J521" s="28">
        <v>0</v>
      </c>
      <c r="K521" s="133">
        <v>0</v>
      </c>
      <c r="L521" s="133">
        <v>0</v>
      </c>
      <c r="M521" s="133">
        <v>0</v>
      </c>
      <c r="N521" s="133">
        <v>0</v>
      </c>
      <c r="O521" s="133">
        <v>0</v>
      </c>
      <c r="P521" s="133">
        <v>0</v>
      </c>
      <c r="Q521" s="278"/>
      <c r="R521" s="279"/>
    </row>
    <row r="522" spans="1:18" s="24" customFormat="1" ht="12.75">
      <c r="A522" s="158"/>
      <c r="B522" s="161"/>
      <c r="C522" s="152"/>
      <c r="D522" s="29"/>
      <c r="E522" s="37"/>
      <c r="F522" s="27" t="s">
        <v>248</v>
      </c>
      <c r="G522" s="133">
        <f t="shared" si="99"/>
        <v>0</v>
      </c>
      <c r="H522" s="133">
        <f t="shared" si="99"/>
        <v>0</v>
      </c>
      <c r="I522" s="28">
        <v>0</v>
      </c>
      <c r="J522" s="28">
        <v>0</v>
      </c>
      <c r="K522" s="133">
        <v>0</v>
      </c>
      <c r="L522" s="133">
        <v>0</v>
      </c>
      <c r="M522" s="133">
        <v>0</v>
      </c>
      <c r="N522" s="133">
        <v>0</v>
      </c>
      <c r="O522" s="133">
        <v>0</v>
      </c>
      <c r="P522" s="133">
        <v>0</v>
      </c>
      <c r="Q522" s="278"/>
      <c r="R522" s="279"/>
    </row>
    <row r="523" spans="1:18" s="24" customFormat="1" ht="12.75">
      <c r="A523" s="158"/>
      <c r="B523" s="161"/>
      <c r="C523" s="152"/>
      <c r="D523" s="29"/>
      <c r="E523" s="39"/>
      <c r="F523" s="27" t="s">
        <v>28</v>
      </c>
      <c r="G523" s="133">
        <f t="shared" si="99"/>
        <v>0</v>
      </c>
      <c r="H523" s="133">
        <f t="shared" si="99"/>
        <v>0</v>
      </c>
      <c r="I523" s="28">
        <v>0</v>
      </c>
      <c r="J523" s="28">
        <v>0</v>
      </c>
      <c r="K523" s="133">
        <v>0</v>
      </c>
      <c r="L523" s="133">
        <v>0</v>
      </c>
      <c r="M523" s="133">
        <v>0</v>
      </c>
      <c r="N523" s="133">
        <v>0</v>
      </c>
      <c r="O523" s="133">
        <v>0</v>
      </c>
      <c r="P523" s="133">
        <v>0</v>
      </c>
      <c r="Q523" s="278"/>
      <c r="R523" s="279"/>
    </row>
    <row r="524" spans="1:18" s="24" customFormat="1" ht="12.75">
      <c r="A524" s="158"/>
      <c r="B524" s="161"/>
      <c r="C524" s="152"/>
      <c r="D524" s="29"/>
      <c r="E524" s="39"/>
      <c r="F524" s="27" t="s">
        <v>227</v>
      </c>
      <c r="G524" s="133">
        <f aca="true" t="shared" si="100" ref="G524:H528">I524+K524+M524+O524</f>
        <v>0</v>
      </c>
      <c r="H524" s="133">
        <f t="shared" si="100"/>
        <v>0</v>
      </c>
      <c r="I524" s="28">
        <v>0</v>
      </c>
      <c r="J524" s="28">
        <v>0</v>
      </c>
      <c r="K524" s="133">
        <v>0</v>
      </c>
      <c r="L524" s="133">
        <v>0</v>
      </c>
      <c r="M524" s="133">
        <v>0</v>
      </c>
      <c r="N524" s="133">
        <v>0</v>
      </c>
      <c r="O524" s="133">
        <v>0</v>
      </c>
      <c r="P524" s="133">
        <v>0</v>
      </c>
      <c r="Q524" s="278"/>
      <c r="R524" s="279"/>
    </row>
    <row r="525" spans="1:18" s="24" customFormat="1" ht="12.75">
      <c r="A525" s="158"/>
      <c r="B525" s="161"/>
      <c r="C525" s="152"/>
      <c r="D525" s="29"/>
      <c r="E525" s="30"/>
      <c r="F525" s="27" t="s">
        <v>234</v>
      </c>
      <c r="G525" s="133">
        <f t="shared" si="100"/>
        <v>0</v>
      </c>
      <c r="H525" s="133">
        <f t="shared" si="100"/>
        <v>0</v>
      </c>
      <c r="I525" s="28">
        <v>0</v>
      </c>
      <c r="J525" s="28">
        <v>0</v>
      </c>
      <c r="K525" s="28">
        <v>0</v>
      </c>
      <c r="L525" s="133">
        <v>0</v>
      </c>
      <c r="M525" s="28">
        <v>0</v>
      </c>
      <c r="N525" s="28">
        <v>0</v>
      </c>
      <c r="O525" s="28">
        <v>0</v>
      </c>
      <c r="P525" s="133">
        <v>0</v>
      </c>
      <c r="Q525" s="278"/>
      <c r="R525" s="279"/>
    </row>
    <row r="526" spans="1:18" s="24" customFormat="1" ht="12.75">
      <c r="A526" s="158"/>
      <c r="B526" s="161"/>
      <c r="C526" s="152"/>
      <c r="D526" s="29"/>
      <c r="E526" s="30"/>
      <c r="F526" s="27" t="s">
        <v>235</v>
      </c>
      <c r="G526" s="133">
        <f t="shared" si="100"/>
        <v>0</v>
      </c>
      <c r="H526" s="133">
        <f t="shared" si="100"/>
        <v>0</v>
      </c>
      <c r="I526" s="28">
        <v>0</v>
      </c>
      <c r="J526" s="28">
        <v>0</v>
      </c>
      <c r="K526" s="28">
        <v>0</v>
      </c>
      <c r="L526" s="133">
        <v>0</v>
      </c>
      <c r="M526" s="28">
        <v>0</v>
      </c>
      <c r="N526" s="28">
        <v>0</v>
      </c>
      <c r="O526" s="28">
        <v>0</v>
      </c>
      <c r="P526" s="133">
        <v>0</v>
      </c>
      <c r="Q526" s="278"/>
      <c r="R526" s="279"/>
    </row>
    <row r="527" spans="1:18" s="24" customFormat="1" ht="12.75">
      <c r="A527" s="158"/>
      <c r="B527" s="161"/>
      <c r="C527" s="152"/>
      <c r="D527" s="29"/>
      <c r="E527" s="39" t="s">
        <v>199</v>
      </c>
      <c r="F527" s="27" t="s">
        <v>236</v>
      </c>
      <c r="G527" s="133">
        <f t="shared" si="100"/>
        <v>1200</v>
      </c>
      <c r="H527" s="133">
        <f t="shared" si="100"/>
        <v>0</v>
      </c>
      <c r="I527" s="28">
        <v>1200</v>
      </c>
      <c r="J527" s="28">
        <v>0</v>
      </c>
      <c r="K527" s="28">
        <v>0</v>
      </c>
      <c r="L527" s="133">
        <v>0</v>
      </c>
      <c r="M527" s="28">
        <v>0</v>
      </c>
      <c r="N527" s="28">
        <v>0</v>
      </c>
      <c r="O527" s="28">
        <v>0</v>
      </c>
      <c r="P527" s="133">
        <v>0</v>
      </c>
      <c r="Q527" s="278"/>
      <c r="R527" s="279"/>
    </row>
    <row r="528" spans="1:18" s="24" customFormat="1" ht="12.75">
      <c r="A528" s="158"/>
      <c r="B528" s="161"/>
      <c r="C528" s="152"/>
      <c r="D528" s="29"/>
      <c r="E528" s="39" t="s">
        <v>23</v>
      </c>
      <c r="F528" s="27" t="s">
        <v>237</v>
      </c>
      <c r="G528" s="133">
        <f t="shared" si="100"/>
        <v>21000</v>
      </c>
      <c r="H528" s="133">
        <f t="shared" si="100"/>
        <v>0</v>
      </c>
      <c r="I528" s="28">
        <v>21000</v>
      </c>
      <c r="J528" s="28">
        <v>0</v>
      </c>
      <c r="K528" s="28">
        <v>0</v>
      </c>
      <c r="L528" s="133">
        <v>0</v>
      </c>
      <c r="M528" s="28">
        <v>0</v>
      </c>
      <c r="N528" s="28">
        <v>0</v>
      </c>
      <c r="O528" s="28">
        <v>0</v>
      </c>
      <c r="P528" s="133">
        <v>0</v>
      </c>
      <c r="Q528" s="278"/>
      <c r="R528" s="279"/>
    </row>
    <row r="529" spans="1:18" s="24" customFormat="1" ht="13.5" thickBot="1">
      <c r="A529" s="159"/>
      <c r="B529" s="162"/>
      <c r="C529" s="132"/>
      <c r="D529" s="33"/>
      <c r="E529" s="34"/>
      <c r="F529" s="35" t="s">
        <v>238</v>
      </c>
      <c r="G529" s="134">
        <f t="shared" si="99"/>
        <v>0</v>
      </c>
      <c r="H529" s="134">
        <f t="shared" si="99"/>
        <v>0</v>
      </c>
      <c r="I529" s="36">
        <v>0</v>
      </c>
      <c r="J529" s="36">
        <v>0</v>
      </c>
      <c r="K529" s="36">
        <v>0</v>
      </c>
      <c r="L529" s="134">
        <v>0</v>
      </c>
      <c r="M529" s="36">
        <v>0</v>
      </c>
      <c r="N529" s="36">
        <v>0</v>
      </c>
      <c r="O529" s="36">
        <v>0</v>
      </c>
      <c r="P529" s="134">
        <v>0</v>
      </c>
      <c r="Q529" s="280"/>
      <c r="R529" s="281"/>
    </row>
    <row r="530" spans="1:18" s="24" customFormat="1" ht="12.75" customHeight="1">
      <c r="A530" s="157" t="s">
        <v>291</v>
      </c>
      <c r="B530" s="160" t="s">
        <v>468</v>
      </c>
      <c r="C530" s="151">
        <v>1400</v>
      </c>
      <c r="D530" s="21"/>
      <c r="E530" s="22"/>
      <c r="F530" s="119" t="s">
        <v>247</v>
      </c>
      <c r="G530" s="23">
        <f aca="true" t="shared" si="101" ref="G530:P530">SUM(G531:G541)</f>
        <v>9555</v>
      </c>
      <c r="H530" s="23">
        <f t="shared" si="101"/>
        <v>0</v>
      </c>
      <c r="I530" s="23">
        <f t="shared" si="101"/>
        <v>9555</v>
      </c>
      <c r="J530" s="23">
        <f t="shared" si="101"/>
        <v>0</v>
      </c>
      <c r="K530" s="23">
        <f t="shared" si="101"/>
        <v>0</v>
      </c>
      <c r="L530" s="23">
        <f t="shared" si="101"/>
        <v>0</v>
      </c>
      <c r="M530" s="23">
        <f t="shared" si="101"/>
        <v>0</v>
      </c>
      <c r="N530" s="23">
        <f t="shared" si="101"/>
        <v>0</v>
      </c>
      <c r="O530" s="23">
        <f t="shared" si="101"/>
        <v>0</v>
      </c>
      <c r="P530" s="23">
        <f t="shared" si="101"/>
        <v>0</v>
      </c>
      <c r="Q530" s="276" t="s">
        <v>20</v>
      </c>
      <c r="R530" s="277"/>
    </row>
    <row r="531" spans="1:18" s="24" customFormat="1" ht="12.75">
      <c r="A531" s="158"/>
      <c r="B531" s="161"/>
      <c r="C531" s="152"/>
      <c r="D531" s="29"/>
      <c r="E531" s="26"/>
      <c r="F531" s="27" t="s">
        <v>22</v>
      </c>
      <c r="G531" s="133">
        <f aca="true" t="shared" si="102" ref="G531:H541">I531+K531+M531+O531</f>
        <v>0</v>
      </c>
      <c r="H531" s="133">
        <f t="shared" si="102"/>
        <v>0</v>
      </c>
      <c r="I531" s="28">
        <v>0</v>
      </c>
      <c r="J531" s="28">
        <v>0</v>
      </c>
      <c r="K531" s="133">
        <v>0</v>
      </c>
      <c r="L531" s="133">
        <v>0</v>
      </c>
      <c r="M531" s="133">
        <v>0</v>
      </c>
      <c r="N531" s="133">
        <v>0</v>
      </c>
      <c r="O531" s="133">
        <v>0</v>
      </c>
      <c r="P531" s="133">
        <v>0</v>
      </c>
      <c r="Q531" s="278"/>
      <c r="R531" s="279"/>
    </row>
    <row r="532" spans="1:18" s="24" customFormat="1" ht="12.75">
      <c r="A532" s="158"/>
      <c r="B532" s="161"/>
      <c r="C532" s="152"/>
      <c r="D532" s="29"/>
      <c r="E532" s="30"/>
      <c r="F532" s="27" t="s">
        <v>25</v>
      </c>
      <c r="G532" s="133">
        <f t="shared" si="102"/>
        <v>0</v>
      </c>
      <c r="H532" s="133">
        <f t="shared" si="102"/>
        <v>0</v>
      </c>
      <c r="I532" s="28">
        <v>0</v>
      </c>
      <c r="J532" s="28">
        <v>0</v>
      </c>
      <c r="K532" s="133">
        <v>0</v>
      </c>
      <c r="L532" s="133">
        <v>0</v>
      </c>
      <c r="M532" s="133">
        <v>0</v>
      </c>
      <c r="N532" s="133">
        <v>0</v>
      </c>
      <c r="O532" s="133">
        <v>0</v>
      </c>
      <c r="P532" s="133">
        <v>0</v>
      </c>
      <c r="Q532" s="278"/>
      <c r="R532" s="279"/>
    </row>
    <row r="533" spans="1:18" s="24" customFormat="1" ht="12.75">
      <c r="A533" s="158"/>
      <c r="B533" s="161"/>
      <c r="C533" s="152"/>
      <c r="D533" s="29"/>
      <c r="E533" s="37"/>
      <c r="F533" s="27" t="s">
        <v>26</v>
      </c>
      <c r="G533" s="133">
        <f t="shared" si="102"/>
        <v>0</v>
      </c>
      <c r="H533" s="133">
        <f t="shared" si="102"/>
        <v>0</v>
      </c>
      <c r="I533" s="28">
        <v>0</v>
      </c>
      <c r="J533" s="28">
        <v>0</v>
      </c>
      <c r="K533" s="133">
        <v>0</v>
      </c>
      <c r="L533" s="133">
        <v>0</v>
      </c>
      <c r="M533" s="133">
        <v>0</v>
      </c>
      <c r="N533" s="133">
        <v>0</v>
      </c>
      <c r="O533" s="133">
        <v>0</v>
      </c>
      <c r="P533" s="133">
        <v>0</v>
      </c>
      <c r="Q533" s="278"/>
      <c r="R533" s="279"/>
    </row>
    <row r="534" spans="1:18" s="24" customFormat="1" ht="12.75">
      <c r="A534" s="158"/>
      <c r="B534" s="161"/>
      <c r="C534" s="152"/>
      <c r="D534" s="29"/>
      <c r="E534" s="37"/>
      <c r="F534" s="27" t="s">
        <v>248</v>
      </c>
      <c r="G534" s="133">
        <f t="shared" si="102"/>
        <v>0</v>
      </c>
      <c r="H534" s="133">
        <f t="shared" si="102"/>
        <v>0</v>
      </c>
      <c r="I534" s="28">
        <v>0</v>
      </c>
      <c r="J534" s="28">
        <v>0</v>
      </c>
      <c r="K534" s="133">
        <v>0</v>
      </c>
      <c r="L534" s="133">
        <v>0</v>
      </c>
      <c r="M534" s="133">
        <v>0</v>
      </c>
      <c r="N534" s="133">
        <v>0</v>
      </c>
      <c r="O534" s="133">
        <v>0</v>
      </c>
      <c r="P534" s="133">
        <v>0</v>
      </c>
      <c r="Q534" s="278"/>
      <c r="R534" s="279"/>
    </row>
    <row r="535" spans="1:18" s="24" customFormat="1" ht="12.75">
      <c r="A535" s="158"/>
      <c r="B535" s="161"/>
      <c r="C535" s="152"/>
      <c r="D535" s="29"/>
      <c r="E535" s="39"/>
      <c r="F535" s="27" t="s">
        <v>28</v>
      </c>
      <c r="G535" s="133">
        <f t="shared" si="102"/>
        <v>0</v>
      </c>
      <c r="H535" s="133">
        <f t="shared" si="102"/>
        <v>0</v>
      </c>
      <c r="I535" s="28">
        <v>0</v>
      </c>
      <c r="J535" s="28">
        <v>0</v>
      </c>
      <c r="K535" s="133">
        <v>0</v>
      </c>
      <c r="L535" s="133">
        <v>0</v>
      </c>
      <c r="M535" s="133">
        <v>0</v>
      </c>
      <c r="N535" s="133">
        <v>0</v>
      </c>
      <c r="O535" s="133">
        <v>0</v>
      </c>
      <c r="P535" s="133">
        <v>0</v>
      </c>
      <c r="Q535" s="278"/>
      <c r="R535" s="279"/>
    </row>
    <row r="536" spans="1:18" s="24" customFormat="1" ht="12.75">
      <c r="A536" s="158"/>
      <c r="B536" s="161"/>
      <c r="C536" s="152"/>
      <c r="D536" s="29"/>
      <c r="E536" s="39"/>
      <c r="F536" s="27" t="s">
        <v>227</v>
      </c>
      <c r="G536" s="133">
        <f aca="true" t="shared" si="103" ref="G536:H540">I536+K536+M536+O536</f>
        <v>0</v>
      </c>
      <c r="H536" s="133">
        <f t="shared" si="103"/>
        <v>0</v>
      </c>
      <c r="I536" s="28">
        <v>0</v>
      </c>
      <c r="J536" s="28">
        <v>0</v>
      </c>
      <c r="K536" s="133">
        <v>0</v>
      </c>
      <c r="L536" s="133">
        <v>0</v>
      </c>
      <c r="M536" s="133">
        <v>0</v>
      </c>
      <c r="N536" s="133">
        <v>0</v>
      </c>
      <c r="O536" s="133">
        <v>0</v>
      </c>
      <c r="P536" s="133">
        <v>0</v>
      </c>
      <c r="Q536" s="278"/>
      <c r="R536" s="279"/>
    </row>
    <row r="537" spans="1:18" s="24" customFormat="1" ht="12.75">
      <c r="A537" s="158"/>
      <c r="B537" s="161"/>
      <c r="C537" s="152"/>
      <c r="D537" s="29"/>
      <c r="E537" s="30"/>
      <c r="F537" s="27" t="s">
        <v>234</v>
      </c>
      <c r="G537" s="133">
        <f t="shared" si="103"/>
        <v>0</v>
      </c>
      <c r="H537" s="133">
        <f t="shared" si="103"/>
        <v>0</v>
      </c>
      <c r="I537" s="28">
        <v>0</v>
      </c>
      <c r="J537" s="28">
        <v>0</v>
      </c>
      <c r="K537" s="28">
        <v>0</v>
      </c>
      <c r="L537" s="133">
        <v>0</v>
      </c>
      <c r="M537" s="28">
        <v>0</v>
      </c>
      <c r="N537" s="28">
        <v>0</v>
      </c>
      <c r="O537" s="28">
        <v>0</v>
      </c>
      <c r="P537" s="133">
        <v>0</v>
      </c>
      <c r="Q537" s="278"/>
      <c r="R537" s="279"/>
    </row>
    <row r="538" spans="1:18" s="24" customFormat="1" ht="12.75">
      <c r="A538" s="158"/>
      <c r="B538" s="161"/>
      <c r="C538" s="152"/>
      <c r="D538" s="29"/>
      <c r="E538" s="39"/>
      <c r="F538" s="27" t="s">
        <v>235</v>
      </c>
      <c r="G538" s="133">
        <f t="shared" si="103"/>
        <v>0</v>
      </c>
      <c r="H538" s="133">
        <f t="shared" si="103"/>
        <v>0</v>
      </c>
      <c r="I538" s="28">
        <v>0</v>
      </c>
      <c r="J538" s="28">
        <v>0</v>
      </c>
      <c r="K538" s="28">
        <v>0</v>
      </c>
      <c r="L538" s="133">
        <v>0</v>
      </c>
      <c r="M538" s="28">
        <v>0</v>
      </c>
      <c r="N538" s="28">
        <v>0</v>
      </c>
      <c r="O538" s="28">
        <v>0</v>
      </c>
      <c r="P538" s="133">
        <v>0</v>
      </c>
      <c r="Q538" s="278"/>
      <c r="R538" s="279"/>
    </row>
    <row r="539" spans="1:18" s="24" customFormat="1" ht="12.75">
      <c r="A539" s="158"/>
      <c r="B539" s="161"/>
      <c r="C539" s="152"/>
      <c r="D539" s="29"/>
      <c r="E539" s="39" t="s">
        <v>199</v>
      </c>
      <c r="F539" s="27" t="s">
        <v>236</v>
      </c>
      <c r="G539" s="133">
        <f t="shared" si="103"/>
        <v>455</v>
      </c>
      <c r="H539" s="133">
        <f t="shared" si="103"/>
        <v>0</v>
      </c>
      <c r="I539" s="28">
        <v>455</v>
      </c>
      <c r="J539" s="28">
        <v>0</v>
      </c>
      <c r="K539" s="28">
        <v>0</v>
      </c>
      <c r="L539" s="133">
        <v>0</v>
      </c>
      <c r="M539" s="28">
        <v>0</v>
      </c>
      <c r="N539" s="28">
        <v>0</v>
      </c>
      <c r="O539" s="28">
        <v>0</v>
      </c>
      <c r="P539" s="133">
        <v>0</v>
      </c>
      <c r="Q539" s="278"/>
      <c r="R539" s="279"/>
    </row>
    <row r="540" spans="1:18" s="24" customFormat="1" ht="12.75">
      <c r="A540" s="158"/>
      <c r="B540" s="161"/>
      <c r="C540" s="152"/>
      <c r="D540" s="29"/>
      <c r="E540" s="39" t="s">
        <v>23</v>
      </c>
      <c r="F540" s="27" t="s">
        <v>237</v>
      </c>
      <c r="G540" s="133">
        <f t="shared" si="103"/>
        <v>9100</v>
      </c>
      <c r="H540" s="133">
        <f t="shared" si="103"/>
        <v>0</v>
      </c>
      <c r="I540" s="28">
        <v>9100</v>
      </c>
      <c r="J540" s="28">
        <v>0</v>
      </c>
      <c r="K540" s="28">
        <v>0</v>
      </c>
      <c r="L540" s="133">
        <v>0</v>
      </c>
      <c r="M540" s="28">
        <v>0</v>
      </c>
      <c r="N540" s="28">
        <v>0</v>
      </c>
      <c r="O540" s="28">
        <v>0</v>
      </c>
      <c r="P540" s="133">
        <v>0</v>
      </c>
      <c r="Q540" s="278"/>
      <c r="R540" s="279"/>
    </row>
    <row r="541" spans="1:18" s="24" customFormat="1" ht="13.5" thickBot="1">
      <c r="A541" s="159"/>
      <c r="B541" s="162"/>
      <c r="C541" s="153"/>
      <c r="D541" s="33"/>
      <c r="E541" s="34"/>
      <c r="F541" s="35" t="s">
        <v>238</v>
      </c>
      <c r="G541" s="134">
        <f t="shared" si="102"/>
        <v>0</v>
      </c>
      <c r="H541" s="134">
        <f t="shared" si="102"/>
        <v>0</v>
      </c>
      <c r="I541" s="36">
        <v>0</v>
      </c>
      <c r="J541" s="36">
        <v>0</v>
      </c>
      <c r="K541" s="36">
        <v>0</v>
      </c>
      <c r="L541" s="134">
        <v>0</v>
      </c>
      <c r="M541" s="36">
        <v>0</v>
      </c>
      <c r="N541" s="36">
        <v>0</v>
      </c>
      <c r="O541" s="36">
        <v>0</v>
      </c>
      <c r="P541" s="134">
        <v>0</v>
      </c>
      <c r="Q541" s="280"/>
      <c r="R541" s="281"/>
    </row>
    <row r="542" spans="1:18" s="24" customFormat="1" ht="12.75" customHeight="1">
      <c r="A542" s="157" t="s">
        <v>292</v>
      </c>
      <c r="B542" s="160" t="s">
        <v>469</v>
      </c>
      <c r="C542" s="151">
        <v>1350</v>
      </c>
      <c r="D542" s="21"/>
      <c r="E542" s="22"/>
      <c r="F542" s="119" t="s">
        <v>247</v>
      </c>
      <c r="G542" s="23">
        <f aca="true" t="shared" si="104" ref="G542:P542">SUM(G543:G553)</f>
        <v>24577.5</v>
      </c>
      <c r="H542" s="23">
        <f t="shared" si="104"/>
        <v>0</v>
      </c>
      <c r="I542" s="23">
        <f t="shared" si="104"/>
        <v>24577.5</v>
      </c>
      <c r="J542" s="23">
        <f t="shared" si="104"/>
        <v>0</v>
      </c>
      <c r="K542" s="23">
        <f t="shared" si="104"/>
        <v>0</v>
      </c>
      <c r="L542" s="23">
        <f t="shared" si="104"/>
        <v>0</v>
      </c>
      <c r="M542" s="23">
        <f t="shared" si="104"/>
        <v>0</v>
      </c>
      <c r="N542" s="23">
        <f t="shared" si="104"/>
        <v>0</v>
      </c>
      <c r="O542" s="23">
        <f t="shared" si="104"/>
        <v>0</v>
      </c>
      <c r="P542" s="23">
        <f t="shared" si="104"/>
        <v>0</v>
      </c>
      <c r="Q542" s="276" t="s">
        <v>20</v>
      </c>
      <c r="R542" s="277"/>
    </row>
    <row r="543" spans="1:18" s="24" customFormat="1" ht="12.75">
      <c r="A543" s="158"/>
      <c r="B543" s="161"/>
      <c r="C543" s="152"/>
      <c r="D543" s="29"/>
      <c r="E543" s="26"/>
      <c r="F543" s="27" t="s">
        <v>22</v>
      </c>
      <c r="G543" s="133">
        <f aca="true" t="shared" si="105" ref="G543:H553">I543+K543+M543+O543</f>
        <v>0</v>
      </c>
      <c r="H543" s="133">
        <f t="shared" si="105"/>
        <v>0</v>
      </c>
      <c r="I543" s="28">
        <v>0</v>
      </c>
      <c r="J543" s="28">
        <v>0</v>
      </c>
      <c r="K543" s="133">
        <v>0</v>
      </c>
      <c r="L543" s="133">
        <v>0</v>
      </c>
      <c r="M543" s="133">
        <v>0</v>
      </c>
      <c r="N543" s="133">
        <v>0</v>
      </c>
      <c r="O543" s="133">
        <v>0</v>
      </c>
      <c r="P543" s="133">
        <v>0</v>
      </c>
      <c r="Q543" s="278"/>
      <c r="R543" s="279"/>
    </row>
    <row r="544" spans="1:18" s="24" customFormat="1" ht="12.75">
      <c r="A544" s="158"/>
      <c r="B544" s="161"/>
      <c r="C544" s="152"/>
      <c r="D544" s="29"/>
      <c r="E544" s="30"/>
      <c r="F544" s="27" t="s">
        <v>25</v>
      </c>
      <c r="G544" s="133">
        <f t="shared" si="105"/>
        <v>0</v>
      </c>
      <c r="H544" s="133">
        <f t="shared" si="105"/>
        <v>0</v>
      </c>
      <c r="I544" s="28">
        <v>0</v>
      </c>
      <c r="J544" s="28">
        <v>0</v>
      </c>
      <c r="K544" s="133">
        <v>0</v>
      </c>
      <c r="L544" s="133">
        <v>0</v>
      </c>
      <c r="M544" s="133">
        <v>0</v>
      </c>
      <c r="N544" s="133">
        <v>0</v>
      </c>
      <c r="O544" s="133">
        <v>0</v>
      </c>
      <c r="P544" s="133">
        <v>0</v>
      </c>
      <c r="Q544" s="278"/>
      <c r="R544" s="279"/>
    </row>
    <row r="545" spans="1:18" s="24" customFormat="1" ht="12.75">
      <c r="A545" s="158"/>
      <c r="B545" s="161"/>
      <c r="C545" s="152"/>
      <c r="D545" s="29"/>
      <c r="E545" s="37"/>
      <c r="F545" s="27" t="s">
        <v>26</v>
      </c>
      <c r="G545" s="133">
        <f t="shared" si="105"/>
        <v>0</v>
      </c>
      <c r="H545" s="133">
        <f t="shared" si="105"/>
        <v>0</v>
      </c>
      <c r="I545" s="28">
        <v>0</v>
      </c>
      <c r="J545" s="28">
        <v>0</v>
      </c>
      <c r="K545" s="133">
        <v>0</v>
      </c>
      <c r="L545" s="133">
        <v>0</v>
      </c>
      <c r="M545" s="133">
        <v>0</v>
      </c>
      <c r="N545" s="133">
        <v>0</v>
      </c>
      <c r="O545" s="133">
        <v>0</v>
      </c>
      <c r="P545" s="133">
        <v>0</v>
      </c>
      <c r="Q545" s="278"/>
      <c r="R545" s="279"/>
    </row>
    <row r="546" spans="1:18" s="24" customFormat="1" ht="12.75">
      <c r="A546" s="158"/>
      <c r="B546" s="161"/>
      <c r="C546" s="152"/>
      <c r="D546" s="29"/>
      <c r="E546" s="37"/>
      <c r="F546" s="27" t="s">
        <v>248</v>
      </c>
      <c r="G546" s="133">
        <f t="shared" si="105"/>
        <v>0</v>
      </c>
      <c r="H546" s="133">
        <f t="shared" si="105"/>
        <v>0</v>
      </c>
      <c r="I546" s="28">
        <v>0</v>
      </c>
      <c r="J546" s="28">
        <v>0</v>
      </c>
      <c r="K546" s="133">
        <v>0</v>
      </c>
      <c r="L546" s="133">
        <v>0</v>
      </c>
      <c r="M546" s="133">
        <v>0</v>
      </c>
      <c r="N546" s="133">
        <v>0</v>
      </c>
      <c r="O546" s="133">
        <v>0</v>
      </c>
      <c r="P546" s="133">
        <v>0</v>
      </c>
      <c r="Q546" s="278"/>
      <c r="R546" s="279"/>
    </row>
    <row r="547" spans="1:18" s="24" customFormat="1" ht="12.75">
      <c r="A547" s="158"/>
      <c r="B547" s="161"/>
      <c r="C547" s="152"/>
      <c r="D547" s="29"/>
      <c r="E547" s="39"/>
      <c r="F547" s="27" t="s">
        <v>28</v>
      </c>
      <c r="G547" s="133">
        <f t="shared" si="105"/>
        <v>0</v>
      </c>
      <c r="H547" s="133">
        <f t="shared" si="105"/>
        <v>0</v>
      </c>
      <c r="I547" s="28">
        <v>0</v>
      </c>
      <c r="J547" s="28">
        <v>0</v>
      </c>
      <c r="K547" s="133">
        <v>0</v>
      </c>
      <c r="L547" s="133">
        <v>0</v>
      </c>
      <c r="M547" s="133">
        <v>0</v>
      </c>
      <c r="N547" s="133">
        <v>0</v>
      </c>
      <c r="O547" s="133">
        <v>0</v>
      </c>
      <c r="P547" s="133">
        <v>0</v>
      </c>
      <c r="Q547" s="278"/>
      <c r="R547" s="279"/>
    </row>
    <row r="548" spans="1:18" s="24" customFormat="1" ht="12.75">
      <c r="A548" s="158"/>
      <c r="B548" s="161"/>
      <c r="C548" s="152"/>
      <c r="D548" s="29"/>
      <c r="E548" s="39"/>
      <c r="F548" s="27" t="s">
        <v>227</v>
      </c>
      <c r="G548" s="133">
        <f aca="true" t="shared" si="106" ref="G548:H552">I548+K548+M548+O548</f>
        <v>0</v>
      </c>
      <c r="H548" s="133">
        <f t="shared" si="106"/>
        <v>0</v>
      </c>
      <c r="I548" s="28">
        <v>0</v>
      </c>
      <c r="J548" s="28">
        <v>0</v>
      </c>
      <c r="K548" s="133">
        <v>0</v>
      </c>
      <c r="L548" s="133">
        <v>0</v>
      </c>
      <c r="M548" s="133">
        <v>0</v>
      </c>
      <c r="N548" s="133">
        <v>0</v>
      </c>
      <c r="O548" s="133">
        <v>0</v>
      </c>
      <c r="P548" s="133">
        <v>0</v>
      </c>
      <c r="Q548" s="278"/>
      <c r="R548" s="279"/>
    </row>
    <row r="549" spans="1:18" s="24" customFormat="1" ht="12.75">
      <c r="A549" s="158"/>
      <c r="B549" s="161"/>
      <c r="C549" s="152"/>
      <c r="D549" s="29"/>
      <c r="E549" s="30"/>
      <c r="F549" s="27" t="s">
        <v>234</v>
      </c>
      <c r="G549" s="133">
        <f t="shared" si="106"/>
        <v>0</v>
      </c>
      <c r="H549" s="133">
        <f t="shared" si="106"/>
        <v>0</v>
      </c>
      <c r="I549" s="28">
        <v>0</v>
      </c>
      <c r="J549" s="28">
        <v>0</v>
      </c>
      <c r="K549" s="28">
        <v>0</v>
      </c>
      <c r="L549" s="133">
        <v>0</v>
      </c>
      <c r="M549" s="28">
        <v>0</v>
      </c>
      <c r="N549" s="28">
        <v>0</v>
      </c>
      <c r="O549" s="28">
        <v>0</v>
      </c>
      <c r="P549" s="133">
        <v>0</v>
      </c>
      <c r="Q549" s="278"/>
      <c r="R549" s="279"/>
    </row>
    <row r="550" spans="1:18" s="24" customFormat="1" ht="12.75">
      <c r="A550" s="158"/>
      <c r="B550" s="161"/>
      <c r="C550" s="152"/>
      <c r="D550" s="29"/>
      <c r="E550" s="30"/>
      <c r="F550" s="27" t="s">
        <v>235</v>
      </c>
      <c r="G550" s="133">
        <f t="shared" si="106"/>
        <v>0</v>
      </c>
      <c r="H550" s="133">
        <f t="shared" si="106"/>
        <v>0</v>
      </c>
      <c r="I550" s="28">
        <v>0</v>
      </c>
      <c r="J550" s="28">
        <v>0</v>
      </c>
      <c r="K550" s="28">
        <v>0</v>
      </c>
      <c r="L550" s="133">
        <v>0</v>
      </c>
      <c r="M550" s="28">
        <v>0</v>
      </c>
      <c r="N550" s="28">
        <v>0</v>
      </c>
      <c r="O550" s="28">
        <v>0</v>
      </c>
      <c r="P550" s="133">
        <v>0</v>
      </c>
      <c r="Q550" s="278"/>
      <c r="R550" s="279"/>
    </row>
    <row r="551" spans="1:18" s="24" customFormat="1" ht="12.75">
      <c r="A551" s="158"/>
      <c r="B551" s="161"/>
      <c r="C551" s="152"/>
      <c r="D551" s="29"/>
      <c r="E551" s="39" t="s">
        <v>199</v>
      </c>
      <c r="F551" s="27" t="s">
        <v>236</v>
      </c>
      <c r="G551" s="133">
        <f t="shared" si="106"/>
        <v>3195</v>
      </c>
      <c r="H551" s="133">
        <f t="shared" si="106"/>
        <v>0</v>
      </c>
      <c r="I551" s="28">
        <v>3195</v>
      </c>
      <c r="J551" s="28">
        <v>0</v>
      </c>
      <c r="K551" s="28">
        <v>0</v>
      </c>
      <c r="L551" s="133">
        <v>0</v>
      </c>
      <c r="M551" s="28">
        <v>0</v>
      </c>
      <c r="N551" s="28">
        <v>0</v>
      </c>
      <c r="O551" s="28">
        <v>0</v>
      </c>
      <c r="P551" s="133">
        <v>0</v>
      </c>
      <c r="Q551" s="278"/>
      <c r="R551" s="279"/>
    </row>
    <row r="552" spans="1:18" s="24" customFormat="1" ht="12.75">
      <c r="A552" s="158"/>
      <c r="B552" s="161"/>
      <c r="C552" s="152"/>
      <c r="D552" s="29"/>
      <c r="E552" s="39" t="s">
        <v>23</v>
      </c>
      <c r="F552" s="27" t="s">
        <v>237</v>
      </c>
      <c r="G552" s="133">
        <f t="shared" si="106"/>
        <v>21382.5</v>
      </c>
      <c r="H552" s="133">
        <f t="shared" si="106"/>
        <v>0</v>
      </c>
      <c r="I552" s="28">
        <v>21382.5</v>
      </c>
      <c r="J552" s="28">
        <v>0</v>
      </c>
      <c r="K552" s="28">
        <v>0</v>
      </c>
      <c r="L552" s="133">
        <v>0</v>
      </c>
      <c r="M552" s="28">
        <v>0</v>
      </c>
      <c r="N552" s="28">
        <v>0</v>
      </c>
      <c r="O552" s="28">
        <v>0</v>
      </c>
      <c r="P552" s="133">
        <v>0</v>
      </c>
      <c r="Q552" s="278"/>
      <c r="R552" s="279"/>
    </row>
    <row r="553" spans="1:18" s="24" customFormat="1" ht="13.5" thickBot="1">
      <c r="A553" s="159"/>
      <c r="B553" s="162"/>
      <c r="C553" s="153"/>
      <c r="D553" s="33"/>
      <c r="E553" s="34"/>
      <c r="F553" s="35" t="s">
        <v>238</v>
      </c>
      <c r="G553" s="134">
        <f t="shared" si="105"/>
        <v>0</v>
      </c>
      <c r="H553" s="134">
        <f t="shared" si="105"/>
        <v>0</v>
      </c>
      <c r="I553" s="36">
        <v>0</v>
      </c>
      <c r="J553" s="36">
        <v>0</v>
      </c>
      <c r="K553" s="36">
        <v>0</v>
      </c>
      <c r="L553" s="134">
        <v>0</v>
      </c>
      <c r="M553" s="36">
        <v>0</v>
      </c>
      <c r="N553" s="36">
        <v>0</v>
      </c>
      <c r="O553" s="36">
        <v>0</v>
      </c>
      <c r="P553" s="134">
        <v>0</v>
      </c>
      <c r="Q553" s="280"/>
      <c r="R553" s="281"/>
    </row>
    <row r="554" spans="1:18" s="24" customFormat="1" ht="12.75" customHeight="1">
      <c r="A554" s="157" t="s">
        <v>293</v>
      </c>
      <c r="B554" s="160" t="s">
        <v>470</v>
      </c>
      <c r="C554" s="151">
        <v>1400</v>
      </c>
      <c r="D554" s="21"/>
      <c r="E554" s="22"/>
      <c r="F554" s="119" t="s">
        <v>247</v>
      </c>
      <c r="G554" s="23">
        <f aca="true" t="shared" si="107" ref="G554:P554">SUM(G555:G565)</f>
        <v>1865.6</v>
      </c>
      <c r="H554" s="23">
        <f t="shared" si="107"/>
        <v>0</v>
      </c>
      <c r="I554" s="23">
        <f t="shared" si="107"/>
        <v>1865.6</v>
      </c>
      <c r="J554" s="23">
        <f t="shared" si="107"/>
        <v>0</v>
      </c>
      <c r="K554" s="23">
        <f t="shared" si="107"/>
        <v>0</v>
      </c>
      <c r="L554" s="23">
        <f t="shared" si="107"/>
        <v>0</v>
      </c>
      <c r="M554" s="23">
        <f t="shared" si="107"/>
        <v>0</v>
      </c>
      <c r="N554" s="23">
        <f t="shared" si="107"/>
        <v>0</v>
      </c>
      <c r="O554" s="23">
        <f t="shared" si="107"/>
        <v>0</v>
      </c>
      <c r="P554" s="23">
        <f t="shared" si="107"/>
        <v>0</v>
      </c>
      <c r="Q554" s="276" t="s">
        <v>20</v>
      </c>
      <c r="R554" s="277"/>
    </row>
    <row r="555" spans="1:18" s="24" customFormat="1" ht="12.75">
      <c r="A555" s="158"/>
      <c r="B555" s="161"/>
      <c r="C555" s="152"/>
      <c r="D555" s="29"/>
      <c r="E555" s="26"/>
      <c r="F555" s="27" t="s">
        <v>22</v>
      </c>
      <c r="G555" s="133">
        <f aca="true" t="shared" si="108" ref="G555:H565">I555+K555+M555+O555</f>
        <v>0</v>
      </c>
      <c r="H555" s="133">
        <f t="shared" si="108"/>
        <v>0</v>
      </c>
      <c r="I555" s="28">
        <v>0</v>
      </c>
      <c r="J555" s="28">
        <v>0</v>
      </c>
      <c r="K555" s="133">
        <v>0</v>
      </c>
      <c r="L555" s="133">
        <v>0</v>
      </c>
      <c r="M555" s="133">
        <v>0</v>
      </c>
      <c r="N555" s="133">
        <v>0</v>
      </c>
      <c r="O555" s="133">
        <v>0</v>
      </c>
      <c r="P555" s="133">
        <v>0</v>
      </c>
      <c r="Q555" s="278"/>
      <c r="R555" s="279"/>
    </row>
    <row r="556" spans="1:18" s="24" customFormat="1" ht="12.75">
      <c r="A556" s="158"/>
      <c r="B556" s="161"/>
      <c r="C556" s="152"/>
      <c r="D556" s="29"/>
      <c r="E556" s="30"/>
      <c r="F556" s="27" t="s">
        <v>25</v>
      </c>
      <c r="G556" s="133">
        <f t="shared" si="108"/>
        <v>0</v>
      </c>
      <c r="H556" s="133">
        <f t="shared" si="108"/>
        <v>0</v>
      </c>
      <c r="I556" s="28">
        <v>0</v>
      </c>
      <c r="J556" s="28">
        <v>0</v>
      </c>
      <c r="K556" s="133">
        <v>0</v>
      </c>
      <c r="L556" s="133">
        <v>0</v>
      </c>
      <c r="M556" s="133">
        <v>0</v>
      </c>
      <c r="N556" s="133">
        <v>0</v>
      </c>
      <c r="O556" s="133">
        <v>0</v>
      </c>
      <c r="P556" s="133">
        <v>0</v>
      </c>
      <c r="Q556" s="278"/>
      <c r="R556" s="279"/>
    </row>
    <row r="557" spans="1:18" s="24" customFormat="1" ht="12.75">
      <c r="A557" s="158"/>
      <c r="B557" s="161"/>
      <c r="C557" s="152"/>
      <c r="D557" s="29"/>
      <c r="E557" s="37"/>
      <c r="F557" s="27" t="s">
        <v>26</v>
      </c>
      <c r="G557" s="133">
        <f t="shared" si="108"/>
        <v>0</v>
      </c>
      <c r="H557" s="133">
        <f t="shared" si="108"/>
        <v>0</v>
      </c>
      <c r="I557" s="28">
        <v>0</v>
      </c>
      <c r="J557" s="28">
        <v>0</v>
      </c>
      <c r="K557" s="133">
        <v>0</v>
      </c>
      <c r="L557" s="133">
        <v>0</v>
      </c>
      <c r="M557" s="133">
        <v>0</v>
      </c>
      <c r="N557" s="133">
        <v>0</v>
      </c>
      <c r="O557" s="133">
        <v>0</v>
      </c>
      <c r="P557" s="133">
        <v>0</v>
      </c>
      <c r="Q557" s="278"/>
      <c r="R557" s="279"/>
    </row>
    <row r="558" spans="1:18" s="24" customFormat="1" ht="12.75">
      <c r="A558" s="158"/>
      <c r="B558" s="161"/>
      <c r="C558" s="152"/>
      <c r="D558" s="29"/>
      <c r="E558" s="37"/>
      <c r="F558" s="27" t="s">
        <v>248</v>
      </c>
      <c r="G558" s="133">
        <f t="shared" si="108"/>
        <v>0</v>
      </c>
      <c r="H558" s="133">
        <f t="shared" si="108"/>
        <v>0</v>
      </c>
      <c r="I558" s="28">
        <v>0</v>
      </c>
      <c r="J558" s="28">
        <v>0</v>
      </c>
      <c r="K558" s="133">
        <v>0</v>
      </c>
      <c r="L558" s="133">
        <v>0</v>
      </c>
      <c r="M558" s="133">
        <v>0</v>
      </c>
      <c r="N558" s="133">
        <v>0</v>
      </c>
      <c r="O558" s="133">
        <v>0</v>
      </c>
      <c r="P558" s="133">
        <v>0</v>
      </c>
      <c r="Q558" s="278"/>
      <c r="R558" s="279"/>
    </row>
    <row r="559" spans="1:18" s="24" customFormat="1" ht="12.75">
      <c r="A559" s="158"/>
      <c r="B559" s="161"/>
      <c r="C559" s="152"/>
      <c r="D559" s="29"/>
      <c r="E559" s="39"/>
      <c r="F559" s="27" t="s">
        <v>28</v>
      </c>
      <c r="G559" s="133">
        <f t="shared" si="108"/>
        <v>0</v>
      </c>
      <c r="H559" s="133">
        <f t="shared" si="108"/>
        <v>0</v>
      </c>
      <c r="I559" s="28">
        <v>0</v>
      </c>
      <c r="J559" s="28">
        <v>0</v>
      </c>
      <c r="K559" s="133">
        <v>0</v>
      </c>
      <c r="L559" s="133">
        <v>0</v>
      </c>
      <c r="M559" s="133">
        <v>0</v>
      </c>
      <c r="N559" s="133">
        <v>0</v>
      </c>
      <c r="O559" s="133">
        <v>0</v>
      </c>
      <c r="P559" s="133">
        <v>0</v>
      </c>
      <c r="Q559" s="278"/>
      <c r="R559" s="279"/>
    </row>
    <row r="560" spans="1:18" s="24" customFormat="1" ht="12.75">
      <c r="A560" s="158"/>
      <c r="B560" s="161"/>
      <c r="C560" s="152"/>
      <c r="D560" s="29"/>
      <c r="E560" s="39"/>
      <c r="F560" s="27" t="s">
        <v>227</v>
      </c>
      <c r="G560" s="133">
        <f>I560+K560+M560+O560</f>
        <v>0</v>
      </c>
      <c r="H560" s="133">
        <f t="shared" si="108"/>
        <v>0</v>
      </c>
      <c r="I560" s="28">
        <v>0</v>
      </c>
      <c r="J560" s="28">
        <v>0</v>
      </c>
      <c r="K560" s="133">
        <v>0</v>
      </c>
      <c r="L560" s="133">
        <v>0</v>
      </c>
      <c r="M560" s="133">
        <v>0</v>
      </c>
      <c r="N560" s="133">
        <v>0</v>
      </c>
      <c r="O560" s="133">
        <v>0</v>
      </c>
      <c r="P560" s="133">
        <v>0</v>
      </c>
      <c r="Q560" s="278"/>
      <c r="R560" s="279"/>
    </row>
    <row r="561" spans="1:18" s="24" customFormat="1" ht="12.75">
      <c r="A561" s="158"/>
      <c r="B561" s="161"/>
      <c r="C561" s="152"/>
      <c r="D561" s="29"/>
      <c r="E561" s="39" t="s">
        <v>199</v>
      </c>
      <c r="F561" s="27" t="s">
        <v>234</v>
      </c>
      <c r="G561" s="133">
        <f>I561+K561+M561+O561</f>
        <v>1865.6</v>
      </c>
      <c r="H561" s="133">
        <f t="shared" si="108"/>
        <v>0</v>
      </c>
      <c r="I561" s="28">
        <v>1865.6</v>
      </c>
      <c r="J561" s="28">
        <v>0</v>
      </c>
      <c r="K561" s="28">
        <v>0</v>
      </c>
      <c r="L561" s="133">
        <v>0</v>
      </c>
      <c r="M561" s="28">
        <v>0</v>
      </c>
      <c r="N561" s="28">
        <v>0</v>
      </c>
      <c r="O561" s="28">
        <v>0</v>
      </c>
      <c r="P561" s="133">
        <v>0</v>
      </c>
      <c r="Q561" s="278"/>
      <c r="R561" s="279"/>
    </row>
    <row r="562" spans="1:18" s="24" customFormat="1" ht="12.75">
      <c r="A562" s="158"/>
      <c r="B562" s="161"/>
      <c r="C562" s="152"/>
      <c r="D562" s="29"/>
      <c r="E562" s="30"/>
      <c r="F562" s="27" t="s">
        <v>235</v>
      </c>
      <c r="G562" s="133">
        <f t="shared" si="108"/>
        <v>0</v>
      </c>
      <c r="H562" s="133">
        <f t="shared" si="108"/>
        <v>0</v>
      </c>
      <c r="I562" s="28">
        <v>0</v>
      </c>
      <c r="J562" s="28">
        <v>0</v>
      </c>
      <c r="K562" s="28">
        <v>0</v>
      </c>
      <c r="L562" s="133">
        <v>0</v>
      </c>
      <c r="M562" s="28">
        <v>0</v>
      </c>
      <c r="N562" s="28">
        <v>0</v>
      </c>
      <c r="O562" s="28">
        <v>0</v>
      </c>
      <c r="P562" s="133">
        <v>0</v>
      </c>
      <c r="Q562" s="278"/>
      <c r="R562" s="279"/>
    </row>
    <row r="563" spans="1:18" s="24" customFormat="1" ht="12.75">
      <c r="A563" s="158"/>
      <c r="B563" s="161"/>
      <c r="C563" s="152"/>
      <c r="D563" s="29"/>
      <c r="E563" s="39" t="s">
        <v>199</v>
      </c>
      <c r="F563" s="27" t="s">
        <v>236</v>
      </c>
      <c r="G563" s="133">
        <f t="shared" si="108"/>
        <v>0</v>
      </c>
      <c r="H563" s="133">
        <f t="shared" si="108"/>
        <v>0</v>
      </c>
      <c r="I563" s="28">
        <v>0</v>
      </c>
      <c r="J563" s="28">
        <v>0</v>
      </c>
      <c r="K563" s="28">
        <v>0</v>
      </c>
      <c r="L563" s="133">
        <v>0</v>
      </c>
      <c r="M563" s="28">
        <v>0</v>
      </c>
      <c r="N563" s="28">
        <v>0</v>
      </c>
      <c r="O563" s="28">
        <v>0</v>
      </c>
      <c r="P563" s="133">
        <v>0</v>
      </c>
      <c r="Q563" s="278"/>
      <c r="R563" s="279"/>
    </row>
    <row r="564" spans="1:18" s="24" customFormat="1" ht="12.75">
      <c r="A564" s="158"/>
      <c r="B564" s="161"/>
      <c r="C564" s="152"/>
      <c r="D564" s="29"/>
      <c r="E564" s="39" t="s">
        <v>23</v>
      </c>
      <c r="F564" s="27" t="s">
        <v>237</v>
      </c>
      <c r="G564" s="133">
        <f t="shared" si="108"/>
        <v>0</v>
      </c>
      <c r="H564" s="133">
        <f t="shared" si="108"/>
        <v>0</v>
      </c>
      <c r="I564" s="28">
        <v>0</v>
      </c>
      <c r="J564" s="28">
        <v>0</v>
      </c>
      <c r="K564" s="28">
        <v>0</v>
      </c>
      <c r="L564" s="133">
        <v>0</v>
      </c>
      <c r="M564" s="28">
        <v>0</v>
      </c>
      <c r="N564" s="28">
        <v>0</v>
      </c>
      <c r="O564" s="28">
        <v>0</v>
      </c>
      <c r="P564" s="133">
        <v>0</v>
      </c>
      <c r="Q564" s="278"/>
      <c r="R564" s="279"/>
    </row>
    <row r="565" spans="1:18" s="24" customFormat="1" ht="13.5" thickBot="1">
      <c r="A565" s="159"/>
      <c r="B565" s="162"/>
      <c r="C565" s="153"/>
      <c r="D565" s="33"/>
      <c r="E565" s="34"/>
      <c r="F565" s="35" t="s">
        <v>238</v>
      </c>
      <c r="G565" s="134">
        <f t="shared" si="108"/>
        <v>0</v>
      </c>
      <c r="H565" s="134">
        <f t="shared" si="108"/>
        <v>0</v>
      </c>
      <c r="I565" s="36">
        <v>0</v>
      </c>
      <c r="J565" s="36">
        <v>0</v>
      </c>
      <c r="K565" s="36">
        <v>0</v>
      </c>
      <c r="L565" s="134">
        <v>0</v>
      </c>
      <c r="M565" s="36">
        <v>0</v>
      </c>
      <c r="N565" s="36">
        <v>0</v>
      </c>
      <c r="O565" s="36">
        <v>0</v>
      </c>
      <c r="P565" s="134">
        <v>0</v>
      </c>
      <c r="Q565" s="280"/>
      <c r="R565" s="281"/>
    </row>
    <row r="566" spans="1:18" s="24" customFormat="1" ht="12.75">
      <c r="A566" s="157" t="s">
        <v>294</v>
      </c>
      <c r="B566" s="160" t="s">
        <v>471</v>
      </c>
      <c r="C566" s="151">
        <v>500</v>
      </c>
      <c r="D566" s="21"/>
      <c r="E566" s="22"/>
      <c r="F566" s="119" t="s">
        <v>247</v>
      </c>
      <c r="G566" s="23">
        <f aca="true" t="shared" si="109" ref="G566:P566">SUM(G567:G577)</f>
        <v>3412.5</v>
      </c>
      <c r="H566" s="23">
        <f t="shared" si="109"/>
        <v>0</v>
      </c>
      <c r="I566" s="23">
        <f t="shared" si="109"/>
        <v>3412.5</v>
      </c>
      <c r="J566" s="23">
        <f t="shared" si="109"/>
        <v>0</v>
      </c>
      <c r="K566" s="23">
        <f t="shared" si="109"/>
        <v>0</v>
      </c>
      <c r="L566" s="23">
        <f t="shared" si="109"/>
        <v>0</v>
      </c>
      <c r="M566" s="23">
        <f t="shared" si="109"/>
        <v>0</v>
      </c>
      <c r="N566" s="23">
        <f t="shared" si="109"/>
        <v>0</v>
      </c>
      <c r="O566" s="23">
        <f t="shared" si="109"/>
        <v>0</v>
      </c>
      <c r="P566" s="23">
        <f t="shared" si="109"/>
        <v>0</v>
      </c>
      <c r="Q566" s="276" t="s">
        <v>20</v>
      </c>
      <c r="R566" s="277"/>
    </row>
    <row r="567" spans="1:18" s="24" customFormat="1" ht="12.75">
      <c r="A567" s="158"/>
      <c r="B567" s="161"/>
      <c r="C567" s="152"/>
      <c r="D567" s="29"/>
      <c r="E567" s="26"/>
      <c r="F567" s="27" t="s">
        <v>22</v>
      </c>
      <c r="G567" s="133">
        <f aca="true" t="shared" si="110" ref="G567:H577">I567+K567+M567+O567</f>
        <v>0</v>
      </c>
      <c r="H567" s="133">
        <f t="shared" si="110"/>
        <v>0</v>
      </c>
      <c r="I567" s="28">
        <v>0</v>
      </c>
      <c r="J567" s="28">
        <v>0</v>
      </c>
      <c r="K567" s="133">
        <v>0</v>
      </c>
      <c r="L567" s="133">
        <v>0</v>
      </c>
      <c r="M567" s="133">
        <v>0</v>
      </c>
      <c r="N567" s="133">
        <v>0</v>
      </c>
      <c r="O567" s="133">
        <v>0</v>
      </c>
      <c r="P567" s="133">
        <v>0</v>
      </c>
      <c r="Q567" s="278"/>
      <c r="R567" s="279"/>
    </row>
    <row r="568" spans="1:18" s="24" customFormat="1" ht="12.75">
      <c r="A568" s="158"/>
      <c r="B568" s="161"/>
      <c r="C568" s="152"/>
      <c r="D568" s="29"/>
      <c r="E568" s="30"/>
      <c r="F568" s="27" t="s">
        <v>25</v>
      </c>
      <c r="G568" s="133">
        <f t="shared" si="110"/>
        <v>0</v>
      </c>
      <c r="H568" s="133">
        <f t="shared" si="110"/>
        <v>0</v>
      </c>
      <c r="I568" s="28">
        <v>0</v>
      </c>
      <c r="J568" s="28">
        <v>0</v>
      </c>
      <c r="K568" s="133">
        <v>0</v>
      </c>
      <c r="L568" s="133">
        <v>0</v>
      </c>
      <c r="M568" s="133">
        <v>0</v>
      </c>
      <c r="N568" s="133">
        <v>0</v>
      </c>
      <c r="O568" s="133">
        <v>0</v>
      </c>
      <c r="P568" s="133">
        <v>0</v>
      </c>
      <c r="Q568" s="278"/>
      <c r="R568" s="279"/>
    </row>
    <row r="569" spans="1:18" s="24" customFormat="1" ht="12.75">
      <c r="A569" s="158"/>
      <c r="B569" s="161"/>
      <c r="C569" s="152"/>
      <c r="D569" s="29"/>
      <c r="E569" s="37"/>
      <c r="F569" s="27" t="s">
        <v>26</v>
      </c>
      <c r="G569" s="133">
        <f t="shared" si="110"/>
        <v>0</v>
      </c>
      <c r="H569" s="133">
        <f t="shared" si="110"/>
        <v>0</v>
      </c>
      <c r="I569" s="28">
        <v>0</v>
      </c>
      <c r="J569" s="28">
        <v>0</v>
      </c>
      <c r="K569" s="133">
        <v>0</v>
      </c>
      <c r="L569" s="133">
        <v>0</v>
      </c>
      <c r="M569" s="133">
        <v>0</v>
      </c>
      <c r="N569" s="133">
        <v>0</v>
      </c>
      <c r="O569" s="133">
        <v>0</v>
      </c>
      <c r="P569" s="133">
        <v>0</v>
      </c>
      <c r="Q569" s="278"/>
      <c r="R569" s="279"/>
    </row>
    <row r="570" spans="1:18" s="24" customFormat="1" ht="12.75">
      <c r="A570" s="158"/>
      <c r="B570" s="161"/>
      <c r="C570" s="152"/>
      <c r="D570" s="29"/>
      <c r="E570" s="37"/>
      <c r="F570" s="27" t="s">
        <v>248</v>
      </c>
      <c r="G570" s="133">
        <f t="shared" si="110"/>
        <v>0</v>
      </c>
      <c r="H570" s="133">
        <f t="shared" si="110"/>
        <v>0</v>
      </c>
      <c r="I570" s="28">
        <v>0</v>
      </c>
      <c r="J570" s="28">
        <v>0</v>
      </c>
      <c r="K570" s="133">
        <v>0</v>
      </c>
      <c r="L570" s="133">
        <v>0</v>
      </c>
      <c r="M570" s="133">
        <v>0</v>
      </c>
      <c r="N570" s="133">
        <v>0</v>
      </c>
      <c r="O570" s="133">
        <v>0</v>
      </c>
      <c r="P570" s="133">
        <v>0</v>
      </c>
      <c r="Q570" s="278"/>
      <c r="R570" s="279"/>
    </row>
    <row r="571" spans="1:18" s="24" customFormat="1" ht="12.75">
      <c r="A571" s="158"/>
      <c r="B571" s="161"/>
      <c r="C571" s="152"/>
      <c r="D571" s="29"/>
      <c r="E571" s="39"/>
      <c r="F571" s="27" t="s">
        <v>28</v>
      </c>
      <c r="G571" s="133">
        <f t="shared" si="110"/>
        <v>0</v>
      </c>
      <c r="H571" s="133">
        <f t="shared" si="110"/>
        <v>0</v>
      </c>
      <c r="I571" s="28">
        <v>0</v>
      </c>
      <c r="J571" s="28">
        <v>0</v>
      </c>
      <c r="K571" s="133">
        <v>0</v>
      </c>
      <c r="L571" s="133">
        <v>0</v>
      </c>
      <c r="M571" s="133">
        <v>0</v>
      </c>
      <c r="N571" s="133">
        <v>0</v>
      </c>
      <c r="O571" s="133">
        <v>0</v>
      </c>
      <c r="P571" s="133">
        <v>0</v>
      </c>
      <c r="Q571" s="278"/>
      <c r="R571" s="279"/>
    </row>
    <row r="572" spans="1:18" s="24" customFormat="1" ht="12.75">
      <c r="A572" s="158"/>
      <c r="B572" s="161"/>
      <c r="C572" s="152"/>
      <c r="D572" s="29"/>
      <c r="E572" s="39"/>
      <c r="F572" s="27" t="s">
        <v>227</v>
      </c>
      <c r="G572" s="133">
        <f aca="true" t="shared" si="111" ref="G572:H576">I572+K572+M572+O572</f>
        <v>0</v>
      </c>
      <c r="H572" s="133">
        <f t="shared" si="111"/>
        <v>0</v>
      </c>
      <c r="I572" s="28">
        <v>0</v>
      </c>
      <c r="J572" s="28">
        <v>0</v>
      </c>
      <c r="K572" s="133">
        <v>0</v>
      </c>
      <c r="L572" s="133">
        <v>0</v>
      </c>
      <c r="M572" s="133">
        <v>0</v>
      </c>
      <c r="N572" s="133">
        <v>0</v>
      </c>
      <c r="O572" s="133">
        <v>0</v>
      </c>
      <c r="P572" s="133">
        <v>0</v>
      </c>
      <c r="Q572" s="278"/>
      <c r="R572" s="279"/>
    </row>
    <row r="573" spans="1:18" s="24" customFormat="1" ht="12.75">
      <c r="A573" s="158"/>
      <c r="B573" s="161"/>
      <c r="C573" s="152"/>
      <c r="D573" s="29"/>
      <c r="E573" s="30"/>
      <c r="F573" s="27" t="s">
        <v>234</v>
      </c>
      <c r="G573" s="133">
        <f t="shared" si="111"/>
        <v>0</v>
      </c>
      <c r="H573" s="133">
        <f t="shared" si="111"/>
        <v>0</v>
      </c>
      <c r="I573" s="28">
        <v>0</v>
      </c>
      <c r="J573" s="28">
        <v>0</v>
      </c>
      <c r="K573" s="28">
        <v>0</v>
      </c>
      <c r="L573" s="133">
        <v>0</v>
      </c>
      <c r="M573" s="28">
        <v>0</v>
      </c>
      <c r="N573" s="28">
        <v>0</v>
      </c>
      <c r="O573" s="28">
        <v>0</v>
      </c>
      <c r="P573" s="133">
        <v>0</v>
      </c>
      <c r="Q573" s="278"/>
      <c r="R573" s="279"/>
    </row>
    <row r="574" spans="1:18" s="24" customFormat="1" ht="12.75">
      <c r="A574" s="158"/>
      <c r="B574" s="161"/>
      <c r="C574" s="152"/>
      <c r="D574" s="29"/>
      <c r="E574" s="30"/>
      <c r="F574" s="27" t="s">
        <v>235</v>
      </c>
      <c r="G574" s="133">
        <f t="shared" si="111"/>
        <v>0</v>
      </c>
      <c r="H574" s="133">
        <f t="shared" si="111"/>
        <v>0</v>
      </c>
      <c r="I574" s="28">
        <v>0</v>
      </c>
      <c r="J574" s="28">
        <v>0</v>
      </c>
      <c r="K574" s="28">
        <v>0</v>
      </c>
      <c r="L574" s="133">
        <v>0</v>
      </c>
      <c r="M574" s="28">
        <v>0</v>
      </c>
      <c r="N574" s="28">
        <v>0</v>
      </c>
      <c r="O574" s="28">
        <v>0</v>
      </c>
      <c r="P574" s="133">
        <v>0</v>
      </c>
      <c r="Q574" s="278"/>
      <c r="R574" s="279"/>
    </row>
    <row r="575" spans="1:18" s="24" customFormat="1" ht="12.75">
      <c r="A575" s="158"/>
      <c r="B575" s="161"/>
      <c r="C575" s="152"/>
      <c r="D575" s="29"/>
      <c r="E575" s="39" t="s">
        <v>199</v>
      </c>
      <c r="F575" s="27" t="s">
        <v>236</v>
      </c>
      <c r="G575" s="133">
        <f t="shared" si="111"/>
        <v>162.5</v>
      </c>
      <c r="H575" s="133">
        <f t="shared" si="111"/>
        <v>0</v>
      </c>
      <c r="I575" s="28">
        <v>162.5</v>
      </c>
      <c r="J575" s="28">
        <v>0</v>
      </c>
      <c r="K575" s="28">
        <v>0</v>
      </c>
      <c r="L575" s="133">
        <v>0</v>
      </c>
      <c r="M575" s="28">
        <v>0</v>
      </c>
      <c r="N575" s="28">
        <v>0</v>
      </c>
      <c r="O575" s="28">
        <v>0</v>
      </c>
      <c r="P575" s="133">
        <v>0</v>
      </c>
      <c r="Q575" s="278"/>
      <c r="R575" s="279"/>
    </row>
    <row r="576" spans="1:18" s="24" customFormat="1" ht="12.75">
      <c r="A576" s="158"/>
      <c r="B576" s="161"/>
      <c r="C576" s="152"/>
      <c r="D576" s="29"/>
      <c r="E576" s="39" t="s">
        <v>23</v>
      </c>
      <c r="F576" s="27" t="s">
        <v>237</v>
      </c>
      <c r="G576" s="133">
        <f t="shared" si="111"/>
        <v>3250</v>
      </c>
      <c r="H576" s="133">
        <f t="shared" si="111"/>
        <v>0</v>
      </c>
      <c r="I576" s="28">
        <v>3250</v>
      </c>
      <c r="J576" s="28">
        <v>0</v>
      </c>
      <c r="K576" s="28">
        <v>0</v>
      </c>
      <c r="L576" s="133">
        <v>0</v>
      </c>
      <c r="M576" s="28">
        <v>0</v>
      </c>
      <c r="N576" s="28">
        <v>0</v>
      </c>
      <c r="O576" s="28">
        <v>0</v>
      </c>
      <c r="P576" s="133">
        <v>0</v>
      </c>
      <c r="Q576" s="278"/>
      <c r="R576" s="279"/>
    </row>
    <row r="577" spans="1:18" s="24" customFormat="1" ht="13.5" thickBot="1">
      <c r="A577" s="159"/>
      <c r="B577" s="162"/>
      <c r="C577" s="153"/>
      <c r="D577" s="33"/>
      <c r="E577" s="34"/>
      <c r="F577" s="35" t="s">
        <v>238</v>
      </c>
      <c r="G577" s="134">
        <f t="shared" si="110"/>
        <v>0</v>
      </c>
      <c r="H577" s="134">
        <f t="shared" si="110"/>
        <v>0</v>
      </c>
      <c r="I577" s="36">
        <v>0</v>
      </c>
      <c r="J577" s="36">
        <v>0</v>
      </c>
      <c r="K577" s="36">
        <v>0</v>
      </c>
      <c r="L577" s="134">
        <v>0</v>
      </c>
      <c r="M577" s="36">
        <v>0</v>
      </c>
      <c r="N577" s="36">
        <v>0</v>
      </c>
      <c r="O577" s="36">
        <v>0</v>
      </c>
      <c r="P577" s="134">
        <v>0</v>
      </c>
      <c r="Q577" s="280"/>
      <c r="R577" s="281"/>
    </row>
    <row r="578" spans="1:18" s="24" customFormat="1" ht="12.75">
      <c r="A578" s="157" t="s">
        <v>295</v>
      </c>
      <c r="B578" s="160" t="s">
        <v>472</v>
      </c>
      <c r="C578" s="151">
        <v>480</v>
      </c>
      <c r="D578" s="21"/>
      <c r="E578" s="22"/>
      <c r="F578" s="119" t="s">
        <v>247</v>
      </c>
      <c r="G578" s="23">
        <f aca="true" t="shared" si="112" ref="G578:P578">SUM(G579:G589)</f>
        <v>3276</v>
      </c>
      <c r="H578" s="23">
        <f t="shared" si="112"/>
        <v>0</v>
      </c>
      <c r="I578" s="23">
        <f t="shared" si="112"/>
        <v>3276</v>
      </c>
      <c r="J578" s="23">
        <f t="shared" si="112"/>
        <v>0</v>
      </c>
      <c r="K578" s="23">
        <f t="shared" si="112"/>
        <v>0</v>
      </c>
      <c r="L578" s="23">
        <f t="shared" si="112"/>
        <v>0</v>
      </c>
      <c r="M578" s="23">
        <f t="shared" si="112"/>
        <v>0</v>
      </c>
      <c r="N578" s="23">
        <f t="shared" si="112"/>
        <v>0</v>
      </c>
      <c r="O578" s="23">
        <f t="shared" si="112"/>
        <v>0</v>
      </c>
      <c r="P578" s="23">
        <f t="shared" si="112"/>
        <v>0</v>
      </c>
      <c r="Q578" s="276" t="s">
        <v>20</v>
      </c>
      <c r="R578" s="277"/>
    </row>
    <row r="579" spans="1:18" s="24" customFormat="1" ht="12.75">
      <c r="A579" s="158"/>
      <c r="B579" s="161"/>
      <c r="C579" s="152"/>
      <c r="D579" s="29"/>
      <c r="E579" s="26"/>
      <c r="F579" s="27" t="s">
        <v>22</v>
      </c>
      <c r="G579" s="133">
        <f aca="true" t="shared" si="113" ref="G579:H589">I579+K579+M579+O579</f>
        <v>0</v>
      </c>
      <c r="H579" s="133">
        <f t="shared" si="113"/>
        <v>0</v>
      </c>
      <c r="I579" s="28">
        <v>0</v>
      </c>
      <c r="J579" s="28">
        <v>0</v>
      </c>
      <c r="K579" s="133">
        <v>0</v>
      </c>
      <c r="L579" s="133">
        <v>0</v>
      </c>
      <c r="M579" s="133">
        <v>0</v>
      </c>
      <c r="N579" s="133">
        <v>0</v>
      </c>
      <c r="O579" s="133">
        <v>0</v>
      </c>
      <c r="P579" s="133">
        <v>0</v>
      </c>
      <c r="Q579" s="278"/>
      <c r="R579" s="279"/>
    </row>
    <row r="580" spans="1:18" s="24" customFormat="1" ht="12.75">
      <c r="A580" s="158"/>
      <c r="B580" s="161"/>
      <c r="C580" s="152"/>
      <c r="D580" s="29"/>
      <c r="E580" s="30"/>
      <c r="F580" s="27" t="s">
        <v>25</v>
      </c>
      <c r="G580" s="133">
        <f t="shared" si="113"/>
        <v>0</v>
      </c>
      <c r="H580" s="133">
        <f t="shared" si="113"/>
        <v>0</v>
      </c>
      <c r="I580" s="28">
        <v>0</v>
      </c>
      <c r="J580" s="28">
        <v>0</v>
      </c>
      <c r="K580" s="133">
        <v>0</v>
      </c>
      <c r="L580" s="133">
        <v>0</v>
      </c>
      <c r="M580" s="133">
        <v>0</v>
      </c>
      <c r="N580" s="133">
        <v>0</v>
      </c>
      <c r="O580" s="133">
        <v>0</v>
      </c>
      <c r="P580" s="133">
        <v>0</v>
      </c>
      <c r="Q580" s="278"/>
      <c r="R580" s="279"/>
    </row>
    <row r="581" spans="1:18" s="24" customFormat="1" ht="12.75">
      <c r="A581" s="158"/>
      <c r="B581" s="161"/>
      <c r="C581" s="152"/>
      <c r="D581" s="29"/>
      <c r="E581" s="37"/>
      <c r="F581" s="27" t="s">
        <v>26</v>
      </c>
      <c r="G581" s="133">
        <f t="shared" si="113"/>
        <v>0</v>
      </c>
      <c r="H581" s="133">
        <f t="shared" si="113"/>
        <v>0</v>
      </c>
      <c r="I581" s="28">
        <v>0</v>
      </c>
      <c r="J581" s="28">
        <v>0</v>
      </c>
      <c r="K581" s="133">
        <v>0</v>
      </c>
      <c r="L581" s="133">
        <v>0</v>
      </c>
      <c r="M581" s="133">
        <v>0</v>
      </c>
      <c r="N581" s="133">
        <v>0</v>
      </c>
      <c r="O581" s="133">
        <v>0</v>
      </c>
      <c r="P581" s="133">
        <v>0</v>
      </c>
      <c r="Q581" s="278"/>
      <c r="R581" s="279"/>
    </row>
    <row r="582" spans="1:18" s="24" customFormat="1" ht="12.75">
      <c r="A582" s="158"/>
      <c r="B582" s="161"/>
      <c r="C582" s="152"/>
      <c r="D582" s="29"/>
      <c r="E582" s="37"/>
      <c r="F582" s="27" t="s">
        <v>248</v>
      </c>
      <c r="G582" s="133">
        <f t="shared" si="113"/>
        <v>0</v>
      </c>
      <c r="H582" s="133">
        <f t="shared" si="113"/>
        <v>0</v>
      </c>
      <c r="I582" s="28">
        <v>0</v>
      </c>
      <c r="J582" s="28">
        <v>0</v>
      </c>
      <c r="K582" s="133">
        <v>0</v>
      </c>
      <c r="L582" s="133">
        <v>0</v>
      </c>
      <c r="M582" s="133">
        <v>0</v>
      </c>
      <c r="N582" s="133">
        <v>0</v>
      </c>
      <c r="O582" s="133">
        <v>0</v>
      </c>
      <c r="P582" s="133">
        <v>0</v>
      </c>
      <c r="Q582" s="278"/>
      <c r="R582" s="279"/>
    </row>
    <row r="583" spans="1:18" s="24" customFormat="1" ht="12.75">
      <c r="A583" s="158"/>
      <c r="B583" s="161"/>
      <c r="C583" s="152"/>
      <c r="D583" s="29"/>
      <c r="E583" s="39"/>
      <c r="F583" s="27" t="s">
        <v>28</v>
      </c>
      <c r="G583" s="133">
        <f t="shared" si="113"/>
        <v>0</v>
      </c>
      <c r="H583" s="133">
        <f t="shared" si="113"/>
        <v>0</v>
      </c>
      <c r="I583" s="28">
        <v>0</v>
      </c>
      <c r="J583" s="28">
        <v>0</v>
      </c>
      <c r="K583" s="133">
        <v>0</v>
      </c>
      <c r="L583" s="133">
        <v>0</v>
      </c>
      <c r="M583" s="133">
        <v>0</v>
      </c>
      <c r="N583" s="133">
        <v>0</v>
      </c>
      <c r="O583" s="133">
        <v>0</v>
      </c>
      <c r="P583" s="133">
        <v>0</v>
      </c>
      <c r="Q583" s="278"/>
      <c r="R583" s="279"/>
    </row>
    <row r="584" spans="1:18" s="24" customFormat="1" ht="12.75">
      <c r="A584" s="158"/>
      <c r="B584" s="161"/>
      <c r="C584" s="152"/>
      <c r="D584" s="29"/>
      <c r="E584" s="39"/>
      <c r="F584" s="27" t="s">
        <v>227</v>
      </c>
      <c r="G584" s="133">
        <f aca="true" t="shared" si="114" ref="G584:H588">I584+K584+M584+O584</f>
        <v>0</v>
      </c>
      <c r="H584" s="133">
        <f t="shared" si="114"/>
        <v>0</v>
      </c>
      <c r="I584" s="28">
        <v>0</v>
      </c>
      <c r="J584" s="28">
        <v>0</v>
      </c>
      <c r="K584" s="133">
        <v>0</v>
      </c>
      <c r="L584" s="133">
        <v>0</v>
      </c>
      <c r="M584" s="133">
        <v>0</v>
      </c>
      <c r="N584" s="133">
        <v>0</v>
      </c>
      <c r="O584" s="133">
        <v>0</v>
      </c>
      <c r="P584" s="133">
        <v>0</v>
      </c>
      <c r="Q584" s="278"/>
      <c r="R584" s="279"/>
    </row>
    <row r="585" spans="1:18" s="24" customFormat="1" ht="12.75">
      <c r="A585" s="158"/>
      <c r="B585" s="161"/>
      <c r="C585" s="152"/>
      <c r="D585" s="29"/>
      <c r="E585" s="30"/>
      <c r="F585" s="27" t="s">
        <v>234</v>
      </c>
      <c r="G585" s="133">
        <f t="shared" si="114"/>
        <v>0</v>
      </c>
      <c r="H585" s="133">
        <f t="shared" si="114"/>
        <v>0</v>
      </c>
      <c r="I585" s="28">
        <v>0</v>
      </c>
      <c r="J585" s="28">
        <v>0</v>
      </c>
      <c r="K585" s="28">
        <v>0</v>
      </c>
      <c r="L585" s="133">
        <v>0</v>
      </c>
      <c r="M585" s="28">
        <v>0</v>
      </c>
      <c r="N585" s="28">
        <v>0</v>
      </c>
      <c r="O585" s="28">
        <v>0</v>
      </c>
      <c r="P585" s="133">
        <v>0</v>
      </c>
      <c r="Q585" s="278"/>
      <c r="R585" s="279"/>
    </row>
    <row r="586" spans="1:18" s="24" customFormat="1" ht="12.75">
      <c r="A586" s="158"/>
      <c r="B586" s="161"/>
      <c r="C586" s="152"/>
      <c r="D586" s="29"/>
      <c r="E586" s="30"/>
      <c r="F586" s="27" t="s">
        <v>235</v>
      </c>
      <c r="G586" s="133">
        <f t="shared" si="114"/>
        <v>0</v>
      </c>
      <c r="H586" s="133">
        <f t="shared" si="114"/>
        <v>0</v>
      </c>
      <c r="I586" s="28">
        <v>0</v>
      </c>
      <c r="J586" s="28">
        <v>0</v>
      </c>
      <c r="K586" s="28">
        <v>0</v>
      </c>
      <c r="L586" s="133">
        <v>0</v>
      </c>
      <c r="M586" s="28">
        <v>0</v>
      </c>
      <c r="N586" s="28">
        <v>0</v>
      </c>
      <c r="O586" s="28">
        <v>0</v>
      </c>
      <c r="P586" s="133">
        <v>0</v>
      </c>
      <c r="Q586" s="278"/>
      <c r="R586" s="279"/>
    </row>
    <row r="587" spans="1:18" s="24" customFormat="1" ht="12.75">
      <c r="A587" s="158"/>
      <c r="B587" s="161"/>
      <c r="C587" s="152"/>
      <c r="D587" s="29"/>
      <c r="E587" s="39" t="s">
        <v>199</v>
      </c>
      <c r="F587" s="27" t="s">
        <v>236</v>
      </c>
      <c r="G587" s="133">
        <f t="shared" si="114"/>
        <v>156</v>
      </c>
      <c r="H587" s="133">
        <f t="shared" si="114"/>
        <v>0</v>
      </c>
      <c r="I587" s="28">
        <v>156</v>
      </c>
      <c r="J587" s="28">
        <v>0</v>
      </c>
      <c r="K587" s="28">
        <v>0</v>
      </c>
      <c r="L587" s="133">
        <v>0</v>
      </c>
      <c r="M587" s="28">
        <v>0</v>
      </c>
      <c r="N587" s="28">
        <v>0</v>
      </c>
      <c r="O587" s="28">
        <v>0</v>
      </c>
      <c r="P587" s="133">
        <v>0</v>
      </c>
      <c r="Q587" s="278"/>
      <c r="R587" s="279"/>
    </row>
    <row r="588" spans="1:18" s="24" customFormat="1" ht="12.75">
      <c r="A588" s="158"/>
      <c r="B588" s="161"/>
      <c r="C588" s="152"/>
      <c r="D588" s="29"/>
      <c r="E588" s="39" t="s">
        <v>23</v>
      </c>
      <c r="F588" s="27" t="s">
        <v>237</v>
      </c>
      <c r="G588" s="133">
        <f t="shared" si="114"/>
        <v>3120</v>
      </c>
      <c r="H588" s="133">
        <f t="shared" si="114"/>
        <v>0</v>
      </c>
      <c r="I588" s="28">
        <v>3120</v>
      </c>
      <c r="J588" s="28">
        <v>0</v>
      </c>
      <c r="K588" s="28">
        <v>0</v>
      </c>
      <c r="L588" s="133">
        <v>0</v>
      </c>
      <c r="M588" s="28">
        <v>0</v>
      </c>
      <c r="N588" s="28">
        <v>0</v>
      </c>
      <c r="O588" s="28">
        <v>0</v>
      </c>
      <c r="P588" s="133">
        <v>0</v>
      </c>
      <c r="Q588" s="278"/>
      <c r="R588" s="279"/>
    </row>
    <row r="589" spans="1:18" s="24" customFormat="1" ht="13.5" thickBot="1">
      <c r="A589" s="159"/>
      <c r="B589" s="162"/>
      <c r="C589" s="153"/>
      <c r="D589" s="33"/>
      <c r="E589" s="34"/>
      <c r="F589" s="35" t="s">
        <v>238</v>
      </c>
      <c r="G589" s="134">
        <f t="shared" si="113"/>
        <v>0</v>
      </c>
      <c r="H589" s="134">
        <f t="shared" si="113"/>
        <v>0</v>
      </c>
      <c r="I589" s="36">
        <v>0</v>
      </c>
      <c r="J589" s="36">
        <v>0</v>
      </c>
      <c r="K589" s="36">
        <v>0</v>
      </c>
      <c r="L589" s="134">
        <v>0</v>
      </c>
      <c r="M589" s="36">
        <v>0</v>
      </c>
      <c r="N589" s="36">
        <v>0</v>
      </c>
      <c r="O589" s="36">
        <v>0</v>
      </c>
      <c r="P589" s="134">
        <v>0</v>
      </c>
      <c r="Q589" s="280"/>
      <c r="R589" s="281"/>
    </row>
    <row r="590" spans="1:18" s="24" customFormat="1" ht="12.75">
      <c r="A590" s="157" t="s">
        <v>296</v>
      </c>
      <c r="B590" s="160" t="s">
        <v>473</v>
      </c>
      <c r="C590" s="151">
        <v>360</v>
      </c>
      <c r="D590" s="21"/>
      <c r="E590" s="22"/>
      <c r="F590" s="119" t="s">
        <v>247</v>
      </c>
      <c r="G590" s="23">
        <f aca="true" t="shared" si="115" ref="G590:P590">SUM(G591:G601)</f>
        <v>2592</v>
      </c>
      <c r="H590" s="23">
        <f t="shared" si="115"/>
        <v>0</v>
      </c>
      <c r="I590" s="23">
        <f t="shared" si="115"/>
        <v>2592</v>
      </c>
      <c r="J590" s="23">
        <f t="shared" si="115"/>
        <v>0</v>
      </c>
      <c r="K590" s="23">
        <f t="shared" si="115"/>
        <v>0</v>
      </c>
      <c r="L590" s="23">
        <f t="shared" si="115"/>
        <v>0</v>
      </c>
      <c r="M590" s="23">
        <f t="shared" si="115"/>
        <v>0</v>
      </c>
      <c r="N590" s="23">
        <f t="shared" si="115"/>
        <v>0</v>
      </c>
      <c r="O590" s="23">
        <f t="shared" si="115"/>
        <v>0</v>
      </c>
      <c r="P590" s="23">
        <f t="shared" si="115"/>
        <v>0</v>
      </c>
      <c r="Q590" s="276" t="s">
        <v>20</v>
      </c>
      <c r="R590" s="277"/>
    </row>
    <row r="591" spans="1:18" s="24" customFormat="1" ht="12.75">
      <c r="A591" s="158"/>
      <c r="B591" s="161"/>
      <c r="C591" s="152"/>
      <c r="D591" s="29"/>
      <c r="E591" s="26"/>
      <c r="F591" s="27" t="s">
        <v>22</v>
      </c>
      <c r="G591" s="133">
        <f aca="true" t="shared" si="116" ref="G591:H601">I591+K591+M591+O591</f>
        <v>0</v>
      </c>
      <c r="H591" s="133">
        <f t="shared" si="116"/>
        <v>0</v>
      </c>
      <c r="I591" s="28">
        <v>0</v>
      </c>
      <c r="J591" s="28">
        <v>0</v>
      </c>
      <c r="K591" s="133">
        <v>0</v>
      </c>
      <c r="L591" s="133">
        <v>0</v>
      </c>
      <c r="M591" s="133">
        <v>0</v>
      </c>
      <c r="N591" s="133">
        <v>0</v>
      </c>
      <c r="O591" s="133">
        <v>0</v>
      </c>
      <c r="P591" s="133">
        <v>0</v>
      </c>
      <c r="Q591" s="278"/>
      <c r="R591" s="279"/>
    </row>
    <row r="592" spans="1:18" s="24" customFormat="1" ht="12.75">
      <c r="A592" s="158"/>
      <c r="B592" s="161"/>
      <c r="C592" s="152"/>
      <c r="D592" s="29"/>
      <c r="E592" s="30"/>
      <c r="F592" s="27" t="s">
        <v>25</v>
      </c>
      <c r="G592" s="133">
        <f t="shared" si="116"/>
        <v>0</v>
      </c>
      <c r="H592" s="133">
        <f t="shared" si="116"/>
        <v>0</v>
      </c>
      <c r="I592" s="28">
        <v>0</v>
      </c>
      <c r="J592" s="28">
        <v>0</v>
      </c>
      <c r="K592" s="133">
        <v>0</v>
      </c>
      <c r="L592" s="133">
        <v>0</v>
      </c>
      <c r="M592" s="133">
        <v>0</v>
      </c>
      <c r="N592" s="133">
        <v>0</v>
      </c>
      <c r="O592" s="133">
        <v>0</v>
      </c>
      <c r="P592" s="133">
        <v>0</v>
      </c>
      <c r="Q592" s="278"/>
      <c r="R592" s="279"/>
    </row>
    <row r="593" spans="1:18" s="24" customFormat="1" ht="12.75">
      <c r="A593" s="158"/>
      <c r="B593" s="161"/>
      <c r="C593" s="152"/>
      <c r="D593" s="29"/>
      <c r="E593" s="37"/>
      <c r="F593" s="27" t="s">
        <v>26</v>
      </c>
      <c r="G593" s="133">
        <f t="shared" si="116"/>
        <v>0</v>
      </c>
      <c r="H593" s="133">
        <f t="shared" si="116"/>
        <v>0</v>
      </c>
      <c r="I593" s="28">
        <v>0</v>
      </c>
      <c r="J593" s="28">
        <v>0</v>
      </c>
      <c r="K593" s="133">
        <v>0</v>
      </c>
      <c r="L593" s="133">
        <v>0</v>
      </c>
      <c r="M593" s="133">
        <v>0</v>
      </c>
      <c r="N593" s="133">
        <v>0</v>
      </c>
      <c r="O593" s="133">
        <v>0</v>
      </c>
      <c r="P593" s="133">
        <v>0</v>
      </c>
      <c r="Q593" s="278"/>
      <c r="R593" s="279"/>
    </row>
    <row r="594" spans="1:18" s="24" customFormat="1" ht="12.75">
      <c r="A594" s="158"/>
      <c r="B594" s="161"/>
      <c r="C594" s="152"/>
      <c r="D594" s="29"/>
      <c r="E594" s="37"/>
      <c r="F594" s="27" t="s">
        <v>248</v>
      </c>
      <c r="G594" s="133">
        <f t="shared" si="116"/>
        <v>0</v>
      </c>
      <c r="H594" s="133">
        <f t="shared" si="116"/>
        <v>0</v>
      </c>
      <c r="I594" s="28">
        <v>0</v>
      </c>
      <c r="J594" s="28">
        <v>0</v>
      </c>
      <c r="K594" s="133">
        <v>0</v>
      </c>
      <c r="L594" s="133">
        <v>0</v>
      </c>
      <c r="M594" s="133">
        <v>0</v>
      </c>
      <c r="N594" s="133">
        <v>0</v>
      </c>
      <c r="O594" s="133">
        <v>0</v>
      </c>
      <c r="P594" s="133">
        <v>0</v>
      </c>
      <c r="Q594" s="278"/>
      <c r="R594" s="279"/>
    </row>
    <row r="595" spans="1:18" s="24" customFormat="1" ht="12.75">
      <c r="A595" s="158"/>
      <c r="B595" s="161"/>
      <c r="C595" s="152"/>
      <c r="D595" s="29"/>
      <c r="E595" s="39"/>
      <c r="F595" s="27" t="s">
        <v>28</v>
      </c>
      <c r="G595" s="133">
        <f t="shared" si="116"/>
        <v>0</v>
      </c>
      <c r="H595" s="133">
        <f t="shared" si="116"/>
        <v>0</v>
      </c>
      <c r="I595" s="28">
        <v>0</v>
      </c>
      <c r="J595" s="28">
        <v>0</v>
      </c>
      <c r="K595" s="133">
        <v>0</v>
      </c>
      <c r="L595" s="133">
        <v>0</v>
      </c>
      <c r="M595" s="133">
        <v>0</v>
      </c>
      <c r="N595" s="133">
        <v>0</v>
      </c>
      <c r="O595" s="133">
        <v>0</v>
      </c>
      <c r="P595" s="133">
        <v>0</v>
      </c>
      <c r="Q595" s="278"/>
      <c r="R595" s="279"/>
    </row>
    <row r="596" spans="1:18" s="24" customFormat="1" ht="12.75">
      <c r="A596" s="158"/>
      <c r="B596" s="161"/>
      <c r="C596" s="152"/>
      <c r="D596" s="29"/>
      <c r="E596" s="39"/>
      <c r="F596" s="27" t="s">
        <v>227</v>
      </c>
      <c r="G596" s="133">
        <f aca="true" t="shared" si="117" ref="G596:H600">I596+K596+M596+O596</f>
        <v>0</v>
      </c>
      <c r="H596" s="133">
        <f t="shared" si="117"/>
        <v>0</v>
      </c>
      <c r="I596" s="28">
        <v>0</v>
      </c>
      <c r="J596" s="28">
        <v>0</v>
      </c>
      <c r="K596" s="133">
        <v>0</v>
      </c>
      <c r="L596" s="133">
        <v>0</v>
      </c>
      <c r="M596" s="133">
        <v>0</v>
      </c>
      <c r="N596" s="133">
        <v>0</v>
      </c>
      <c r="O596" s="133">
        <v>0</v>
      </c>
      <c r="P596" s="133">
        <v>0</v>
      </c>
      <c r="Q596" s="278"/>
      <c r="R596" s="279"/>
    </row>
    <row r="597" spans="1:18" s="24" customFormat="1" ht="12.75">
      <c r="A597" s="158"/>
      <c r="B597" s="161"/>
      <c r="C597" s="152"/>
      <c r="D597" s="29"/>
      <c r="E597" s="30"/>
      <c r="F597" s="27" t="s">
        <v>234</v>
      </c>
      <c r="G597" s="133">
        <f t="shared" si="117"/>
        <v>0</v>
      </c>
      <c r="H597" s="133">
        <f t="shared" si="117"/>
        <v>0</v>
      </c>
      <c r="I597" s="28">
        <v>0</v>
      </c>
      <c r="J597" s="28">
        <v>0</v>
      </c>
      <c r="K597" s="28">
        <v>0</v>
      </c>
      <c r="L597" s="133">
        <v>0</v>
      </c>
      <c r="M597" s="28">
        <v>0</v>
      </c>
      <c r="N597" s="28">
        <v>0</v>
      </c>
      <c r="O597" s="28">
        <v>0</v>
      </c>
      <c r="P597" s="133">
        <v>0</v>
      </c>
      <c r="Q597" s="278"/>
      <c r="R597" s="279"/>
    </row>
    <row r="598" spans="1:18" s="24" customFormat="1" ht="12.75">
      <c r="A598" s="158"/>
      <c r="B598" s="161"/>
      <c r="C598" s="152"/>
      <c r="D598" s="29"/>
      <c r="E598" s="30"/>
      <c r="F598" s="27" t="s">
        <v>235</v>
      </c>
      <c r="G598" s="133">
        <f t="shared" si="117"/>
        <v>0</v>
      </c>
      <c r="H598" s="133">
        <f t="shared" si="117"/>
        <v>0</v>
      </c>
      <c r="I598" s="28">
        <v>0</v>
      </c>
      <c r="J598" s="28">
        <v>0</v>
      </c>
      <c r="K598" s="28">
        <v>0</v>
      </c>
      <c r="L598" s="133">
        <v>0</v>
      </c>
      <c r="M598" s="28">
        <v>0</v>
      </c>
      <c r="N598" s="28">
        <v>0</v>
      </c>
      <c r="O598" s="28">
        <v>0</v>
      </c>
      <c r="P598" s="133">
        <v>0</v>
      </c>
      <c r="Q598" s="278"/>
      <c r="R598" s="279"/>
    </row>
    <row r="599" spans="1:18" s="24" customFormat="1" ht="12.75">
      <c r="A599" s="158"/>
      <c r="B599" s="161"/>
      <c r="C599" s="152"/>
      <c r="D599" s="29"/>
      <c r="E599" s="39" t="s">
        <v>199</v>
      </c>
      <c r="F599" s="27" t="s">
        <v>236</v>
      </c>
      <c r="G599" s="133">
        <f t="shared" si="117"/>
        <v>252</v>
      </c>
      <c r="H599" s="133">
        <f t="shared" si="117"/>
        <v>0</v>
      </c>
      <c r="I599" s="28">
        <v>252</v>
      </c>
      <c r="J599" s="28">
        <v>0</v>
      </c>
      <c r="K599" s="28">
        <v>0</v>
      </c>
      <c r="L599" s="133">
        <v>0</v>
      </c>
      <c r="M599" s="28">
        <v>0</v>
      </c>
      <c r="N599" s="28">
        <v>0</v>
      </c>
      <c r="O599" s="28">
        <v>0</v>
      </c>
      <c r="P599" s="133">
        <v>0</v>
      </c>
      <c r="Q599" s="278"/>
      <c r="R599" s="279"/>
    </row>
    <row r="600" spans="1:18" s="24" customFormat="1" ht="12.75">
      <c r="A600" s="158"/>
      <c r="B600" s="161"/>
      <c r="C600" s="152"/>
      <c r="D600" s="29"/>
      <c r="E600" s="39" t="s">
        <v>23</v>
      </c>
      <c r="F600" s="27" t="s">
        <v>237</v>
      </c>
      <c r="G600" s="133">
        <f t="shared" si="117"/>
        <v>2340</v>
      </c>
      <c r="H600" s="133">
        <f t="shared" si="117"/>
        <v>0</v>
      </c>
      <c r="I600" s="28">
        <v>2340</v>
      </c>
      <c r="J600" s="28">
        <v>0</v>
      </c>
      <c r="K600" s="28">
        <v>0</v>
      </c>
      <c r="L600" s="133">
        <v>0</v>
      </c>
      <c r="M600" s="28">
        <v>0</v>
      </c>
      <c r="N600" s="28">
        <v>0</v>
      </c>
      <c r="O600" s="28">
        <v>0</v>
      </c>
      <c r="P600" s="133">
        <v>0</v>
      </c>
      <c r="Q600" s="278"/>
      <c r="R600" s="279"/>
    </row>
    <row r="601" spans="1:18" s="24" customFormat="1" ht="13.5" thickBot="1">
      <c r="A601" s="159"/>
      <c r="B601" s="162"/>
      <c r="C601" s="153"/>
      <c r="D601" s="33"/>
      <c r="E601" s="34"/>
      <c r="F601" s="35" t="s">
        <v>238</v>
      </c>
      <c r="G601" s="134">
        <f t="shared" si="116"/>
        <v>0</v>
      </c>
      <c r="H601" s="134">
        <f t="shared" si="116"/>
        <v>0</v>
      </c>
      <c r="I601" s="36">
        <v>0</v>
      </c>
      <c r="J601" s="36">
        <v>0</v>
      </c>
      <c r="K601" s="36">
        <v>0</v>
      </c>
      <c r="L601" s="134">
        <v>0</v>
      </c>
      <c r="M601" s="36">
        <v>0</v>
      </c>
      <c r="N601" s="36">
        <v>0</v>
      </c>
      <c r="O601" s="36">
        <v>0</v>
      </c>
      <c r="P601" s="134">
        <v>0</v>
      </c>
      <c r="Q601" s="280"/>
      <c r="R601" s="281"/>
    </row>
    <row r="602" spans="1:18" s="24" customFormat="1" ht="12.75" customHeight="1">
      <c r="A602" s="157" t="s">
        <v>297</v>
      </c>
      <c r="B602" s="160" t="s">
        <v>474</v>
      </c>
      <c r="C602" s="151">
        <v>360</v>
      </c>
      <c r="D602" s="21"/>
      <c r="E602" s="22"/>
      <c r="F602" s="119" t="s">
        <v>247</v>
      </c>
      <c r="G602" s="23">
        <f aca="true" t="shared" si="118" ref="G602:P602">SUM(G603:G613)</f>
        <v>11390</v>
      </c>
      <c r="H602" s="23">
        <f t="shared" si="118"/>
        <v>0</v>
      </c>
      <c r="I602" s="23">
        <f t="shared" si="118"/>
        <v>11390</v>
      </c>
      <c r="J602" s="23">
        <f t="shared" si="118"/>
        <v>0</v>
      </c>
      <c r="K602" s="23">
        <f t="shared" si="118"/>
        <v>0</v>
      </c>
      <c r="L602" s="23">
        <f t="shared" si="118"/>
        <v>0</v>
      </c>
      <c r="M602" s="23">
        <f t="shared" si="118"/>
        <v>0</v>
      </c>
      <c r="N602" s="23">
        <f t="shared" si="118"/>
        <v>0</v>
      </c>
      <c r="O602" s="23">
        <f t="shared" si="118"/>
        <v>0</v>
      </c>
      <c r="P602" s="23">
        <f t="shared" si="118"/>
        <v>0</v>
      </c>
      <c r="Q602" s="276" t="s">
        <v>20</v>
      </c>
      <c r="R602" s="277"/>
    </row>
    <row r="603" spans="1:18" s="24" customFormat="1" ht="12.75">
      <c r="A603" s="158"/>
      <c r="B603" s="161"/>
      <c r="C603" s="152"/>
      <c r="D603" s="29"/>
      <c r="E603" s="26"/>
      <c r="F603" s="27" t="s">
        <v>22</v>
      </c>
      <c r="G603" s="133">
        <f aca="true" t="shared" si="119" ref="G603:H613">I603+K603+M603+O603</f>
        <v>0</v>
      </c>
      <c r="H603" s="133">
        <f t="shared" si="119"/>
        <v>0</v>
      </c>
      <c r="I603" s="28">
        <v>0</v>
      </c>
      <c r="J603" s="28">
        <v>0</v>
      </c>
      <c r="K603" s="133">
        <v>0</v>
      </c>
      <c r="L603" s="133">
        <v>0</v>
      </c>
      <c r="M603" s="133">
        <v>0</v>
      </c>
      <c r="N603" s="133">
        <v>0</v>
      </c>
      <c r="O603" s="133">
        <v>0</v>
      </c>
      <c r="P603" s="133">
        <v>0</v>
      </c>
      <c r="Q603" s="278"/>
      <c r="R603" s="279"/>
    </row>
    <row r="604" spans="1:18" s="24" customFormat="1" ht="12.75">
      <c r="A604" s="158"/>
      <c r="B604" s="161"/>
      <c r="C604" s="152"/>
      <c r="D604" s="29"/>
      <c r="E604" s="30"/>
      <c r="F604" s="27" t="s">
        <v>25</v>
      </c>
      <c r="G604" s="133">
        <f t="shared" si="119"/>
        <v>0</v>
      </c>
      <c r="H604" s="133">
        <f t="shared" si="119"/>
        <v>0</v>
      </c>
      <c r="I604" s="28">
        <v>0</v>
      </c>
      <c r="J604" s="28">
        <v>0</v>
      </c>
      <c r="K604" s="133">
        <v>0</v>
      </c>
      <c r="L604" s="133">
        <v>0</v>
      </c>
      <c r="M604" s="133">
        <v>0</v>
      </c>
      <c r="N604" s="133">
        <v>0</v>
      </c>
      <c r="O604" s="133">
        <v>0</v>
      </c>
      <c r="P604" s="133">
        <v>0</v>
      </c>
      <c r="Q604" s="278"/>
      <c r="R604" s="279"/>
    </row>
    <row r="605" spans="1:18" s="24" customFormat="1" ht="12.75">
      <c r="A605" s="158"/>
      <c r="B605" s="161"/>
      <c r="C605" s="152"/>
      <c r="D605" s="29"/>
      <c r="E605" s="37"/>
      <c r="F605" s="27" t="s">
        <v>26</v>
      </c>
      <c r="G605" s="133">
        <f t="shared" si="119"/>
        <v>0</v>
      </c>
      <c r="H605" s="133">
        <f t="shared" si="119"/>
        <v>0</v>
      </c>
      <c r="I605" s="28">
        <v>0</v>
      </c>
      <c r="J605" s="28">
        <v>0</v>
      </c>
      <c r="K605" s="133">
        <v>0</v>
      </c>
      <c r="L605" s="133">
        <v>0</v>
      </c>
      <c r="M605" s="133">
        <v>0</v>
      </c>
      <c r="N605" s="133">
        <v>0</v>
      </c>
      <c r="O605" s="133">
        <v>0</v>
      </c>
      <c r="P605" s="133">
        <v>0</v>
      </c>
      <c r="Q605" s="278"/>
      <c r="R605" s="279"/>
    </row>
    <row r="606" spans="1:18" s="24" customFormat="1" ht="12.75">
      <c r="A606" s="158"/>
      <c r="B606" s="161"/>
      <c r="C606" s="152"/>
      <c r="D606" s="29"/>
      <c r="E606" s="37"/>
      <c r="F606" s="27" t="s">
        <v>248</v>
      </c>
      <c r="G606" s="133">
        <f t="shared" si="119"/>
        <v>0</v>
      </c>
      <c r="H606" s="133">
        <f t="shared" si="119"/>
        <v>0</v>
      </c>
      <c r="I606" s="28">
        <v>0</v>
      </c>
      <c r="J606" s="28">
        <v>0</v>
      </c>
      <c r="K606" s="133">
        <v>0</v>
      </c>
      <c r="L606" s="133">
        <v>0</v>
      </c>
      <c r="M606" s="133">
        <v>0</v>
      </c>
      <c r="N606" s="133">
        <v>0</v>
      </c>
      <c r="O606" s="133">
        <v>0</v>
      </c>
      <c r="P606" s="133">
        <v>0</v>
      </c>
      <c r="Q606" s="278"/>
      <c r="R606" s="279"/>
    </row>
    <row r="607" spans="1:18" s="24" customFormat="1" ht="12.75">
      <c r="A607" s="158"/>
      <c r="B607" s="161"/>
      <c r="C607" s="152"/>
      <c r="D607" s="29"/>
      <c r="E607" s="39"/>
      <c r="F607" s="27" t="s">
        <v>28</v>
      </c>
      <c r="G607" s="133">
        <f t="shared" si="119"/>
        <v>0</v>
      </c>
      <c r="H607" s="133">
        <f t="shared" si="119"/>
        <v>0</v>
      </c>
      <c r="I607" s="28">
        <v>0</v>
      </c>
      <c r="J607" s="28">
        <v>0</v>
      </c>
      <c r="K607" s="133">
        <v>0</v>
      </c>
      <c r="L607" s="133">
        <v>0</v>
      </c>
      <c r="M607" s="133">
        <v>0</v>
      </c>
      <c r="N607" s="133">
        <v>0</v>
      </c>
      <c r="O607" s="133">
        <v>0</v>
      </c>
      <c r="P607" s="133">
        <v>0</v>
      </c>
      <c r="Q607" s="278"/>
      <c r="R607" s="279"/>
    </row>
    <row r="608" spans="1:18" s="24" customFormat="1" ht="12.75">
      <c r="A608" s="158"/>
      <c r="B608" s="161"/>
      <c r="C608" s="152"/>
      <c r="D608" s="29"/>
      <c r="E608" s="39"/>
      <c r="F608" s="27" t="s">
        <v>227</v>
      </c>
      <c r="G608" s="133">
        <f t="shared" si="119"/>
        <v>0</v>
      </c>
      <c r="H608" s="133">
        <f t="shared" si="119"/>
        <v>0</v>
      </c>
      <c r="I608" s="28">
        <v>0</v>
      </c>
      <c r="J608" s="28">
        <v>0</v>
      </c>
      <c r="K608" s="133">
        <v>0</v>
      </c>
      <c r="L608" s="133">
        <v>0</v>
      </c>
      <c r="M608" s="133">
        <v>0</v>
      </c>
      <c r="N608" s="133">
        <v>0</v>
      </c>
      <c r="O608" s="133">
        <v>0</v>
      </c>
      <c r="P608" s="133">
        <v>0</v>
      </c>
      <c r="Q608" s="278"/>
      <c r="R608" s="279"/>
    </row>
    <row r="609" spans="1:18" s="24" customFormat="1" ht="12.75">
      <c r="A609" s="158"/>
      <c r="B609" s="161"/>
      <c r="C609" s="152"/>
      <c r="D609" s="29"/>
      <c r="E609" s="30"/>
      <c r="F609" s="27" t="s">
        <v>234</v>
      </c>
      <c r="G609" s="133">
        <f t="shared" si="119"/>
        <v>0</v>
      </c>
      <c r="H609" s="133">
        <f t="shared" si="119"/>
        <v>0</v>
      </c>
      <c r="I609" s="28">
        <v>0</v>
      </c>
      <c r="J609" s="28">
        <v>0</v>
      </c>
      <c r="K609" s="28">
        <v>0</v>
      </c>
      <c r="L609" s="133">
        <v>0</v>
      </c>
      <c r="M609" s="28">
        <v>0</v>
      </c>
      <c r="N609" s="28">
        <v>0</v>
      </c>
      <c r="O609" s="28">
        <v>0</v>
      </c>
      <c r="P609" s="133">
        <v>0</v>
      </c>
      <c r="Q609" s="278"/>
      <c r="R609" s="279"/>
    </row>
    <row r="610" spans="1:18" s="24" customFormat="1" ht="12.75">
      <c r="A610" s="158"/>
      <c r="B610" s="161"/>
      <c r="C610" s="152"/>
      <c r="D610" s="29"/>
      <c r="E610" s="30"/>
      <c r="F610" s="27" t="s">
        <v>235</v>
      </c>
      <c r="G610" s="133">
        <f t="shared" si="119"/>
        <v>0</v>
      </c>
      <c r="H610" s="133">
        <f t="shared" si="119"/>
        <v>0</v>
      </c>
      <c r="I610" s="28">
        <v>0</v>
      </c>
      <c r="J610" s="28">
        <v>0</v>
      </c>
      <c r="K610" s="28">
        <v>0</v>
      </c>
      <c r="L610" s="133">
        <v>0</v>
      </c>
      <c r="M610" s="28">
        <v>0</v>
      </c>
      <c r="N610" s="28">
        <v>0</v>
      </c>
      <c r="O610" s="28">
        <v>0</v>
      </c>
      <c r="P610" s="133">
        <v>0</v>
      </c>
      <c r="Q610" s="278"/>
      <c r="R610" s="279"/>
    </row>
    <row r="611" spans="1:18" s="24" customFormat="1" ht="12.75">
      <c r="A611" s="158"/>
      <c r="B611" s="161"/>
      <c r="C611" s="152"/>
      <c r="D611" s="29"/>
      <c r="E611" s="30"/>
      <c r="F611" s="27" t="s">
        <v>236</v>
      </c>
      <c r="G611" s="133">
        <f t="shared" si="119"/>
        <v>0</v>
      </c>
      <c r="H611" s="133">
        <f t="shared" si="119"/>
        <v>0</v>
      </c>
      <c r="I611" s="28">
        <v>0</v>
      </c>
      <c r="J611" s="28">
        <v>0</v>
      </c>
      <c r="K611" s="28">
        <v>0</v>
      </c>
      <c r="L611" s="133">
        <v>0</v>
      </c>
      <c r="M611" s="28">
        <v>0</v>
      </c>
      <c r="N611" s="28">
        <v>0</v>
      </c>
      <c r="O611" s="28">
        <v>0</v>
      </c>
      <c r="P611" s="133">
        <v>0</v>
      </c>
      <c r="Q611" s="278"/>
      <c r="R611" s="279"/>
    </row>
    <row r="612" spans="1:18" s="24" customFormat="1" ht="12.75">
      <c r="A612" s="158"/>
      <c r="B612" s="161"/>
      <c r="C612" s="152"/>
      <c r="D612" s="29"/>
      <c r="E612" s="39" t="s">
        <v>199</v>
      </c>
      <c r="F612" s="27" t="s">
        <v>237</v>
      </c>
      <c r="G612" s="133">
        <f t="shared" si="119"/>
        <v>1390</v>
      </c>
      <c r="H612" s="133">
        <f t="shared" si="119"/>
        <v>0</v>
      </c>
      <c r="I612" s="28">
        <v>1390</v>
      </c>
      <c r="J612" s="28">
        <v>0</v>
      </c>
      <c r="K612" s="28">
        <v>0</v>
      </c>
      <c r="L612" s="133">
        <v>0</v>
      </c>
      <c r="M612" s="28">
        <v>0</v>
      </c>
      <c r="N612" s="28">
        <v>0</v>
      </c>
      <c r="O612" s="28">
        <v>0</v>
      </c>
      <c r="P612" s="133">
        <v>0</v>
      </c>
      <c r="Q612" s="278"/>
      <c r="R612" s="279"/>
    </row>
    <row r="613" spans="1:18" s="24" customFormat="1" ht="13.5" thickBot="1">
      <c r="A613" s="159"/>
      <c r="B613" s="162"/>
      <c r="C613" s="153"/>
      <c r="D613" s="33"/>
      <c r="E613" s="81" t="s">
        <v>23</v>
      </c>
      <c r="F613" s="35" t="s">
        <v>238</v>
      </c>
      <c r="G613" s="134">
        <f t="shared" si="119"/>
        <v>10000</v>
      </c>
      <c r="H613" s="134">
        <f t="shared" si="119"/>
        <v>0</v>
      </c>
      <c r="I613" s="36">
        <v>10000</v>
      </c>
      <c r="J613" s="36">
        <v>0</v>
      </c>
      <c r="K613" s="36">
        <v>0</v>
      </c>
      <c r="L613" s="134">
        <v>0</v>
      </c>
      <c r="M613" s="36">
        <v>0</v>
      </c>
      <c r="N613" s="36">
        <v>0</v>
      </c>
      <c r="O613" s="36">
        <v>0</v>
      </c>
      <c r="P613" s="134">
        <v>0</v>
      </c>
      <c r="Q613" s="280"/>
      <c r="R613" s="281"/>
    </row>
    <row r="614" spans="1:18" s="24" customFormat="1" ht="12.75">
      <c r="A614" s="157" t="s">
        <v>298</v>
      </c>
      <c r="B614" s="160" t="s">
        <v>475</v>
      </c>
      <c r="C614" s="151">
        <v>400</v>
      </c>
      <c r="D614" s="21"/>
      <c r="E614" s="22"/>
      <c r="F614" s="119" t="s">
        <v>247</v>
      </c>
      <c r="G614" s="23">
        <f aca="true" t="shared" si="120" ref="G614:P614">SUM(G615:G625)</f>
        <v>2730</v>
      </c>
      <c r="H614" s="23">
        <f t="shared" si="120"/>
        <v>0</v>
      </c>
      <c r="I614" s="23">
        <f t="shared" si="120"/>
        <v>2730</v>
      </c>
      <c r="J614" s="23">
        <f t="shared" si="120"/>
        <v>0</v>
      </c>
      <c r="K614" s="23">
        <f t="shared" si="120"/>
        <v>0</v>
      </c>
      <c r="L614" s="23">
        <f t="shared" si="120"/>
        <v>0</v>
      </c>
      <c r="M614" s="23">
        <f t="shared" si="120"/>
        <v>0</v>
      </c>
      <c r="N614" s="23">
        <f t="shared" si="120"/>
        <v>0</v>
      </c>
      <c r="O614" s="23">
        <f t="shared" si="120"/>
        <v>0</v>
      </c>
      <c r="P614" s="23">
        <f t="shared" si="120"/>
        <v>0</v>
      </c>
      <c r="Q614" s="276" t="s">
        <v>20</v>
      </c>
      <c r="R614" s="277"/>
    </row>
    <row r="615" spans="1:18" s="24" customFormat="1" ht="12.75">
      <c r="A615" s="158"/>
      <c r="B615" s="161"/>
      <c r="C615" s="152"/>
      <c r="D615" s="29"/>
      <c r="E615" s="26"/>
      <c r="F615" s="27" t="s">
        <v>22</v>
      </c>
      <c r="G615" s="133">
        <f aca="true" t="shared" si="121" ref="G615:H625">I615+K615+M615+O615</f>
        <v>0</v>
      </c>
      <c r="H615" s="133">
        <f t="shared" si="121"/>
        <v>0</v>
      </c>
      <c r="I615" s="28">
        <v>0</v>
      </c>
      <c r="J615" s="28">
        <v>0</v>
      </c>
      <c r="K615" s="133">
        <v>0</v>
      </c>
      <c r="L615" s="133">
        <v>0</v>
      </c>
      <c r="M615" s="133">
        <v>0</v>
      </c>
      <c r="N615" s="133">
        <v>0</v>
      </c>
      <c r="O615" s="133">
        <v>0</v>
      </c>
      <c r="P615" s="133">
        <v>0</v>
      </c>
      <c r="Q615" s="278"/>
      <c r="R615" s="279"/>
    </row>
    <row r="616" spans="1:18" s="24" customFormat="1" ht="12.75">
      <c r="A616" s="158"/>
      <c r="B616" s="161"/>
      <c r="C616" s="152"/>
      <c r="D616" s="29"/>
      <c r="E616" s="30"/>
      <c r="F616" s="27" t="s">
        <v>25</v>
      </c>
      <c r="G616" s="133">
        <f t="shared" si="121"/>
        <v>0</v>
      </c>
      <c r="H616" s="133">
        <f t="shared" si="121"/>
        <v>0</v>
      </c>
      <c r="I616" s="28">
        <v>0</v>
      </c>
      <c r="J616" s="28">
        <v>0</v>
      </c>
      <c r="K616" s="133">
        <v>0</v>
      </c>
      <c r="L616" s="133">
        <v>0</v>
      </c>
      <c r="M616" s="133">
        <v>0</v>
      </c>
      <c r="N616" s="133">
        <v>0</v>
      </c>
      <c r="O616" s="133">
        <v>0</v>
      </c>
      <c r="P616" s="133">
        <v>0</v>
      </c>
      <c r="Q616" s="278"/>
      <c r="R616" s="279"/>
    </row>
    <row r="617" spans="1:18" s="24" customFormat="1" ht="12.75">
      <c r="A617" s="158"/>
      <c r="B617" s="161"/>
      <c r="C617" s="152"/>
      <c r="D617" s="29"/>
      <c r="E617" s="37"/>
      <c r="F617" s="27" t="s">
        <v>26</v>
      </c>
      <c r="G617" s="133">
        <f t="shared" si="121"/>
        <v>0</v>
      </c>
      <c r="H617" s="133">
        <f t="shared" si="121"/>
        <v>0</v>
      </c>
      <c r="I617" s="28">
        <v>0</v>
      </c>
      <c r="J617" s="28">
        <v>0</v>
      </c>
      <c r="K617" s="133">
        <v>0</v>
      </c>
      <c r="L617" s="133">
        <v>0</v>
      </c>
      <c r="M617" s="133">
        <v>0</v>
      </c>
      <c r="N617" s="133">
        <v>0</v>
      </c>
      <c r="O617" s="133">
        <v>0</v>
      </c>
      <c r="P617" s="133">
        <v>0</v>
      </c>
      <c r="Q617" s="278"/>
      <c r="R617" s="279"/>
    </row>
    <row r="618" spans="1:18" s="24" customFormat="1" ht="12.75">
      <c r="A618" s="158"/>
      <c r="B618" s="161"/>
      <c r="C618" s="152"/>
      <c r="D618" s="29"/>
      <c r="E618" s="37"/>
      <c r="F618" s="27" t="s">
        <v>248</v>
      </c>
      <c r="G618" s="133">
        <f t="shared" si="121"/>
        <v>0</v>
      </c>
      <c r="H618" s="133">
        <f t="shared" si="121"/>
        <v>0</v>
      </c>
      <c r="I618" s="28">
        <v>0</v>
      </c>
      <c r="J618" s="28">
        <v>0</v>
      </c>
      <c r="K618" s="133">
        <v>0</v>
      </c>
      <c r="L618" s="133">
        <v>0</v>
      </c>
      <c r="M618" s="133">
        <v>0</v>
      </c>
      <c r="N618" s="133">
        <v>0</v>
      </c>
      <c r="O618" s="133">
        <v>0</v>
      </c>
      <c r="P618" s="133">
        <v>0</v>
      </c>
      <c r="Q618" s="278"/>
      <c r="R618" s="279"/>
    </row>
    <row r="619" spans="1:18" s="24" customFormat="1" ht="12.75">
      <c r="A619" s="158"/>
      <c r="B619" s="161"/>
      <c r="C619" s="152"/>
      <c r="D619" s="29"/>
      <c r="E619" s="39"/>
      <c r="F619" s="27" t="s">
        <v>28</v>
      </c>
      <c r="G619" s="133">
        <f t="shared" si="121"/>
        <v>0</v>
      </c>
      <c r="H619" s="133">
        <f t="shared" si="121"/>
        <v>0</v>
      </c>
      <c r="I619" s="28">
        <v>0</v>
      </c>
      <c r="J619" s="28">
        <v>0</v>
      </c>
      <c r="K619" s="133">
        <v>0</v>
      </c>
      <c r="L619" s="133">
        <v>0</v>
      </c>
      <c r="M619" s="133">
        <v>0</v>
      </c>
      <c r="N619" s="133">
        <v>0</v>
      </c>
      <c r="O619" s="133">
        <v>0</v>
      </c>
      <c r="P619" s="133">
        <v>0</v>
      </c>
      <c r="Q619" s="278"/>
      <c r="R619" s="279"/>
    </row>
    <row r="620" spans="1:18" s="24" customFormat="1" ht="12.75">
      <c r="A620" s="158"/>
      <c r="B620" s="161"/>
      <c r="C620" s="152"/>
      <c r="D620" s="29"/>
      <c r="E620" s="39"/>
      <c r="F620" s="27" t="s">
        <v>227</v>
      </c>
      <c r="G620" s="133">
        <f aca="true" t="shared" si="122" ref="G620:H624">I620+K620+M620+O620</f>
        <v>0</v>
      </c>
      <c r="H620" s="133">
        <f t="shared" si="122"/>
        <v>0</v>
      </c>
      <c r="I620" s="28">
        <v>0</v>
      </c>
      <c r="J620" s="28">
        <v>0</v>
      </c>
      <c r="K620" s="133">
        <v>0</v>
      </c>
      <c r="L620" s="133">
        <v>0</v>
      </c>
      <c r="M620" s="133">
        <v>0</v>
      </c>
      <c r="N620" s="133">
        <v>0</v>
      </c>
      <c r="O620" s="133">
        <v>0</v>
      </c>
      <c r="P620" s="133">
        <v>0</v>
      </c>
      <c r="Q620" s="278"/>
      <c r="R620" s="279"/>
    </row>
    <row r="621" spans="1:18" s="24" customFormat="1" ht="12.75">
      <c r="A621" s="158"/>
      <c r="B621" s="161"/>
      <c r="C621" s="152"/>
      <c r="D621" s="29"/>
      <c r="E621" s="30"/>
      <c r="F621" s="27" t="s">
        <v>234</v>
      </c>
      <c r="G621" s="133">
        <f t="shared" si="122"/>
        <v>0</v>
      </c>
      <c r="H621" s="133">
        <f t="shared" si="122"/>
        <v>0</v>
      </c>
      <c r="I621" s="28">
        <v>0</v>
      </c>
      <c r="J621" s="28">
        <v>0</v>
      </c>
      <c r="K621" s="28">
        <v>0</v>
      </c>
      <c r="L621" s="133">
        <v>0</v>
      </c>
      <c r="M621" s="28">
        <v>0</v>
      </c>
      <c r="N621" s="28">
        <v>0</v>
      </c>
      <c r="O621" s="28">
        <v>0</v>
      </c>
      <c r="P621" s="133">
        <v>0</v>
      </c>
      <c r="Q621" s="278"/>
      <c r="R621" s="279"/>
    </row>
    <row r="622" spans="1:18" s="24" customFormat="1" ht="12.75">
      <c r="A622" s="158"/>
      <c r="B622" s="161"/>
      <c r="C622" s="152"/>
      <c r="D622" s="29"/>
      <c r="E622" s="30"/>
      <c r="F622" s="27" t="s">
        <v>235</v>
      </c>
      <c r="G622" s="133">
        <f t="shared" si="122"/>
        <v>0</v>
      </c>
      <c r="H622" s="133">
        <f t="shared" si="122"/>
        <v>0</v>
      </c>
      <c r="I622" s="28">
        <v>0</v>
      </c>
      <c r="J622" s="28">
        <v>0</v>
      </c>
      <c r="K622" s="28">
        <v>0</v>
      </c>
      <c r="L622" s="133">
        <v>0</v>
      </c>
      <c r="M622" s="28">
        <v>0</v>
      </c>
      <c r="N622" s="28">
        <v>0</v>
      </c>
      <c r="O622" s="28">
        <v>0</v>
      </c>
      <c r="P622" s="133">
        <v>0</v>
      </c>
      <c r="Q622" s="278"/>
      <c r="R622" s="279"/>
    </row>
    <row r="623" spans="1:18" s="24" customFormat="1" ht="12.75">
      <c r="A623" s="158"/>
      <c r="B623" s="161"/>
      <c r="C623" s="152"/>
      <c r="D623" s="29"/>
      <c r="E623" s="39" t="s">
        <v>199</v>
      </c>
      <c r="F623" s="27" t="s">
        <v>236</v>
      </c>
      <c r="G623" s="133">
        <f t="shared" si="122"/>
        <v>130</v>
      </c>
      <c r="H623" s="133">
        <f t="shared" si="122"/>
        <v>0</v>
      </c>
      <c r="I623" s="28">
        <v>130</v>
      </c>
      <c r="J623" s="28">
        <v>0</v>
      </c>
      <c r="K623" s="28">
        <v>0</v>
      </c>
      <c r="L623" s="133">
        <v>0</v>
      </c>
      <c r="M623" s="28">
        <v>0</v>
      </c>
      <c r="N623" s="28">
        <v>0</v>
      </c>
      <c r="O623" s="28">
        <v>0</v>
      </c>
      <c r="P623" s="133">
        <v>0</v>
      </c>
      <c r="Q623" s="278"/>
      <c r="R623" s="279"/>
    </row>
    <row r="624" spans="1:18" s="24" customFormat="1" ht="12.75">
      <c r="A624" s="158"/>
      <c r="B624" s="161"/>
      <c r="C624" s="152"/>
      <c r="D624" s="29"/>
      <c r="E624" s="39" t="s">
        <v>23</v>
      </c>
      <c r="F624" s="27" t="s">
        <v>237</v>
      </c>
      <c r="G624" s="133">
        <f t="shared" si="122"/>
        <v>2600</v>
      </c>
      <c r="H624" s="133">
        <f t="shared" si="122"/>
        <v>0</v>
      </c>
      <c r="I624" s="28">
        <v>2600</v>
      </c>
      <c r="J624" s="28">
        <v>0</v>
      </c>
      <c r="K624" s="28">
        <v>0</v>
      </c>
      <c r="L624" s="133">
        <v>0</v>
      </c>
      <c r="M624" s="28">
        <v>0</v>
      </c>
      <c r="N624" s="28">
        <v>0</v>
      </c>
      <c r="O624" s="28">
        <v>0</v>
      </c>
      <c r="P624" s="133">
        <v>0</v>
      </c>
      <c r="Q624" s="278"/>
      <c r="R624" s="279"/>
    </row>
    <row r="625" spans="1:18" s="24" customFormat="1" ht="13.5" thickBot="1">
      <c r="A625" s="159"/>
      <c r="B625" s="162"/>
      <c r="C625" s="153"/>
      <c r="D625" s="33"/>
      <c r="E625" s="34"/>
      <c r="F625" s="35" t="s">
        <v>238</v>
      </c>
      <c r="G625" s="134">
        <f t="shared" si="121"/>
        <v>0</v>
      </c>
      <c r="H625" s="134">
        <f t="shared" si="121"/>
        <v>0</v>
      </c>
      <c r="I625" s="36">
        <v>0</v>
      </c>
      <c r="J625" s="36">
        <v>0</v>
      </c>
      <c r="K625" s="36">
        <v>0</v>
      </c>
      <c r="L625" s="134">
        <v>0</v>
      </c>
      <c r="M625" s="36">
        <v>0</v>
      </c>
      <c r="N625" s="36">
        <v>0</v>
      </c>
      <c r="O625" s="36">
        <v>0</v>
      </c>
      <c r="P625" s="134">
        <v>0</v>
      </c>
      <c r="Q625" s="280"/>
      <c r="R625" s="281"/>
    </row>
    <row r="626" spans="1:18" s="24" customFormat="1" ht="12.75">
      <c r="A626" s="157" t="s">
        <v>299</v>
      </c>
      <c r="B626" s="160" t="s">
        <v>476</v>
      </c>
      <c r="C626" s="151">
        <v>110</v>
      </c>
      <c r="D626" s="21"/>
      <c r="E626" s="22"/>
      <c r="F626" s="119" t="s">
        <v>247</v>
      </c>
      <c r="G626" s="23">
        <f aca="true" t="shared" si="123" ref="G626:P626">SUM(G627:G637)</f>
        <v>750.8</v>
      </c>
      <c r="H626" s="23">
        <f t="shared" si="123"/>
        <v>0</v>
      </c>
      <c r="I626" s="23">
        <f t="shared" si="123"/>
        <v>750.8</v>
      </c>
      <c r="J626" s="23">
        <f t="shared" si="123"/>
        <v>0</v>
      </c>
      <c r="K626" s="23">
        <f t="shared" si="123"/>
        <v>0</v>
      </c>
      <c r="L626" s="23">
        <f t="shared" si="123"/>
        <v>0</v>
      </c>
      <c r="M626" s="23">
        <f t="shared" si="123"/>
        <v>0</v>
      </c>
      <c r="N626" s="23">
        <f t="shared" si="123"/>
        <v>0</v>
      </c>
      <c r="O626" s="23">
        <f t="shared" si="123"/>
        <v>0</v>
      </c>
      <c r="P626" s="23">
        <f t="shared" si="123"/>
        <v>0</v>
      </c>
      <c r="Q626" s="276" t="s">
        <v>20</v>
      </c>
      <c r="R626" s="277"/>
    </row>
    <row r="627" spans="1:18" s="24" customFormat="1" ht="12.75">
      <c r="A627" s="158"/>
      <c r="B627" s="161"/>
      <c r="C627" s="152"/>
      <c r="D627" s="29"/>
      <c r="E627" s="26"/>
      <c r="F627" s="27" t="s">
        <v>22</v>
      </c>
      <c r="G627" s="133">
        <f aca="true" t="shared" si="124" ref="G627:H637">I627+K627+M627+O627</f>
        <v>0</v>
      </c>
      <c r="H627" s="133">
        <f t="shared" si="124"/>
        <v>0</v>
      </c>
      <c r="I627" s="28">
        <v>0</v>
      </c>
      <c r="J627" s="28">
        <v>0</v>
      </c>
      <c r="K627" s="133">
        <v>0</v>
      </c>
      <c r="L627" s="133">
        <v>0</v>
      </c>
      <c r="M627" s="133">
        <v>0</v>
      </c>
      <c r="N627" s="133">
        <v>0</v>
      </c>
      <c r="O627" s="133">
        <v>0</v>
      </c>
      <c r="P627" s="133">
        <v>0</v>
      </c>
      <c r="Q627" s="278"/>
      <c r="R627" s="279"/>
    </row>
    <row r="628" spans="1:18" s="24" customFormat="1" ht="12.75">
      <c r="A628" s="158"/>
      <c r="B628" s="161"/>
      <c r="C628" s="152"/>
      <c r="D628" s="29"/>
      <c r="E628" s="30"/>
      <c r="F628" s="27" t="s">
        <v>25</v>
      </c>
      <c r="G628" s="133">
        <f t="shared" si="124"/>
        <v>0</v>
      </c>
      <c r="H628" s="133">
        <f t="shared" si="124"/>
        <v>0</v>
      </c>
      <c r="I628" s="28">
        <v>0</v>
      </c>
      <c r="J628" s="28">
        <v>0</v>
      </c>
      <c r="K628" s="133">
        <v>0</v>
      </c>
      <c r="L628" s="133">
        <v>0</v>
      </c>
      <c r="M628" s="133">
        <v>0</v>
      </c>
      <c r="N628" s="133">
        <v>0</v>
      </c>
      <c r="O628" s="133">
        <v>0</v>
      </c>
      <c r="P628" s="133">
        <v>0</v>
      </c>
      <c r="Q628" s="278"/>
      <c r="R628" s="279"/>
    </row>
    <row r="629" spans="1:18" s="24" customFormat="1" ht="12.75">
      <c r="A629" s="158"/>
      <c r="B629" s="161"/>
      <c r="C629" s="152"/>
      <c r="D629" s="29"/>
      <c r="E629" s="37"/>
      <c r="F629" s="27" t="s">
        <v>26</v>
      </c>
      <c r="G629" s="133">
        <f t="shared" si="124"/>
        <v>0</v>
      </c>
      <c r="H629" s="133">
        <f t="shared" si="124"/>
        <v>0</v>
      </c>
      <c r="I629" s="28">
        <v>0</v>
      </c>
      <c r="J629" s="28">
        <v>0</v>
      </c>
      <c r="K629" s="133">
        <v>0</v>
      </c>
      <c r="L629" s="133">
        <v>0</v>
      </c>
      <c r="M629" s="133">
        <v>0</v>
      </c>
      <c r="N629" s="133">
        <v>0</v>
      </c>
      <c r="O629" s="133">
        <v>0</v>
      </c>
      <c r="P629" s="133">
        <v>0</v>
      </c>
      <c r="Q629" s="278"/>
      <c r="R629" s="279"/>
    </row>
    <row r="630" spans="1:18" s="24" customFormat="1" ht="12.75">
      <c r="A630" s="158"/>
      <c r="B630" s="161"/>
      <c r="C630" s="152"/>
      <c r="D630" s="29"/>
      <c r="E630" s="37"/>
      <c r="F630" s="27" t="s">
        <v>248</v>
      </c>
      <c r="G630" s="133">
        <f t="shared" si="124"/>
        <v>0</v>
      </c>
      <c r="H630" s="133">
        <f t="shared" si="124"/>
        <v>0</v>
      </c>
      <c r="I630" s="28">
        <v>0</v>
      </c>
      <c r="J630" s="28">
        <v>0</v>
      </c>
      <c r="K630" s="133">
        <v>0</v>
      </c>
      <c r="L630" s="133">
        <v>0</v>
      </c>
      <c r="M630" s="133">
        <v>0</v>
      </c>
      <c r="N630" s="133">
        <v>0</v>
      </c>
      <c r="O630" s="133">
        <v>0</v>
      </c>
      <c r="P630" s="133">
        <v>0</v>
      </c>
      <c r="Q630" s="278"/>
      <c r="R630" s="279"/>
    </row>
    <row r="631" spans="1:18" s="24" customFormat="1" ht="12.75">
      <c r="A631" s="158"/>
      <c r="B631" s="161"/>
      <c r="C631" s="152"/>
      <c r="D631" s="29"/>
      <c r="E631" s="39"/>
      <c r="F631" s="27" t="s">
        <v>28</v>
      </c>
      <c r="G631" s="133">
        <f t="shared" si="124"/>
        <v>0</v>
      </c>
      <c r="H631" s="133">
        <f t="shared" si="124"/>
        <v>0</v>
      </c>
      <c r="I631" s="28">
        <v>0</v>
      </c>
      <c r="J631" s="28">
        <v>0</v>
      </c>
      <c r="K631" s="133">
        <v>0</v>
      </c>
      <c r="L631" s="133">
        <v>0</v>
      </c>
      <c r="M631" s="133">
        <v>0</v>
      </c>
      <c r="N631" s="133">
        <v>0</v>
      </c>
      <c r="O631" s="133">
        <v>0</v>
      </c>
      <c r="P631" s="133">
        <v>0</v>
      </c>
      <c r="Q631" s="278"/>
      <c r="R631" s="279"/>
    </row>
    <row r="632" spans="1:18" s="24" customFormat="1" ht="12.75">
      <c r="A632" s="158"/>
      <c r="B632" s="161"/>
      <c r="C632" s="152"/>
      <c r="D632" s="29"/>
      <c r="E632" s="39"/>
      <c r="F632" s="27" t="s">
        <v>227</v>
      </c>
      <c r="G632" s="133">
        <f aca="true" t="shared" si="125" ref="G632:H636">I632+K632+M632+O632</f>
        <v>0</v>
      </c>
      <c r="H632" s="133">
        <f t="shared" si="125"/>
        <v>0</v>
      </c>
      <c r="I632" s="28">
        <v>0</v>
      </c>
      <c r="J632" s="28">
        <v>0</v>
      </c>
      <c r="K632" s="133">
        <v>0</v>
      </c>
      <c r="L632" s="133">
        <v>0</v>
      </c>
      <c r="M632" s="133">
        <v>0</v>
      </c>
      <c r="N632" s="133">
        <v>0</v>
      </c>
      <c r="O632" s="133">
        <v>0</v>
      </c>
      <c r="P632" s="133">
        <v>0</v>
      </c>
      <c r="Q632" s="278"/>
      <c r="R632" s="279"/>
    </row>
    <row r="633" spans="1:18" s="24" customFormat="1" ht="12.75">
      <c r="A633" s="158"/>
      <c r="B633" s="161"/>
      <c r="C633" s="152"/>
      <c r="D633" s="29"/>
      <c r="E633" s="30"/>
      <c r="F633" s="27" t="s">
        <v>234</v>
      </c>
      <c r="G633" s="133">
        <f t="shared" si="125"/>
        <v>0</v>
      </c>
      <c r="H633" s="133">
        <f t="shared" si="125"/>
        <v>0</v>
      </c>
      <c r="I633" s="28">
        <v>0</v>
      </c>
      <c r="J633" s="28">
        <v>0</v>
      </c>
      <c r="K633" s="28">
        <v>0</v>
      </c>
      <c r="L633" s="133">
        <v>0</v>
      </c>
      <c r="M633" s="28">
        <v>0</v>
      </c>
      <c r="N633" s="28">
        <v>0</v>
      </c>
      <c r="O633" s="28">
        <v>0</v>
      </c>
      <c r="P633" s="133">
        <v>0</v>
      </c>
      <c r="Q633" s="278"/>
      <c r="R633" s="279"/>
    </row>
    <row r="634" spans="1:18" s="24" customFormat="1" ht="12.75">
      <c r="A634" s="158"/>
      <c r="B634" s="161"/>
      <c r="C634" s="152"/>
      <c r="D634" s="29"/>
      <c r="E634" s="39"/>
      <c r="F634" s="27" t="s">
        <v>235</v>
      </c>
      <c r="G634" s="133">
        <f t="shared" si="125"/>
        <v>0</v>
      </c>
      <c r="H634" s="133">
        <f t="shared" si="125"/>
        <v>0</v>
      </c>
      <c r="I634" s="28">
        <v>0</v>
      </c>
      <c r="J634" s="28">
        <v>0</v>
      </c>
      <c r="K634" s="28">
        <v>0</v>
      </c>
      <c r="L634" s="133">
        <v>0</v>
      </c>
      <c r="M634" s="28">
        <v>0</v>
      </c>
      <c r="N634" s="28">
        <v>0</v>
      </c>
      <c r="O634" s="28">
        <v>0</v>
      </c>
      <c r="P634" s="133">
        <v>0</v>
      </c>
      <c r="Q634" s="278"/>
      <c r="R634" s="279"/>
    </row>
    <row r="635" spans="1:18" s="24" customFormat="1" ht="12.75">
      <c r="A635" s="158"/>
      <c r="B635" s="161"/>
      <c r="C635" s="152"/>
      <c r="D635" s="29"/>
      <c r="E635" s="39" t="s">
        <v>199</v>
      </c>
      <c r="F635" s="27" t="s">
        <v>236</v>
      </c>
      <c r="G635" s="133">
        <f t="shared" si="125"/>
        <v>35.8</v>
      </c>
      <c r="H635" s="133">
        <f t="shared" si="125"/>
        <v>0</v>
      </c>
      <c r="I635" s="28">
        <v>35.8</v>
      </c>
      <c r="J635" s="28">
        <v>0</v>
      </c>
      <c r="K635" s="28">
        <v>0</v>
      </c>
      <c r="L635" s="133">
        <v>0</v>
      </c>
      <c r="M635" s="28">
        <v>0</v>
      </c>
      <c r="N635" s="28">
        <v>0</v>
      </c>
      <c r="O635" s="28">
        <v>0</v>
      </c>
      <c r="P635" s="133">
        <v>0</v>
      </c>
      <c r="Q635" s="278"/>
      <c r="R635" s="279"/>
    </row>
    <row r="636" spans="1:18" s="24" customFormat="1" ht="12.75">
      <c r="A636" s="158"/>
      <c r="B636" s="161"/>
      <c r="C636" s="152"/>
      <c r="D636" s="29"/>
      <c r="E636" s="39" t="s">
        <v>23</v>
      </c>
      <c r="F636" s="27" t="s">
        <v>237</v>
      </c>
      <c r="G636" s="133">
        <f t="shared" si="125"/>
        <v>715</v>
      </c>
      <c r="H636" s="133">
        <f t="shared" si="125"/>
        <v>0</v>
      </c>
      <c r="I636" s="28">
        <v>715</v>
      </c>
      <c r="J636" s="28">
        <v>0</v>
      </c>
      <c r="K636" s="28">
        <v>0</v>
      </c>
      <c r="L636" s="133">
        <v>0</v>
      </c>
      <c r="M636" s="28">
        <v>0</v>
      </c>
      <c r="N636" s="28">
        <v>0</v>
      </c>
      <c r="O636" s="28">
        <v>0</v>
      </c>
      <c r="P636" s="133">
        <v>0</v>
      </c>
      <c r="Q636" s="278"/>
      <c r="R636" s="279"/>
    </row>
    <row r="637" spans="1:18" s="24" customFormat="1" ht="13.5" thickBot="1">
      <c r="A637" s="159"/>
      <c r="B637" s="162"/>
      <c r="C637" s="153"/>
      <c r="D637" s="33"/>
      <c r="E637" s="34"/>
      <c r="F637" s="35" t="s">
        <v>238</v>
      </c>
      <c r="G637" s="134">
        <f t="shared" si="124"/>
        <v>0</v>
      </c>
      <c r="H637" s="134">
        <f t="shared" si="124"/>
        <v>0</v>
      </c>
      <c r="I637" s="36">
        <v>0</v>
      </c>
      <c r="J637" s="36">
        <v>0</v>
      </c>
      <c r="K637" s="36">
        <v>0</v>
      </c>
      <c r="L637" s="134">
        <v>0</v>
      </c>
      <c r="M637" s="36">
        <v>0</v>
      </c>
      <c r="N637" s="36">
        <v>0</v>
      </c>
      <c r="O637" s="36">
        <v>0</v>
      </c>
      <c r="P637" s="134">
        <v>0</v>
      </c>
      <c r="Q637" s="280"/>
      <c r="R637" s="281"/>
    </row>
    <row r="638" spans="1:18" s="24" customFormat="1" ht="12.75">
      <c r="A638" s="157" t="s">
        <v>300</v>
      </c>
      <c r="B638" s="160" t="s">
        <v>477</v>
      </c>
      <c r="C638" s="151">
        <v>50</v>
      </c>
      <c r="D638" s="21"/>
      <c r="E638" s="22"/>
      <c r="F638" s="119" t="s">
        <v>247</v>
      </c>
      <c r="G638" s="23">
        <f aca="true" t="shared" si="126" ref="G638:P638">SUM(G639:G649)</f>
        <v>341.3</v>
      </c>
      <c r="H638" s="23">
        <f t="shared" si="126"/>
        <v>0</v>
      </c>
      <c r="I638" s="23">
        <f t="shared" si="126"/>
        <v>341.3</v>
      </c>
      <c r="J638" s="23">
        <f t="shared" si="126"/>
        <v>0</v>
      </c>
      <c r="K638" s="23">
        <f t="shared" si="126"/>
        <v>0</v>
      </c>
      <c r="L638" s="23">
        <f t="shared" si="126"/>
        <v>0</v>
      </c>
      <c r="M638" s="23">
        <f t="shared" si="126"/>
        <v>0</v>
      </c>
      <c r="N638" s="23">
        <f t="shared" si="126"/>
        <v>0</v>
      </c>
      <c r="O638" s="23">
        <f t="shared" si="126"/>
        <v>0</v>
      </c>
      <c r="P638" s="23">
        <f t="shared" si="126"/>
        <v>0</v>
      </c>
      <c r="Q638" s="276" t="s">
        <v>20</v>
      </c>
      <c r="R638" s="277"/>
    </row>
    <row r="639" spans="1:18" s="24" customFormat="1" ht="12.75">
      <c r="A639" s="158"/>
      <c r="B639" s="161"/>
      <c r="C639" s="152"/>
      <c r="D639" s="29"/>
      <c r="E639" s="26"/>
      <c r="F639" s="27" t="s">
        <v>22</v>
      </c>
      <c r="G639" s="133">
        <f aca="true" t="shared" si="127" ref="G639:H649">I639+K639+M639+O639</f>
        <v>0</v>
      </c>
      <c r="H639" s="133">
        <f t="shared" si="127"/>
        <v>0</v>
      </c>
      <c r="I639" s="28">
        <v>0</v>
      </c>
      <c r="J639" s="28">
        <v>0</v>
      </c>
      <c r="K639" s="133">
        <v>0</v>
      </c>
      <c r="L639" s="133">
        <v>0</v>
      </c>
      <c r="M639" s="133">
        <v>0</v>
      </c>
      <c r="N639" s="133">
        <v>0</v>
      </c>
      <c r="O639" s="133">
        <v>0</v>
      </c>
      <c r="P639" s="133">
        <v>0</v>
      </c>
      <c r="Q639" s="278"/>
      <c r="R639" s="279"/>
    </row>
    <row r="640" spans="1:18" s="24" customFormat="1" ht="12.75">
      <c r="A640" s="158"/>
      <c r="B640" s="161"/>
      <c r="C640" s="152"/>
      <c r="D640" s="29"/>
      <c r="E640" s="30"/>
      <c r="F640" s="27" t="s">
        <v>25</v>
      </c>
      <c r="G640" s="133">
        <f t="shared" si="127"/>
        <v>0</v>
      </c>
      <c r="H640" s="133">
        <f t="shared" si="127"/>
        <v>0</v>
      </c>
      <c r="I640" s="28">
        <v>0</v>
      </c>
      <c r="J640" s="28">
        <v>0</v>
      </c>
      <c r="K640" s="133">
        <v>0</v>
      </c>
      <c r="L640" s="133">
        <v>0</v>
      </c>
      <c r="M640" s="133">
        <v>0</v>
      </c>
      <c r="N640" s="133">
        <v>0</v>
      </c>
      <c r="O640" s="133">
        <v>0</v>
      </c>
      <c r="P640" s="133">
        <v>0</v>
      </c>
      <c r="Q640" s="278"/>
      <c r="R640" s="279"/>
    </row>
    <row r="641" spans="1:18" s="24" customFormat="1" ht="12.75">
      <c r="A641" s="158"/>
      <c r="B641" s="161"/>
      <c r="C641" s="152"/>
      <c r="D641" s="29"/>
      <c r="E641" s="37"/>
      <c r="F641" s="27" t="s">
        <v>26</v>
      </c>
      <c r="G641" s="133">
        <f t="shared" si="127"/>
        <v>0</v>
      </c>
      <c r="H641" s="133">
        <f t="shared" si="127"/>
        <v>0</v>
      </c>
      <c r="I641" s="28">
        <v>0</v>
      </c>
      <c r="J641" s="28">
        <v>0</v>
      </c>
      <c r="K641" s="133">
        <v>0</v>
      </c>
      <c r="L641" s="133">
        <v>0</v>
      </c>
      <c r="M641" s="133">
        <v>0</v>
      </c>
      <c r="N641" s="133">
        <v>0</v>
      </c>
      <c r="O641" s="133">
        <v>0</v>
      </c>
      <c r="P641" s="133">
        <v>0</v>
      </c>
      <c r="Q641" s="278"/>
      <c r="R641" s="279"/>
    </row>
    <row r="642" spans="1:18" s="24" customFormat="1" ht="12.75">
      <c r="A642" s="158"/>
      <c r="B642" s="161"/>
      <c r="C642" s="152"/>
      <c r="D642" s="29"/>
      <c r="E642" s="37"/>
      <c r="F642" s="27" t="s">
        <v>248</v>
      </c>
      <c r="G642" s="133">
        <f t="shared" si="127"/>
        <v>0</v>
      </c>
      <c r="H642" s="133">
        <f t="shared" si="127"/>
        <v>0</v>
      </c>
      <c r="I642" s="28">
        <v>0</v>
      </c>
      <c r="J642" s="28">
        <v>0</v>
      </c>
      <c r="K642" s="133">
        <v>0</v>
      </c>
      <c r="L642" s="133">
        <v>0</v>
      </c>
      <c r="M642" s="133">
        <v>0</v>
      </c>
      <c r="N642" s="133">
        <v>0</v>
      </c>
      <c r="O642" s="133">
        <v>0</v>
      </c>
      <c r="P642" s="133">
        <v>0</v>
      </c>
      <c r="Q642" s="278"/>
      <c r="R642" s="279"/>
    </row>
    <row r="643" spans="1:18" s="24" customFormat="1" ht="12.75">
      <c r="A643" s="158"/>
      <c r="B643" s="161"/>
      <c r="C643" s="152"/>
      <c r="D643" s="29"/>
      <c r="E643" s="39"/>
      <c r="F643" s="27" t="s">
        <v>28</v>
      </c>
      <c r="G643" s="133">
        <f t="shared" si="127"/>
        <v>0</v>
      </c>
      <c r="H643" s="133">
        <f t="shared" si="127"/>
        <v>0</v>
      </c>
      <c r="I643" s="28">
        <v>0</v>
      </c>
      <c r="J643" s="28">
        <v>0</v>
      </c>
      <c r="K643" s="133">
        <v>0</v>
      </c>
      <c r="L643" s="133">
        <v>0</v>
      </c>
      <c r="M643" s="133">
        <v>0</v>
      </c>
      <c r="N643" s="133">
        <v>0</v>
      </c>
      <c r="O643" s="133">
        <v>0</v>
      </c>
      <c r="P643" s="133">
        <v>0</v>
      </c>
      <c r="Q643" s="278"/>
      <c r="R643" s="279"/>
    </row>
    <row r="644" spans="1:18" s="24" customFormat="1" ht="12.75">
      <c r="A644" s="158"/>
      <c r="B644" s="161"/>
      <c r="C644" s="152"/>
      <c r="D644" s="29"/>
      <c r="E644" s="39"/>
      <c r="F644" s="27" t="s">
        <v>227</v>
      </c>
      <c r="G644" s="133">
        <f aca="true" t="shared" si="128" ref="G644:H648">I644+K644+M644+O644</f>
        <v>0</v>
      </c>
      <c r="H644" s="133">
        <f t="shared" si="128"/>
        <v>0</v>
      </c>
      <c r="I644" s="28">
        <v>0</v>
      </c>
      <c r="J644" s="28">
        <v>0</v>
      </c>
      <c r="K644" s="133">
        <v>0</v>
      </c>
      <c r="L644" s="133">
        <v>0</v>
      </c>
      <c r="M644" s="133">
        <v>0</v>
      </c>
      <c r="N644" s="133">
        <v>0</v>
      </c>
      <c r="O644" s="133">
        <v>0</v>
      </c>
      <c r="P644" s="133">
        <v>0</v>
      </c>
      <c r="Q644" s="278"/>
      <c r="R644" s="279"/>
    </row>
    <row r="645" spans="1:18" s="24" customFormat="1" ht="12.75">
      <c r="A645" s="158"/>
      <c r="B645" s="161"/>
      <c r="C645" s="152"/>
      <c r="D645" s="29"/>
      <c r="E645" s="30"/>
      <c r="F645" s="27" t="s">
        <v>234</v>
      </c>
      <c r="G645" s="133">
        <f t="shared" si="128"/>
        <v>0</v>
      </c>
      <c r="H645" s="133">
        <f t="shared" si="128"/>
        <v>0</v>
      </c>
      <c r="I645" s="28">
        <v>0</v>
      </c>
      <c r="J645" s="28">
        <v>0</v>
      </c>
      <c r="K645" s="28">
        <v>0</v>
      </c>
      <c r="L645" s="133">
        <v>0</v>
      </c>
      <c r="M645" s="28">
        <v>0</v>
      </c>
      <c r="N645" s="28">
        <v>0</v>
      </c>
      <c r="O645" s="28">
        <v>0</v>
      </c>
      <c r="P645" s="133">
        <v>0</v>
      </c>
      <c r="Q645" s="278"/>
      <c r="R645" s="279"/>
    </row>
    <row r="646" spans="1:18" s="24" customFormat="1" ht="12.75">
      <c r="A646" s="158"/>
      <c r="B646" s="161"/>
      <c r="C646" s="152"/>
      <c r="D646" s="29"/>
      <c r="E646" s="30"/>
      <c r="F646" s="27" t="s">
        <v>235</v>
      </c>
      <c r="G646" s="133">
        <f t="shared" si="128"/>
        <v>0</v>
      </c>
      <c r="H646" s="133">
        <f t="shared" si="128"/>
        <v>0</v>
      </c>
      <c r="I646" s="28">
        <v>0</v>
      </c>
      <c r="J646" s="28">
        <v>0</v>
      </c>
      <c r="K646" s="28">
        <v>0</v>
      </c>
      <c r="L646" s="133">
        <v>0</v>
      </c>
      <c r="M646" s="28">
        <v>0</v>
      </c>
      <c r="N646" s="28">
        <v>0</v>
      </c>
      <c r="O646" s="28">
        <v>0</v>
      </c>
      <c r="P646" s="133">
        <v>0</v>
      </c>
      <c r="Q646" s="278"/>
      <c r="R646" s="279"/>
    </row>
    <row r="647" spans="1:18" s="24" customFormat="1" ht="12.75">
      <c r="A647" s="158"/>
      <c r="B647" s="161"/>
      <c r="C647" s="152"/>
      <c r="D647" s="29"/>
      <c r="E647" s="39" t="s">
        <v>199</v>
      </c>
      <c r="F647" s="27" t="s">
        <v>236</v>
      </c>
      <c r="G647" s="133">
        <f t="shared" si="128"/>
        <v>16.3</v>
      </c>
      <c r="H647" s="133">
        <f t="shared" si="128"/>
        <v>0</v>
      </c>
      <c r="I647" s="28">
        <v>16.3</v>
      </c>
      <c r="J647" s="28">
        <v>0</v>
      </c>
      <c r="K647" s="28">
        <v>0</v>
      </c>
      <c r="L647" s="133">
        <v>0</v>
      </c>
      <c r="M647" s="28">
        <v>0</v>
      </c>
      <c r="N647" s="28">
        <v>0</v>
      </c>
      <c r="O647" s="28">
        <v>0</v>
      </c>
      <c r="P647" s="133">
        <v>0</v>
      </c>
      <c r="Q647" s="278"/>
      <c r="R647" s="279"/>
    </row>
    <row r="648" spans="1:18" s="24" customFormat="1" ht="12.75">
      <c r="A648" s="158"/>
      <c r="B648" s="161"/>
      <c r="C648" s="152"/>
      <c r="D648" s="29"/>
      <c r="E648" s="39" t="s">
        <v>23</v>
      </c>
      <c r="F648" s="27" t="s">
        <v>237</v>
      </c>
      <c r="G648" s="133">
        <f t="shared" si="128"/>
        <v>325</v>
      </c>
      <c r="H648" s="133">
        <f t="shared" si="128"/>
        <v>0</v>
      </c>
      <c r="I648" s="28">
        <v>325</v>
      </c>
      <c r="J648" s="28">
        <v>0</v>
      </c>
      <c r="K648" s="28">
        <v>0</v>
      </c>
      <c r="L648" s="133">
        <v>0</v>
      </c>
      <c r="M648" s="28">
        <v>0</v>
      </c>
      <c r="N648" s="28">
        <v>0</v>
      </c>
      <c r="O648" s="28">
        <v>0</v>
      </c>
      <c r="P648" s="133">
        <v>0</v>
      </c>
      <c r="Q648" s="278"/>
      <c r="R648" s="279"/>
    </row>
    <row r="649" spans="1:18" s="24" customFormat="1" ht="13.5" thickBot="1">
      <c r="A649" s="159"/>
      <c r="B649" s="162"/>
      <c r="C649" s="153"/>
      <c r="D649" s="33"/>
      <c r="E649" s="34"/>
      <c r="F649" s="35" t="s">
        <v>238</v>
      </c>
      <c r="G649" s="134">
        <f t="shared" si="127"/>
        <v>0</v>
      </c>
      <c r="H649" s="134">
        <f t="shared" si="127"/>
        <v>0</v>
      </c>
      <c r="I649" s="36">
        <v>0</v>
      </c>
      <c r="J649" s="36">
        <v>0</v>
      </c>
      <c r="K649" s="36">
        <v>0</v>
      </c>
      <c r="L649" s="134">
        <v>0</v>
      </c>
      <c r="M649" s="36">
        <v>0</v>
      </c>
      <c r="N649" s="36">
        <v>0</v>
      </c>
      <c r="O649" s="36">
        <v>0</v>
      </c>
      <c r="P649" s="134">
        <v>0</v>
      </c>
      <c r="Q649" s="280"/>
      <c r="R649" s="281"/>
    </row>
    <row r="650" spans="1:18" s="24" customFormat="1" ht="12.75">
      <c r="A650" s="157" t="s">
        <v>301</v>
      </c>
      <c r="B650" s="160" t="s">
        <v>478</v>
      </c>
      <c r="C650" s="151">
        <v>240</v>
      </c>
      <c r="D650" s="21"/>
      <c r="E650" s="22"/>
      <c r="F650" s="119" t="s">
        <v>247</v>
      </c>
      <c r="G650" s="23">
        <f aca="true" t="shared" si="129" ref="G650:P650">SUM(G651:G661)</f>
        <v>1638</v>
      </c>
      <c r="H650" s="23">
        <f t="shared" si="129"/>
        <v>0</v>
      </c>
      <c r="I650" s="23">
        <f t="shared" si="129"/>
        <v>1638</v>
      </c>
      <c r="J650" s="23">
        <f t="shared" si="129"/>
        <v>0</v>
      </c>
      <c r="K650" s="23">
        <f t="shared" si="129"/>
        <v>0</v>
      </c>
      <c r="L650" s="23">
        <f t="shared" si="129"/>
        <v>0</v>
      </c>
      <c r="M650" s="23">
        <f t="shared" si="129"/>
        <v>0</v>
      </c>
      <c r="N650" s="23">
        <f t="shared" si="129"/>
        <v>0</v>
      </c>
      <c r="O650" s="23">
        <f t="shared" si="129"/>
        <v>0</v>
      </c>
      <c r="P650" s="23">
        <f t="shared" si="129"/>
        <v>0</v>
      </c>
      <c r="Q650" s="276" t="s">
        <v>20</v>
      </c>
      <c r="R650" s="277"/>
    </row>
    <row r="651" spans="1:18" s="24" customFormat="1" ht="12.75">
      <c r="A651" s="158"/>
      <c r="B651" s="161"/>
      <c r="C651" s="152"/>
      <c r="D651" s="29"/>
      <c r="E651" s="26"/>
      <c r="F651" s="27" t="s">
        <v>22</v>
      </c>
      <c r="G651" s="133">
        <f aca="true" t="shared" si="130" ref="G651:H661">I651+K651+M651+O651</f>
        <v>0</v>
      </c>
      <c r="H651" s="133">
        <f t="shared" si="130"/>
        <v>0</v>
      </c>
      <c r="I651" s="28">
        <v>0</v>
      </c>
      <c r="J651" s="28">
        <v>0</v>
      </c>
      <c r="K651" s="133">
        <v>0</v>
      </c>
      <c r="L651" s="133">
        <v>0</v>
      </c>
      <c r="M651" s="133">
        <v>0</v>
      </c>
      <c r="N651" s="133">
        <v>0</v>
      </c>
      <c r="O651" s="133">
        <v>0</v>
      </c>
      <c r="P651" s="133">
        <v>0</v>
      </c>
      <c r="Q651" s="278"/>
      <c r="R651" s="279"/>
    </row>
    <row r="652" spans="1:18" s="24" customFormat="1" ht="12.75">
      <c r="A652" s="158"/>
      <c r="B652" s="161"/>
      <c r="C652" s="152"/>
      <c r="D652" s="29"/>
      <c r="E652" s="30"/>
      <c r="F652" s="27" t="s">
        <v>25</v>
      </c>
      <c r="G652" s="133">
        <f t="shared" si="130"/>
        <v>0</v>
      </c>
      <c r="H652" s="133">
        <f t="shared" si="130"/>
        <v>0</v>
      </c>
      <c r="I652" s="28">
        <v>0</v>
      </c>
      <c r="J652" s="28">
        <v>0</v>
      </c>
      <c r="K652" s="133">
        <v>0</v>
      </c>
      <c r="L652" s="133">
        <v>0</v>
      </c>
      <c r="M652" s="133">
        <v>0</v>
      </c>
      <c r="N652" s="133">
        <v>0</v>
      </c>
      <c r="O652" s="133">
        <v>0</v>
      </c>
      <c r="P652" s="133">
        <v>0</v>
      </c>
      <c r="Q652" s="278"/>
      <c r="R652" s="279"/>
    </row>
    <row r="653" spans="1:18" s="24" customFormat="1" ht="12.75">
      <c r="A653" s="158"/>
      <c r="B653" s="161"/>
      <c r="C653" s="152"/>
      <c r="D653" s="29"/>
      <c r="E653" s="37"/>
      <c r="F653" s="27" t="s">
        <v>26</v>
      </c>
      <c r="G653" s="133">
        <f t="shared" si="130"/>
        <v>0</v>
      </c>
      <c r="H653" s="133">
        <f t="shared" si="130"/>
        <v>0</v>
      </c>
      <c r="I653" s="28">
        <v>0</v>
      </c>
      <c r="J653" s="28">
        <v>0</v>
      </c>
      <c r="K653" s="133">
        <v>0</v>
      </c>
      <c r="L653" s="133">
        <v>0</v>
      </c>
      <c r="M653" s="133">
        <v>0</v>
      </c>
      <c r="N653" s="133">
        <v>0</v>
      </c>
      <c r="O653" s="133">
        <v>0</v>
      </c>
      <c r="P653" s="133">
        <v>0</v>
      </c>
      <c r="Q653" s="278"/>
      <c r="R653" s="279"/>
    </row>
    <row r="654" spans="1:18" s="24" customFormat="1" ht="12.75">
      <c r="A654" s="158"/>
      <c r="B654" s="161"/>
      <c r="C654" s="152"/>
      <c r="D654" s="29"/>
      <c r="E654" s="37"/>
      <c r="F654" s="27" t="s">
        <v>248</v>
      </c>
      <c r="G654" s="133">
        <f t="shared" si="130"/>
        <v>0</v>
      </c>
      <c r="H654" s="133">
        <f t="shared" si="130"/>
        <v>0</v>
      </c>
      <c r="I654" s="28">
        <v>0</v>
      </c>
      <c r="J654" s="28">
        <v>0</v>
      </c>
      <c r="K654" s="133">
        <v>0</v>
      </c>
      <c r="L654" s="133">
        <v>0</v>
      </c>
      <c r="M654" s="133">
        <v>0</v>
      </c>
      <c r="N654" s="133">
        <v>0</v>
      </c>
      <c r="O654" s="133">
        <v>0</v>
      </c>
      <c r="P654" s="133">
        <v>0</v>
      </c>
      <c r="Q654" s="278"/>
      <c r="R654" s="279"/>
    </row>
    <row r="655" spans="1:18" s="24" customFormat="1" ht="12.75">
      <c r="A655" s="158"/>
      <c r="B655" s="161"/>
      <c r="C655" s="152"/>
      <c r="D655" s="29"/>
      <c r="E655" s="38"/>
      <c r="F655" s="27" t="s">
        <v>28</v>
      </c>
      <c r="G655" s="133">
        <f t="shared" si="130"/>
        <v>0</v>
      </c>
      <c r="H655" s="133">
        <f t="shared" si="130"/>
        <v>0</v>
      </c>
      <c r="I655" s="28">
        <v>0</v>
      </c>
      <c r="J655" s="28">
        <v>0</v>
      </c>
      <c r="K655" s="133">
        <v>0</v>
      </c>
      <c r="L655" s="133">
        <v>0</v>
      </c>
      <c r="M655" s="133">
        <v>0</v>
      </c>
      <c r="N655" s="133">
        <v>0</v>
      </c>
      <c r="O655" s="133">
        <v>0</v>
      </c>
      <c r="P655" s="133">
        <v>0</v>
      </c>
      <c r="Q655" s="278"/>
      <c r="R655" s="279"/>
    </row>
    <row r="656" spans="1:18" s="24" customFormat="1" ht="12.75">
      <c r="A656" s="158"/>
      <c r="B656" s="161"/>
      <c r="C656" s="152"/>
      <c r="D656" s="29"/>
      <c r="E656" s="38"/>
      <c r="F656" s="27" t="s">
        <v>227</v>
      </c>
      <c r="G656" s="133">
        <f aca="true" t="shared" si="131" ref="G656:H660">I656+K656+M656+O656</f>
        <v>0</v>
      </c>
      <c r="H656" s="133">
        <f t="shared" si="131"/>
        <v>0</v>
      </c>
      <c r="I656" s="28">
        <v>0</v>
      </c>
      <c r="J656" s="28">
        <v>0</v>
      </c>
      <c r="K656" s="133">
        <v>0</v>
      </c>
      <c r="L656" s="133">
        <v>0</v>
      </c>
      <c r="M656" s="133">
        <v>0</v>
      </c>
      <c r="N656" s="133">
        <v>0</v>
      </c>
      <c r="O656" s="133">
        <v>0</v>
      </c>
      <c r="P656" s="133">
        <v>0</v>
      </c>
      <c r="Q656" s="278"/>
      <c r="R656" s="279"/>
    </row>
    <row r="657" spans="1:18" s="24" customFormat="1" ht="12.75">
      <c r="A657" s="158"/>
      <c r="B657" s="161"/>
      <c r="C657" s="152"/>
      <c r="D657" s="29"/>
      <c r="E657" s="30"/>
      <c r="F657" s="27" t="s">
        <v>234</v>
      </c>
      <c r="G657" s="133">
        <f t="shared" si="131"/>
        <v>0</v>
      </c>
      <c r="H657" s="133">
        <f t="shared" si="131"/>
        <v>0</v>
      </c>
      <c r="I657" s="28">
        <v>0</v>
      </c>
      <c r="J657" s="28">
        <v>0</v>
      </c>
      <c r="K657" s="28">
        <v>0</v>
      </c>
      <c r="L657" s="133">
        <v>0</v>
      </c>
      <c r="M657" s="28">
        <v>0</v>
      </c>
      <c r="N657" s="28">
        <v>0</v>
      </c>
      <c r="O657" s="28">
        <v>0</v>
      </c>
      <c r="P657" s="133">
        <v>0</v>
      </c>
      <c r="Q657" s="278"/>
      <c r="R657" s="279"/>
    </row>
    <row r="658" spans="1:18" s="24" customFormat="1" ht="12.75">
      <c r="A658" s="158"/>
      <c r="B658" s="161"/>
      <c r="C658" s="152"/>
      <c r="D658" s="29"/>
      <c r="E658" s="30"/>
      <c r="F658" s="27" t="s">
        <v>235</v>
      </c>
      <c r="G658" s="133">
        <f t="shared" si="131"/>
        <v>0</v>
      </c>
      <c r="H658" s="133">
        <f t="shared" si="131"/>
        <v>0</v>
      </c>
      <c r="I658" s="28">
        <v>0</v>
      </c>
      <c r="J658" s="28">
        <v>0</v>
      </c>
      <c r="K658" s="28">
        <v>0</v>
      </c>
      <c r="L658" s="133">
        <v>0</v>
      </c>
      <c r="M658" s="28">
        <v>0</v>
      </c>
      <c r="N658" s="28">
        <v>0</v>
      </c>
      <c r="O658" s="28">
        <v>0</v>
      </c>
      <c r="P658" s="133">
        <v>0</v>
      </c>
      <c r="Q658" s="278"/>
      <c r="R658" s="279"/>
    </row>
    <row r="659" spans="1:18" s="24" customFormat="1" ht="12.75">
      <c r="A659" s="158"/>
      <c r="B659" s="161"/>
      <c r="C659" s="152"/>
      <c r="D659" s="29"/>
      <c r="E659" s="39" t="s">
        <v>199</v>
      </c>
      <c r="F659" s="27" t="s">
        <v>236</v>
      </c>
      <c r="G659" s="133">
        <f t="shared" si="131"/>
        <v>78</v>
      </c>
      <c r="H659" s="133">
        <f t="shared" si="131"/>
        <v>0</v>
      </c>
      <c r="I659" s="28">
        <v>78</v>
      </c>
      <c r="J659" s="28">
        <v>0</v>
      </c>
      <c r="K659" s="28">
        <v>0</v>
      </c>
      <c r="L659" s="133">
        <v>0</v>
      </c>
      <c r="M659" s="28">
        <v>0</v>
      </c>
      <c r="N659" s="28">
        <v>0</v>
      </c>
      <c r="O659" s="28">
        <v>0</v>
      </c>
      <c r="P659" s="133">
        <v>0</v>
      </c>
      <c r="Q659" s="278"/>
      <c r="R659" s="279"/>
    </row>
    <row r="660" spans="1:18" s="24" customFormat="1" ht="12.75">
      <c r="A660" s="158"/>
      <c r="B660" s="161"/>
      <c r="C660" s="152"/>
      <c r="D660" s="29"/>
      <c r="E660" s="39" t="s">
        <v>23</v>
      </c>
      <c r="F660" s="27" t="s">
        <v>237</v>
      </c>
      <c r="G660" s="133">
        <f t="shared" si="131"/>
        <v>1560</v>
      </c>
      <c r="H660" s="133">
        <f t="shared" si="131"/>
        <v>0</v>
      </c>
      <c r="I660" s="28">
        <v>1560</v>
      </c>
      <c r="J660" s="28">
        <v>0</v>
      </c>
      <c r="K660" s="28">
        <v>0</v>
      </c>
      <c r="L660" s="133">
        <v>0</v>
      </c>
      <c r="M660" s="28">
        <v>0</v>
      </c>
      <c r="N660" s="28">
        <v>0</v>
      </c>
      <c r="O660" s="28">
        <v>0</v>
      </c>
      <c r="P660" s="133">
        <v>0</v>
      </c>
      <c r="Q660" s="278"/>
      <c r="R660" s="279"/>
    </row>
    <row r="661" spans="1:18" s="24" customFormat="1" ht="13.5" thickBot="1">
      <c r="A661" s="159"/>
      <c r="B661" s="162"/>
      <c r="C661" s="153"/>
      <c r="D661" s="33"/>
      <c r="E661" s="34"/>
      <c r="F661" s="35" t="s">
        <v>238</v>
      </c>
      <c r="G661" s="134">
        <f t="shared" si="130"/>
        <v>0</v>
      </c>
      <c r="H661" s="134">
        <f t="shared" si="130"/>
        <v>0</v>
      </c>
      <c r="I661" s="36">
        <v>0</v>
      </c>
      <c r="J661" s="36">
        <v>0</v>
      </c>
      <c r="K661" s="36">
        <v>0</v>
      </c>
      <c r="L661" s="134">
        <v>0</v>
      </c>
      <c r="M661" s="36">
        <v>0</v>
      </c>
      <c r="N661" s="36">
        <v>0</v>
      </c>
      <c r="O661" s="36">
        <v>0</v>
      </c>
      <c r="P661" s="134">
        <v>0</v>
      </c>
      <c r="Q661" s="280"/>
      <c r="R661" s="281"/>
    </row>
    <row r="662" spans="1:18" s="24" customFormat="1" ht="12.75">
      <c r="A662" s="157" t="s">
        <v>302</v>
      </c>
      <c r="B662" s="160" t="s">
        <v>479</v>
      </c>
      <c r="C662" s="151">
        <v>240</v>
      </c>
      <c r="D662" s="21"/>
      <c r="E662" s="22"/>
      <c r="F662" s="119" t="s">
        <v>247</v>
      </c>
      <c r="G662" s="23">
        <f aca="true" t="shared" si="132" ref="G662:P662">SUM(G663:G673)</f>
        <v>1638</v>
      </c>
      <c r="H662" s="23">
        <f t="shared" si="132"/>
        <v>0</v>
      </c>
      <c r="I662" s="23">
        <f t="shared" si="132"/>
        <v>1638</v>
      </c>
      <c r="J662" s="23">
        <f t="shared" si="132"/>
        <v>0</v>
      </c>
      <c r="K662" s="23">
        <f t="shared" si="132"/>
        <v>0</v>
      </c>
      <c r="L662" s="23">
        <f t="shared" si="132"/>
        <v>0</v>
      </c>
      <c r="M662" s="23">
        <f t="shared" si="132"/>
        <v>0</v>
      </c>
      <c r="N662" s="23">
        <f t="shared" si="132"/>
        <v>0</v>
      </c>
      <c r="O662" s="23">
        <f t="shared" si="132"/>
        <v>0</v>
      </c>
      <c r="P662" s="23">
        <f t="shared" si="132"/>
        <v>0</v>
      </c>
      <c r="Q662" s="276" t="s">
        <v>20</v>
      </c>
      <c r="R662" s="277"/>
    </row>
    <row r="663" spans="1:18" s="24" customFormat="1" ht="12.75">
      <c r="A663" s="158"/>
      <c r="B663" s="161"/>
      <c r="C663" s="152"/>
      <c r="D663" s="29"/>
      <c r="E663" s="26"/>
      <c r="F663" s="27" t="s">
        <v>22</v>
      </c>
      <c r="G663" s="133">
        <f aca="true" t="shared" si="133" ref="G663:H673">I663+K663+M663+O663</f>
        <v>0</v>
      </c>
      <c r="H663" s="133">
        <f t="shared" si="133"/>
        <v>0</v>
      </c>
      <c r="I663" s="28">
        <v>0</v>
      </c>
      <c r="J663" s="28">
        <v>0</v>
      </c>
      <c r="K663" s="133">
        <v>0</v>
      </c>
      <c r="L663" s="133">
        <v>0</v>
      </c>
      <c r="M663" s="133">
        <v>0</v>
      </c>
      <c r="N663" s="133">
        <v>0</v>
      </c>
      <c r="O663" s="133">
        <v>0</v>
      </c>
      <c r="P663" s="133">
        <v>0</v>
      </c>
      <c r="Q663" s="278"/>
      <c r="R663" s="279"/>
    </row>
    <row r="664" spans="1:18" s="24" customFormat="1" ht="12.75">
      <c r="A664" s="158"/>
      <c r="B664" s="161"/>
      <c r="C664" s="152"/>
      <c r="D664" s="29"/>
      <c r="E664" s="30"/>
      <c r="F664" s="27" t="s">
        <v>25</v>
      </c>
      <c r="G664" s="133">
        <f t="shared" si="133"/>
        <v>0</v>
      </c>
      <c r="H664" s="133">
        <f t="shared" si="133"/>
        <v>0</v>
      </c>
      <c r="I664" s="28">
        <v>0</v>
      </c>
      <c r="J664" s="28">
        <v>0</v>
      </c>
      <c r="K664" s="133">
        <v>0</v>
      </c>
      <c r="L664" s="133">
        <v>0</v>
      </c>
      <c r="M664" s="133">
        <v>0</v>
      </c>
      <c r="N664" s="133">
        <v>0</v>
      </c>
      <c r="O664" s="133">
        <v>0</v>
      </c>
      <c r="P664" s="133">
        <v>0</v>
      </c>
      <c r="Q664" s="278"/>
      <c r="R664" s="279"/>
    </row>
    <row r="665" spans="1:18" s="24" customFormat="1" ht="12.75">
      <c r="A665" s="158"/>
      <c r="B665" s="161"/>
      <c r="C665" s="152"/>
      <c r="D665" s="29"/>
      <c r="E665" s="37"/>
      <c r="F665" s="27" t="s">
        <v>26</v>
      </c>
      <c r="G665" s="133">
        <f t="shared" si="133"/>
        <v>0</v>
      </c>
      <c r="H665" s="133">
        <f t="shared" si="133"/>
        <v>0</v>
      </c>
      <c r="I665" s="28">
        <v>0</v>
      </c>
      <c r="J665" s="28">
        <v>0</v>
      </c>
      <c r="K665" s="133">
        <v>0</v>
      </c>
      <c r="L665" s="133">
        <v>0</v>
      </c>
      <c r="M665" s="133">
        <v>0</v>
      </c>
      <c r="N665" s="133">
        <v>0</v>
      </c>
      <c r="O665" s="133">
        <v>0</v>
      </c>
      <c r="P665" s="133">
        <v>0</v>
      </c>
      <c r="Q665" s="278"/>
      <c r="R665" s="279"/>
    </row>
    <row r="666" spans="1:18" s="24" customFormat="1" ht="12.75">
      <c r="A666" s="158"/>
      <c r="B666" s="161"/>
      <c r="C666" s="152"/>
      <c r="D666" s="29"/>
      <c r="E666" s="37"/>
      <c r="F666" s="27" t="s">
        <v>248</v>
      </c>
      <c r="G666" s="133">
        <f t="shared" si="133"/>
        <v>0</v>
      </c>
      <c r="H666" s="133">
        <f t="shared" si="133"/>
        <v>0</v>
      </c>
      <c r="I666" s="28">
        <v>0</v>
      </c>
      <c r="J666" s="28">
        <v>0</v>
      </c>
      <c r="K666" s="133">
        <v>0</v>
      </c>
      <c r="L666" s="133">
        <v>0</v>
      </c>
      <c r="M666" s="133">
        <v>0</v>
      </c>
      <c r="N666" s="133">
        <v>0</v>
      </c>
      <c r="O666" s="133">
        <v>0</v>
      </c>
      <c r="P666" s="133">
        <v>0</v>
      </c>
      <c r="Q666" s="278"/>
      <c r="R666" s="279"/>
    </row>
    <row r="667" spans="1:18" s="24" customFormat="1" ht="12.75">
      <c r="A667" s="158"/>
      <c r="B667" s="161"/>
      <c r="C667" s="152"/>
      <c r="D667" s="29"/>
      <c r="E667" s="39"/>
      <c r="F667" s="27" t="s">
        <v>28</v>
      </c>
      <c r="G667" s="133">
        <f t="shared" si="133"/>
        <v>0</v>
      </c>
      <c r="H667" s="133">
        <f t="shared" si="133"/>
        <v>0</v>
      </c>
      <c r="I667" s="28">
        <v>0</v>
      </c>
      <c r="J667" s="28">
        <v>0</v>
      </c>
      <c r="K667" s="133">
        <v>0</v>
      </c>
      <c r="L667" s="133">
        <v>0</v>
      </c>
      <c r="M667" s="133">
        <v>0</v>
      </c>
      <c r="N667" s="133">
        <v>0</v>
      </c>
      <c r="O667" s="133">
        <v>0</v>
      </c>
      <c r="P667" s="133">
        <v>0</v>
      </c>
      <c r="Q667" s="278"/>
      <c r="R667" s="279"/>
    </row>
    <row r="668" spans="1:18" s="24" customFormat="1" ht="12.75">
      <c r="A668" s="158"/>
      <c r="B668" s="161"/>
      <c r="C668" s="152"/>
      <c r="D668" s="29"/>
      <c r="E668" s="39"/>
      <c r="F668" s="27" t="s">
        <v>227</v>
      </c>
      <c r="G668" s="133">
        <f aca="true" t="shared" si="134" ref="G668:H672">I668+K668+M668+O668</f>
        <v>0</v>
      </c>
      <c r="H668" s="133">
        <f t="shared" si="134"/>
        <v>0</v>
      </c>
      <c r="I668" s="28">
        <v>0</v>
      </c>
      <c r="J668" s="28">
        <v>0</v>
      </c>
      <c r="K668" s="133">
        <v>0</v>
      </c>
      <c r="L668" s="133">
        <v>0</v>
      </c>
      <c r="M668" s="133">
        <v>0</v>
      </c>
      <c r="N668" s="133">
        <v>0</v>
      </c>
      <c r="O668" s="133">
        <v>0</v>
      </c>
      <c r="P668" s="133">
        <v>0</v>
      </c>
      <c r="Q668" s="278"/>
      <c r="R668" s="279"/>
    </row>
    <row r="669" spans="1:18" s="24" customFormat="1" ht="12.75">
      <c r="A669" s="158"/>
      <c r="B669" s="161"/>
      <c r="C669" s="152"/>
      <c r="D669" s="29"/>
      <c r="E669" s="30"/>
      <c r="F669" s="27" t="s">
        <v>234</v>
      </c>
      <c r="G669" s="133">
        <f t="shared" si="134"/>
        <v>0</v>
      </c>
      <c r="H669" s="133">
        <f t="shared" si="134"/>
        <v>0</v>
      </c>
      <c r="I669" s="28">
        <v>0</v>
      </c>
      <c r="J669" s="28">
        <v>0</v>
      </c>
      <c r="K669" s="28">
        <v>0</v>
      </c>
      <c r="L669" s="133">
        <v>0</v>
      </c>
      <c r="M669" s="28">
        <v>0</v>
      </c>
      <c r="N669" s="28">
        <v>0</v>
      </c>
      <c r="O669" s="28">
        <v>0</v>
      </c>
      <c r="P669" s="133">
        <v>0</v>
      </c>
      <c r="Q669" s="278"/>
      <c r="R669" s="279"/>
    </row>
    <row r="670" spans="1:18" s="24" customFormat="1" ht="12.75">
      <c r="A670" s="158"/>
      <c r="B670" s="161"/>
      <c r="C670" s="152"/>
      <c r="D670" s="29"/>
      <c r="E670" s="39"/>
      <c r="F670" s="27" t="s">
        <v>235</v>
      </c>
      <c r="G670" s="133">
        <f t="shared" si="134"/>
        <v>0</v>
      </c>
      <c r="H670" s="133">
        <f t="shared" si="134"/>
        <v>0</v>
      </c>
      <c r="I670" s="28">
        <v>0</v>
      </c>
      <c r="J670" s="28">
        <v>0</v>
      </c>
      <c r="K670" s="28">
        <v>0</v>
      </c>
      <c r="L670" s="133">
        <v>0</v>
      </c>
      <c r="M670" s="28">
        <v>0</v>
      </c>
      <c r="N670" s="28">
        <v>0</v>
      </c>
      <c r="O670" s="28">
        <v>0</v>
      </c>
      <c r="P670" s="133">
        <v>0</v>
      </c>
      <c r="Q670" s="278"/>
      <c r="R670" s="279"/>
    </row>
    <row r="671" spans="1:18" s="24" customFormat="1" ht="12.75">
      <c r="A671" s="158"/>
      <c r="B671" s="161"/>
      <c r="C671" s="152"/>
      <c r="D671" s="29"/>
      <c r="E671" s="39" t="s">
        <v>199</v>
      </c>
      <c r="F671" s="27" t="s">
        <v>236</v>
      </c>
      <c r="G671" s="133">
        <f t="shared" si="134"/>
        <v>78</v>
      </c>
      <c r="H671" s="133">
        <f t="shared" si="134"/>
        <v>0</v>
      </c>
      <c r="I671" s="28">
        <v>78</v>
      </c>
      <c r="J671" s="28">
        <v>0</v>
      </c>
      <c r="K671" s="28">
        <v>0</v>
      </c>
      <c r="L671" s="133">
        <v>0</v>
      </c>
      <c r="M671" s="28">
        <v>0</v>
      </c>
      <c r="N671" s="28">
        <v>0</v>
      </c>
      <c r="O671" s="28">
        <v>0</v>
      </c>
      <c r="P671" s="133">
        <v>0</v>
      </c>
      <c r="Q671" s="278"/>
      <c r="R671" s="279"/>
    </row>
    <row r="672" spans="1:18" s="24" customFormat="1" ht="12.75">
      <c r="A672" s="158"/>
      <c r="B672" s="161"/>
      <c r="C672" s="152"/>
      <c r="D672" s="29"/>
      <c r="E672" s="39" t="s">
        <v>23</v>
      </c>
      <c r="F672" s="27" t="s">
        <v>237</v>
      </c>
      <c r="G672" s="133">
        <f t="shared" si="134"/>
        <v>1560</v>
      </c>
      <c r="H672" s="133">
        <f t="shared" si="134"/>
        <v>0</v>
      </c>
      <c r="I672" s="28">
        <v>1560</v>
      </c>
      <c r="J672" s="28">
        <v>0</v>
      </c>
      <c r="K672" s="28">
        <v>0</v>
      </c>
      <c r="L672" s="133">
        <v>0</v>
      </c>
      <c r="M672" s="28">
        <v>0</v>
      </c>
      <c r="N672" s="28">
        <v>0</v>
      </c>
      <c r="O672" s="28">
        <v>0</v>
      </c>
      <c r="P672" s="133">
        <v>0</v>
      </c>
      <c r="Q672" s="278"/>
      <c r="R672" s="279"/>
    </row>
    <row r="673" spans="1:18" s="24" customFormat="1" ht="13.5" thickBot="1">
      <c r="A673" s="159"/>
      <c r="B673" s="162"/>
      <c r="C673" s="153"/>
      <c r="D673" s="33"/>
      <c r="E673" s="34"/>
      <c r="F673" s="35" t="s">
        <v>238</v>
      </c>
      <c r="G673" s="134">
        <f t="shared" si="133"/>
        <v>0</v>
      </c>
      <c r="H673" s="134">
        <f t="shared" si="133"/>
        <v>0</v>
      </c>
      <c r="I673" s="36">
        <v>0</v>
      </c>
      <c r="J673" s="36">
        <v>0</v>
      </c>
      <c r="K673" s="36">
        <v>0</v>
      </c>
      <c r="L673" s="134">
        <v>0</v>
      </c>
      <c r="M673" s="36">
        <v>0</v>
      </c>
      <c r="N673" s="36">
        <v>0</v>
      </c>
      <c r="O673" s="36">
        <v>0</v>
      </c>
      <c r="P673" s="134">
        <v>0</v>
      </c>
      <c r="Q673" s="280"/>
      <c r="R673" s="281"/>
    </row>
    <row r="674" spans="1:18" s="24" customFormat="1" ht="12.75">
      <c r="A674" s="157" t="s">
        <v>303</v>
      </c>
      <c r="B674" s="160" t="s">
        <v>480</v>
      </c>
      <c r="C674" s="151">
        <v>275</v>
      </c>
      <c r="D674" s="21"/>
      <c r="E674" s="22"/>
      <c r="F674" s="119" t="s">
        <v>247</v>
      </c>
      <c r="G674" s="23">
        <f aca="true" t="shared" si="135" ref="G674:P674">SUM(G675:G685)</f>
        <v>1876.8</v>
      </c>
      <c r="H674" s="23">
        <f t="shared" si="135"/>
        <v>0</v>
      </c>
      <c r="I674" s="23">
        <f t="shared" si="135"/>
        <v>1876.8</v>
      </c>
      <c r="J674" s="23">
        <f t="shared" si="135"/>
        <v>0</v>
      </c>
      <c r="K674" s="23">
        <f t="shared" si="135"/>
        <v>0</v>
      </c>
      <c r="L674" s="23">
        <f t="shared" si="135"/>
        <v>0</v>
      </c>
      <c r="M674" s="23">
        <f t="shared" si="135"/>
        <v>0</v>
      </c>
      <c r="N674" s="23">
        <f t="shared" si="135"/>
        <v>0</v>
      </c>
      <c r="O674" s="23">
        <f t="shared" si="135"/>
        <v>0</v>
      </c>
      <c r="P674" s="23">
        <f t="shared" si="135"/>
        <v>0</v>
      </c>
      <c r="Q674" s="276" t="s">
        <v>20</v>
      </c>
      <c r="R674" s="277"/>
    </row>
    <row r="675" spans="1:18" s="24" customFormat="1" ht="12.75">
      <c r="A675" s="158"/>
      <c r="B675" s="161"/>
      <c r="C675" s="152"/>
      <c r="D675" s="29"/>
      <c r="E675" s="26"/>
      <c r="F675" s="27" t="s">
        <v>22</v>
      </c>
      <c r="G675" s="133">
        <f aca="true" t="shared" si="136" ref="G675:H685">I675+K675+M675+O675</f>
        <v>0</v>
      </c>
      <c r="H675" s="133">
        <f t="shared" si="136"/>
        <v>0</v>
      </c>
      <c r="I675" s="28">
        <v>0</v>
      </c>
      <c r="J675" s="28">
        <v>0</v>
      </c>
      <c r="K675" s="133">
        <v>0</v>
      </c>
      <c r="L675" s="133">
        <v>0</v>
      </c>
      <c r="M675" s="133">
        <v>0</v>
      </c>
      <c r="N675" s="133">
        <v>0</v>
      </c>
      <c r="O675" s="133">
        <v>0</v>
      </c>
      <c r="P675" s="133">
        <v>0</v>
      </c>
      <c r="Q675" s="278"/>
      <c r="R675" s="279"/>
    </row>
    <row r="676" spans="1:18" s="24" customFormat="1" ht="12.75">
      <c r="A676" s="158"/>
      <c r="B676" s="161"/>
      <c r="C676" s="152"/>
      <c r="D676" s="29"/>
      <c r="E676" s="30"/>
      <c r="F676" s="27" t="s">
        <v>25</v>
      </c>
      <c r="G676" s="133">
        <f t="shared" si="136"/>
        <v>0</v>
      </c>
      <c r="H676" s="133">
        <f t="shared" si="136"/>
        <v>0</v>
      </c>
      <c r="I676" s="28">
        <v>0</v>
      </c>
      <c r="J676" s="28">
        <v>0</v>
      </c>
      <c r="K676" s="133">
        <v>0</v>
      </c>
      <c r="L676" s="133">
        <v>0</v>
      </c>
      <c r="M676" s="133">
        <v>0</v>
      </c>
      <c r="N676" s="133">
        <v>0</v>
      </c>
      <c r="O676" s="133">
        <v>0</v>
      </c>
      <c r="P676" s="133">
        <v>0</v>
      </c>
      <c r="Q676" s="278"/>
      <c r="R676" s="279"/>
    </row>
    <row r="677" spans="1:18" s="24" customFormat="1" ht="12.75">
      <c r="A677" s="158"/>
      <c r="B677" s="161"/>
      <c r="C677" s="152"/>
      <c r="D677" s="29"/>
      <c r="E677" s="37"/>
      <c r="F677" s="27" t="s">
        <v>26</v>
      </c>
      <c r="G677" s="133">
        <f t="shared" si="136"/>
        <v>0</v>
      </c>
      <c r="H677" s="133">
        <f t="shared" si="136"/>
        <v>0</v>
      </c>
      <c r="I677" s="28">
        <v>0</v>
      </c>
      <c r="J677" s="28">
        <v>0</v>
      </c>
      <c r="K677" s="133">
        <v>0</v>
      </c>
      <c r="L677" s="133">
        <v>0</v>
      </c>
      <c r="M677" s="133">
        <v>0</v>
      </c>
      <c r="N677" s="133">
        <v>0</v>
      </c>
      <c r="O677" s="133">
        <v>0</v>
      </c>
      <c r="P677" s="133">
        <v>0</v>
      </c>
      <c r="Q677" s="278"/>
      <c r="R677" s="279"/>
    </row>
    <row r="678" spans="1:18" s="24" customFormat="1" ht="12.75">
      <c r="A678" s="158"/>
      <c r="B678" s="161"/>
      <c r="C678" s="152"/>
      <c r="D678" s="29"/>
      <c r="E678" s="37"/>
      <c r="F678" s="27" t="s">
        <v>248</v>
      </c>
      <c r="G678" s="133">
        <f t="shared" si="136"/>
        <v>0</v>
      </c>
      <c r="H678" s="133">
        <f t="shared" si="136"/>
        <v>0</v>
      </c>
      <c r="I678" s="28">
        <v>0</v>
      </c>
      <c r="J678" s="28">
        <v>0</v>
      </c>
      <c r="K678" s="133">
        <v>0</v>
      </c>
      <c r="L678" s="133">
        <v>0</v>
      </c>
      <c r="M678" s="133">
        <v>0</v>
      </c>
      <c r="N678" s="133">
        <v>0</v>
      </c>
      <c r="O678" s="133">
        <v>0</v>
      </c>
      <c r="P678" s="133">
        <v>0</v>
      </c>
      <c r="Q678" s="278"/>
      <c r="R678" s="279"/>
    </row>
    <row r="679" spans="1:18" s="24" customFormat="1" ht="12.75">
      <c r="A679" s="158"/>
      <c r="B679" s="161"/>
      <c r="C679" s="152"/>
      <c r="D679" s="29"/>
      <c r="E679" s="39"/>
      <c r="F679" s="27" t="s">
        <v>28</v>
      </c>
      <c r="G679" s="133">
        <f t="shared" si="136"/>
        <v>0</v>
      </c>
      <c r="H679" s="133">
        <f t="shared" si="136"/>
        <v>0</v>
      </c>
      <c r="I679" s="28">
        <v>0</v>
      </c>
      <c r="J679" s="28">
        <v>0</v>
      </c>
      <c r="K679" s="133">
        <v>0</v>
      </c>
      <c r="L679" s="133">
        <v>0</v>
      </c>
      <c r="M679" s="133">
        <v>0</v>
      </c>
      <c r="N679" s="133">
        <v>0</v>
      </c>
      <c r="O679" s="133">
        <v>0</v>
      </c>
      <c r="P679" s="133">
        <v>0</v>
      </c>
      <c r="Q679" s="278"/>
      <c r="R679" s="279"/>
    </row>
    <row r="680" spans="1:18" s="24" customFormat="1" ht="12.75">
      <c r="A680" s="158"/>
      <c r="B680" s="161"/>
      <c r="C680" s="152"/>
      <c r="D680" s="29"/>
      <c r="E680" s="39"/>
      <c r="F680" s="27" t="s">
        <v>227</v>
      </c>
      <c r="G680" s="133">
        <f aca="true" t="shared" si="137" ref="G680:H684">I680+K680+M680+O680</f>
        <v>0</v>
      </c>
      <c r="H680" s="133">
        <f t="shared" si="137"/>
        <v>0</v>
      </c>
      <c r="I680" s="28">
        <v>0</v>
      </c>
      <c r="J680" s="28">
        <v>0</v>
      </c>
      <c r="K680" s="133">
        <v>0</v>
      </c>
      <c r="L680" s="133">
        <v>0</v>
      </c>
      <c r="M680" s="133">
        <v>0</v>
      </c>
      <c r="N680" s="133">
        <v>0</v>
      </c>
      <c r="O680" s="133">
        <v>0</v>
      </c>
      <c r="P680" s="133">
        <v>0</v>
      </c>
      <c r="Q680" s="278"/>
      <c r="R680" s="279"/>
    </row>
    <row r="681" spans="1:18" s="24" customFormat="1" ht="12.75">
      <c r="A681" s="158"/>
      <c r="B681" s="161"/>
      <c r="C681" s="152"/>
      <c r="D681" s="29"/>
      <c r="E681" s="30"/>
      <c r="F681" s="27" t="s">
        <v>234</v>
      </c>
      <c r="G681" s="133">
        <f t="shared" si="137"/>
        <v>0</v>
      </c>
      <c r="H681" s="133">
        <f t="shared" si="137"/>
        <v>0</v>
      </c>
      <c r="I681" s="28">
        <v>0</v>
      </c>
      <c r="J681" s="28">
        <v>0</v>
      </c>
      <c r="K681" s="28">
        <v>0</v>
      </c>
      <c r="L681" s="133">
        <v>0</v>
      </c>
      <c r="M681" s="28">
        <v>0</v>
      </c>
      <c r="N681" s="28">
        <v>0</v>
      </c>
      <c r="O681" s="28">
        <v>0</v>
      </c>
      <c r="P681" s="133">
        <v>0</v>
      </c>
      <c r="Q681" s="278"/>
      <c r="R681" s="279"/>
    </row>
    <row r="682" spans="1:18" s="24" customFormat="1" ht="12.75">
      <c r="A682" s="158"/>
      <c r="B682" s="161"/>
      <c r="C682" s="152"/>
      <c r="D682" s="29"/>
      <c r="E682" s="30"/>
      <c r="F682" s="27" t="s">
        <v>235</v>
      </c>
      <c r="G682" s="133">
        <f t="shared" si="137"/>
        <v>0</v>
      </c>
      <c r="H682" s="133">
        <f t="shared" si="137"/>
        <v>0</v>
      </c>
      <c r="I682" s="28">
        <v>0</v>
      </c>
      <c r="J682" s="28">
        <v>0</v>
      </c>
      <c r="K682" s="28">
        <v>0</v>
      </c>
      <c r="L682" s="133">
        <v>0</v>
      </c>
      <c r="M682" s="28">
        <v>0</v>
      </c>
      <c r="N682" s="28">
        <v>0</v>
      </c>
      <c r="O682" s="28">
        <v>0</v>
      </c>
      <c r="P682" s="133">
        <v>0</v>
      </c>
      <c r="Q682" s="278"/>
      <c r="R682" s="279"/>
    </row>
    <row r="683" spans="1:18" s="24" customFormat="1" ht="12.75">
      <c r="A683" s="158"/>
      <c r="B683" s="161"/>
      <c r="C683" s="152"/>
      <c r="D683" s="29"/>
      <c r="E683" s="39" t="s">
        <v>199</v>
      </c>
      <c r="F683" s="27" t="s">
        <v>236</v>
      </c>
      <c r="G683" s="133">
        <f t="shared" si="137"/>
        <v>89.3</v>
      </c>
      <c r="H683" s="133">
        <f t="shared" si="137"/>
        <v>0</v>
      </c>
      <c r="I683" s="28">
        <v>89.3</v>
      </c>
      <c r="J683" s="28">
        <v>0</v>
      </c>
      <c r="K683" s="28">
        <v>0</v>
      </c>
      <c r="L683" s="133">
        <v>0</v>
      </c>
      <c r="M683" s="28">
        <v>0</v>
      </c>
      <c r="N683" s="28">
        <v>0</v>
      </c>
      <c r="O683" s="28">
        <v>0</v>
      </c>
      <c r="P683" s="133">
        <v>0</v>
      </c>
      <c r="Q683" s="278"/>
      <c r="R683" s="279"/>
    </row>
    <row r="684" spans="1:18" s="24" customFormat="1" ht="12.75">
      <c r="A684" s="158"/>
      <c r="B684" s="161"/>
      <c r="C684" s="152"/>
      <c r="D684" s="29"/>
      <c r="E684" s="39" t="s">
        <v>23</v>
      </c>
      <c r="F684" s="27" t="s">
        <v>237</v>
      </c>
      <c r="G684" s="133">
        <f t="shared" si="137"/>
        <v>1787.5</v>
      </c>
      <c r="H684" s="133">
        <f t="shared" si="137"/>
        <v>0</v>
      </c>
      <c r="I684" s="28">
        <v>1787.5</v>
      </c>
      <c r="J684" s="28">
        <v>0</v>
      </c>
      <c r="K684" s="28">
        <v>0</v>
      </c>
      <c r="L684" s="133">
        <v>0</v>
      </c>
      <c r="M684" s="28">
        <v>0</v>
      </c>
      <c r="N684" s="28">
        <v>0</v>
      </c>
      <c r="O684" s="28">
        <v>0</v>
      </c>
      <c r="P684" s="133">
        <v>0</v>
      </c>
      <c r="Q684" s="278"/>
      <c r="R684" s="279"/>
    </row>
    <row r="685" spans="1:18" s="24" customFormat="1" ht="13.5" thickBot="1">
      <c r="A685" s="159"/>
      <c r="B685" s="162"/>
      <c r="C685" s="153"/>
      <c r="D685" s="33"/>
      <c r="E685" s="34"/>
      <c r="F685" s="35" t="s">
        <v>238</v>
      </c>
      <c r="G685" s="134">
        <f t="shared" si="136"/>
        <v>0</v>
      </c>
      <c r="H685" s="134">
        <f t="shared" si="136"/>
        <v>0</v>
      </c>
      <c r="I685" s="36">
        <v>0</v>
      </c>
      <c r="J685" s="36">
        <v>0</v>
      </c>
      <c r="K685" s="36">
        <v>0</v>
      </c>
      <c r="L685" s="134">
        <v>0</v>
      </c>
      <c r="M685" s="36">
        <v>0</v>
      </c>
      <c r="N685" s="36">
        <v>0</v>
      </c>
      <c r="O685" s="36">
        <v>0</v>
      </c>
      <c r="P685" s="134">
        <v>0</v>
      </c>
      <c r="Q685" s="280"/>
      <c r="R685" s="281"/>
    </row>
    <row r="686" spans="1:18" s="24" customFormat="1" ht="12.75">
      <c r="A686" s="157" t="s">
        <v>304</v>
      </c>
      <c r="B686" s="160" t="s">
        <v>481</v>
      </c>
      <c r="C686" s="151">
        <v>250</v>
      </c>
      <c r="D686" s="114"/>
      <c r="E686" s="22"/>
      <c r="F686" s="119" t="s">
        <v>247</v>
      </c>
      <c r="G686" s="23">
        <f aca="true" t="shared" si="138" ref="G686:P686">SUM(G687:G697)</f>
        <v>1706.3</v>
      </c>
      <c r="H686" s="23">
        <f t="shared" si="138"/>
        <v>0</v>
      </c>
      <c r="I686" s="23">
        <f t="shared" si="138"/>
        <v>1706.3</v>
      </c>
      <c r="J686" s="23">
        <f t="shared" si="138"/>
        <v>0</v>
      </c>
      <c r="K686" s="23">
        <f t="shared" si="138"/>
        <v>0</v>
      </c>
      <c r="L686" s="23">
        <f t="shared" si="138"/>
        <v>0</v>
      </c>
      <c r="M686" s="23">
        <f t="shared" si="138"/>
        <v>0</v>
      </c>
      <c r="N686" s="23">
        <f t="shared" si="138"/>
        <v>0</v>
      </c>
      <c r="O686" s="23">
        <f t="shared" si="138"/>
        <v>0</v>
      </c>
      <c r="P686" s="23">
        <f t="shared" si="138"/>
        <v>0</v>
      </c>
      <c r="Q686" s="276" t="s">
        <v>20</v>
      </c>
      <c r="R686" s="277"/>
    </row>
    <row r="687" spans="1:18" s="24" customFormat="1" ht="12.75">
      <c r="A687" s="158"/>
      <c r="B687" s="161"/>
      <c r="C687" s="152"/>
      <c r="D687" s="82"/>
      <c r="E687" s="26"/>
      <c r="F687" s="27" t="s">
        <v>22</v>
      </c>
      <c r="G687" s="133">
        <f aca="true" t="shared" si="139" ref="G687:H697">I687+K687+M687+O687</f>
        <v>0</v>
      </c>
      <c r="H687" s="133">
        <f t="shared" si="139"/>
        <v>0</v>
      </c>
      <c r="I687" s="28">
        <v>0</v>
      </c>
      <c r="J687" s="28">
        <v>0</v>
      </c>
      <c r="K687" s="133">
        <v>0</v>
      </c>
      <c r="L687" s="133">
        <v>0</v>
      </c>
      <c r="M687" s="133">
        <v>0</v>
      </c>
      <c r="N687" s="133">
        <v>0</v>
      </c>
      <c r="O687" s="133">
        <v>0</v>
      </c>
      <c r="P687" s="133">
        <v>0</v>
      </c>
      <c r="Q687" s="278"/>
      <c r="R687" s="279"/>
    </row>
    <row r="688" spans="1:18" s="24" customFormat="1" ht="12.75">
      <c r="A688" s="158"/>
      <c r="B688" s="161"/>
      <c r="C688" s="152"/>
      <c r="D688" s="82"/>
      <c r="E688" s="30"/>
      <c r="F688" s="27" t="s">
        <v>25</v>
      </c>
      <c r="G688" s="133">
        <f t="shared" si="139"/>
        <v>0</v>
      </c>
      <c r="H688" s="133">
        <f t="shared" si="139"/>
        <v>0</v>
      </c>
      <c r="I688" s="28">
        <v>0</v>
      </c>
      <c r="J688" s="28">
        <v>0</v>
      </c>
      <c r="K688" s="133">
        <v>0</v>
      </c>
      <c r="L688" s="133">
        <v>0</v>
      </c>
      <c r="M688" s="133">
        <v>0</v>
      </c>
      <c r="N688" s="133">
        <v>0</v>
      </c>
      <c r="O688" s="133">
        <v>0</v>
      </c>
      <c r="P688" s="133">
        <v>0</v>
      </c>
      <c r="Q688" s="278"/>
      <c r="R688" s="279"/>
    </row>
    <row r="689" spans="1:18" s="24" customFormat="1" ht="12.75">
      <c r="A689" s="158"/>
      <c r="B689" s="161"/>
      <c r="C689" s="152"/>
      <c r="D689" s="82"/>
      <c r="E689" s="37"/>
      <c r="F689" s="27" t="s">
        <v>26</v>
      </c>
      <c r="G689" s="133">
        <f t="shared" si="139"/>
        <v>0</v>
      </c>
      <c r="H689" s="133">
        <f t="shared" si="139"/>
        <v>0</v>
      </c>
      <c r="I689" s="28">
        <v>0</v>
      </c>
      <c r="J689" s="28">
        <v>0</v>
      </c>
      <c r="K689" s="133">
        <v>0</v>
      </c>
      <c r="L689" s="133">
        <v>0</v>
      </c>
      <c r="M689" s="133">
        <v>0</v>
      </c>
      <c r="N689" s="133">
        <v>0</v>
      </c>
      <c r="O689" s="133">
        <v>0</v>
      </c>
      <c r="P689" s="133">
        <v>0</v>
      </c>
      <c r="Q689" s="278"/>
      <c r="R689" s="279"/>
    </row>
    <row r="690" spans="1:18" s="24" customFormat="1" ht="12.75">
      <c r="A690" s="158"/>
      <c r="B690" s="161"/>
      <c r="C690" s="152"/>
      <c r="D690" s="82"/>
      <c r="E690" s="37"/>
      <c r="F690" s="27" t="s">
        <v>248</v>
      </c>
      <c r="G690" s="133">
        <f t="shared" si="139"/>
        <v>0</v>
      </c>
      <c r="H690" s="133">
        <f t="shared" si="139"/>
        <v>0</v>
      </c>
      <c r="I690" s="28">
        <v>0</v>
      </c>
      <c r="J690" s="28">
        <v>0</v>
      </c>
      <c r="K690" s="133">
        <v>0</v>
      </c>
      <c r="L690" s="133">
        <v>0</v>
      </c>
      <c r="M690" s="133">
        <v>0</v>
      </c>
      <c r="N690" s="133">
        <v>0</v>
      </c>
      <c r="O690" s="133">
        <v>0</v>
      </c>
      <c r="P690" s="133">
        <v>0</v>
      </c>
      <c r="Q690" s="278"/>
      <c r="R690" s="279"/>
    </row>
    <row r="691" spans="1:18" s="24" customFormat="1" ht="12.75">
      <c r="A691" s="158"/>
      <c r="B691" s="161"/>
      <c r="C691" s="152"/>
      <c r="D691" s="82"/>
      <c r="E691" s="39"/>
      <c r="F691" s="27" t="s">
        <v>28</v>
      </c>
      <c r="G691" s="133">
        <f t="shared" si="139"/>
        <v>0</v>
      </c>
      <c r="H691" s="133">
        <f t="shared" si="139"/>
        <v>0</v>
      </c>
      <c r="I691" s="28">
        <v>0</v>
      </c>
      <c r="J691" s="28">
        <v>0</v>
      </c>
      <c r="K691" s="133">
        <v>0</v>
      </c>
      <c r="L691" s="133">
        <v>0</v>
      </c>
      <c r="M691" s="133">
        <v>0</v>
      </c>
      <c r="N691" s="133">
        <v>0</v>
      </c>
      <c r="O691" s="133">
        <v>0</v>
      </c>
      <c r="P691" s="133">
        <v>0</v>
      </c>
      <c r="Q691" s="278"/>
      <c r="R691" s="279"/>
    </row>
    <row r="692" spans="1:18" s="24" customFormat="1" ht="12.75">
      <c r="A692" s="158"/>
      <c r="B692" s="161"/>
      <c r="C692" s="152"/>
      <c r="D692" s="82"/>
      <c r="E692" s="39"/>
      <c r="F692" s="27" t="s">
        <v>227</v>
      </c>
      <c r="G692" s="133">
        <f aca="true" t="shared" si="140" ref="G692:H696">I692+K692+M692+O692</f>
        <v>0</v>
      </c>
      <c r="H692" s="133">
        <f t="shared" si="140"/>
        <v>0</v>
      </c>
      <c r="I692" s="28">
        <v>0</v>
      </c>
      <c r="J692" s="28">
        <v>0</v>
      </c>
      <c r="K692" s="133">
        <v>0</v>
      </c>
      <c r="L692" s="133">
        <v>0</v>
      </c>
      <c r="M692" s="133">
        <v>0</v>
      </c>
      <c r="N692" s="133">
        <v>0</v>
      </c>
      <c r="O692" s="133">
        <v>0</v>
      </c>
      <c r="P692" s="133">
        <v>0</v>
      </c>
      <c r="Q692" s="278"/>
      <c r="R692" s="279"/>
    </row>
    <row r="693" spans="1:18" s="24" customFormat="1" ht="12.75">
      <c r="A693" s="158"/>
      <c r="B693" s="161"/>
      <c r="C693" s="152"/>
      <c r="D693" s="82"/>
      <c r="E693" s="39"/>
      <c r="F693" s="27" t="s">
        <v>234</v>
      </c>
      <c r="G693" s="133">
        <f t="shared" si="140"/>
        <v>0</v>
      </c>
      <c r="H693" s="133">
        <f t="shared" si="140"/>
        <v>0</v>
      </c>
      <c r="I693" s="28">
        <v>0</v>
      </c>
      <c r="J693" s="28">
        <v>0</v>
      </c>
      <c r="K693" s="28">
        <v>0</v>
      </c>
      <c r="L693" s="133">
        <v>0</v>
      </c>
      <c r="M693" s="28">
        <v>0</v>
      </c>
      <c r="N693" s="28">
        <v>0</v>
      </c>
      <c r="O693" s="28">
        <v>0</v>
      </c>
      <c r="P693" s="133">
        <v>0</v>
      </c>
      <c r="Q693" s="278"/>
      <c r="R693" s="279"/>
    </row>
    <row r="694" spans="1:18" s="24" customFormat="1" ht="12.75">
      <c r="A694" s="158"/>
      <c r="B694" s="161"/>
      <c r="C694" s="152"/>
      <c r="D694" s="82"/>
      <c r="E694" s="39"/>
      <c r="F694" s="27" t="s">
        <v>235</v>
      </c>
      <c r="G694" s="133">
        <f t="shared" si="140"/>
        <v>0</v>
      </c>
      <c r="H694" s="133">
        <f t="shared" si="140"/>
        <v>0</v>
      </c>
      <c r="I694" s="28">
        <v>0</v>
      </c>
      <c r="J694" s="28">
        <v>0</v>
      </c>
      <c r="K694" s="28">
        <v>0</v>
      </c>
      <c r="L694" s="133">
        <v>0</v>
      </c>
      <c r="M694" s="28">
        <v>0</v>
      </c>
      <c r="N694" s="28">
        <v>0</v>
      </c>
      <c r="O694" s="28">
        <v>0</v>
      </c>
      <c r="P694" s="133">
        <v>0</v>
      </c>
      <c r="Q694" s="278"/>
      <c r="R694" s="279"/>
    </row>
    <row r="695" spans="1:18" s="24" customFormat="1" ht="12.75">
      <c r="A695" s="158"/>
      <c r="B695" s="161"/>
      <c r="C695" s="152"/>
      <c r="D695" s="82"/>
      <c r="E695" s="39" t="s">
        <v>199</v>
      </c>
      <c r="F695" s="27" t="s">
        <v>236</v>
      </c>
      <c r="G695" s="133">
        <f t="shared" si="140"/>
        <v>81.3</v>
      </c>
      <c r="H695" s="133">
        <f t="shared" si="140"/>
        <v>0</v>
      </c>
      <c r="I695" s="28">
        <v>81.3</v>
      </c>
      <c r="J695" s="28">
        <v>0</v>
      </c>
      <c r="K695" s="28">
        <v>0</v>
      </c>
      <c r="L695" s="133">
        <v>0</v>
      </c>
      <c r="M695" s="28">
        <v>0</v>
      </c>
      <c r="N695" s="28">
        <v>0</v>
      </c>
      <c r="O695" s="28">
        <v>0</v>
      </c>
      <c r="P695" s="133">
        <v>0</v>
      </c>
      <c r="Q695" s="278"/>
      <c r="R695" s="279"/>
    </row>
    <row r="696" spans="1:18" s="24" customFormat="1" ht="12.75">
      <c r="A696" s="158"/>
      <c r="B696" s="161"/>
      <c r="C696" s="152"/>
      <c r="D696" s="82"/>
      <c r="E696" s="39" t="s">
        <v>23</v>
      </c>
      <c r="F696" s="27" t="s">
        <v>237</v>
      </c>
      <c r="G696" s="133">
        <f t="shared" si="140"/>
        <v>1625</v>
      </c>
      <c r="H696" s="133">
        <f t="shared" si="140"/>
        <v>0</v>
      </c>
      <c r="I696" s="28">
        <v>1625</v>
      </c>
      <c r="J696" s="28">
        <v>0</v>
      </c>
      <c r="K696" s="28">
        <v>0</v>
      </c>
      <c r="L696" s="133">
        <v>0</v>
      </c>
      <c r="M696" s="28">
        <v>0</v>
      </c>
      <c r="N696" s="28">
        <v>0</v>
      </c>
      <c r="O696" s="28">
        <v>0</v>
      </c>
      <c r="P696" s="133">
        <v>0</v>
      </c>
      <c r="Q696" s="278"/>
      <c r="R696" s="279"/>
    </row>
    <row r="697" spans="1:18" s="24" customFormat="1" ht="13.5" thickBot="1">
      <c r="A697" s="159"/>
      <c r="B697" s="162"/>
      <c r="C697" s="153"/>
      <c r="D697" s="83"/>
      <c r="E697" s="34"/>
      <c r="F697" s="35" t="s">
        <v>238</v>
      </c>
      <c r="G697" s="134">
        <f t="shared" si="139"/>
        <v>0</v>
      </c>
      <c r="H697" s="134">
        <f t="shared" si="139"/>
        <v>0</v>
      </c>
      <c r="I697" s="36">
        <v>0</v>
      </c>
      <c r="J697" s="36">
        <v>0</v>
      </c>
      <c r="K697" s="36">
        <v>0</v>
      </c>
      <c r="L697" s="134">
        <v>0</v>
      </c>
      <c r="M697" s="36">
        <v>0</v>
      </c>
      <c r="N697" s="36">
        <v>0</v>
      </c>
      <c r="O697" s="36">
        <v>0</v>
      </c>
      <c r="P697" s="134">
        <v>0</v>
      </c>
      <c r="Q697" s="280"/>
      <c r="R697" s="281"/>
    </row>
    <row r="698" spans="1:18" s="24" customFormat="1" ht="12.75">
      <c r="A698" s="157" t="s">
        <v>305</v>
      </c>
      <c r="B698" s="160" t="s">
        <v>482</v>
      </c>
      <c r="C698" s="151">
        <v>300</v>
      </c>
      <c r="D698" s="21"/>
      <c r="E698" s="22"/>
      <c r="F698" s="119" t="s">
        <v>247</v>
      </c>
      <c r="G698" s="23">
        <f aca="true" t="shared" si="141" ref="G698:P698">SUM(G699:G709)</f>
        <v>2047.5</v>
      </c>
      <c r="H698" s="23">
        <f t="shared" si="141"/>
        <v>0</v>
      </c>
      <c r="I698" s="23">
        <f t="shared" si="141"/>
        <v>2047.5</v>
      </c>
      <c r="J698" s="23">
        <f t="shared" si="141"/>
        <v>0</v>
      </c>
      <c r="K698" s="23">
        <f t="shared" si="141"/>
        <v>0</v>
      </c>
      <c r="L698" s="23">
        <f t="shared" si="141"/>
        <v>0</v>
      </c>
      <c r="M698" s="23">
        <f t="shared" si="141"/>
        <v>0</v>
      </c>
      <c r="N698" s="23">
        <f t="shared" si="141"/>
        <v>0</v>
      </c>
      <c r="O698" s="23">
        <f t="shared" si="141"/>
        <v>0</v>
      </c>
      <c r="P698" s="23">
        <f t="shared" si="141"/>
        <v>0</v>
      </c>
      <c r="Q698" s="276" t="s">
        <v>20</v>
      </c>
      <c r="R698" s="277"/>
    </row>
    <row r="699" spans="1:18" s="24" customFormat="1" ht="12.75">
      <c r="A699" s="158"/>
      <c r="B699" s="161"/>
      <c r="C699" s="152"/>
      <c r="D699" s="29"/>
      <c r="E699" s="26"/>
      <c r="F699" s="27" t="s">
        <v>22</v>
      </c>
      <c r="G699" s="133">
        <f aca="true" t="shared" si="142" ref="G699:H709">I699+K699+M699+O699</f>
        <v>0</v>
      </c>
      <c r="H699" s="133">
        <f t="shared" si="142"/>
        <v>0</v>
      </c>
      <c r="I699" s="28">
        <v>0</v>
      </c>
      <c r="J699" s="28">
        <v>0</v>
      </c>
      <c r="K699" s="133">
        <v>0</v>
      </c>
      <c r="L699" s="133">
        <v>0</v>
      </c>
      <c r="M699" s="133">
        <v>0</v>
      </c>
      <c r="N699" s="133">
        <v>0</v>
      </c>
      <c r="O699" s="133">
        <v>0</v>
      </c>
      <c r="P699" s="133">
        <v>0</v>
      </c>
      <c r="Q699" s="278"/>
      <c r="R699" s="279"/>
    </row>
    <row r="700" spans="1:18" s="24" customFormat="1" ht="12.75">
      <c r="A700" s="158"/>
      <c r="B700" s="161"/>
      <c r="C700" s="152"/>
      <c r="D700" s="29"/>
      <c r="E700" s="30"/>
      <c r="F700" s="27" t="s">
        <v>25</v>
      </c>
      <c r="G700" s="133">
        <f t="shared" si="142"/>
        <v>0</v>
      </c>
      <c r="H700" s="133">
        <f t="shared" si="142"/>
        <v>0</v>
      </c>
      <c r="I700" s="28">
        <v>0</v>
      </c>
      <c r="J700" s="28">
        <v>0</v>
      </c>
      <c r="K700" s="133">
        <v>0</v>
      </c>
      <c r="L700" s="133">
        <v>0</v>
      </c>
      <c r="M700" s="133">
        <v>0</v>
      </c>
      <c r="N700" s="133">
        <v>0</v>
      </c>
      <c r="O700" s="133">
        <v>0</v>
      </c>
      <c r="P700" s="133">
        <v>0</v>
      </c>
      <c r="Q700" s="278"/>
      <c r="R700" s="279"/>
    </row>
    <row r="701" spans="1:18" s="24" customFormat="1" ht="12.75">
      <c r="A701" s="158"/>
      <c r="B701" s="161"/>
      <c r="C701" s="152"/>
      <c r="D701" s="29"/>
      <c r="E701" s="37"/>
      <c r="F701" s="27" t="s">
        <v>26</v>
      </c>
      <c r="G701" s="133">
        <f t="shared" si="142"/>
        <v>0</v>
      </c>
      <c r="H701" s="133">
        <f t="shared" si="142"/>
        <v>0</v>
      </c>
      <c r="I701" s="28">
        <v>0</v>
      </c>
      <c r="J701" s="28">
        <v>0</v>
      </c>
      <c r="K701" s="133">
        <v>0</v>
      </c>
      <c r="L701" s="133">
        <v>0</v>
      </c>
      <c r="M701" s="133">
        <v>0</v>
      </c>
      <c r="N701" s="133">
        <v>0</v>
      </c>
      <c r="O701" s="133">
        <v>0</v>
      </c>
      <c r="P701" s="133">
        <v>0</v>
      </c>
      <c r="Q701" s="278"/>
      <c r="R701" s="279"/>
    </row>
    <row r="702" spans="1:18" s="24" customFormat="1" ht="12.75">
      <c r="A702" s="158"/>
      <c r="B702" s="161"/>
      <c r="C702" s="152"/>
      <c r="D702" s="29"/>
      <c r="E702" s="37"/>
      <c r="F702" s="27" t="s">
        <v>248</v>
      </c>
      <c r="G702" s="133">
        <f t="shared" si="142"/>
        <v>0</v>
      </c>
      <c r="H702" s="133">
        <f t="shared" si="142"/>
        <v>0</v>
      </c>
      <c r="I702" s="28">
        <v>0</v>
      </c>
      <c r="J702" s="28">
        <v>0</v>
      </c>
      <c r="K702" s="133">
        <v>0</v>
      </c>
      <c r="L702" s="133">
        <v>0</v>
      </c>
      <c r="M702" s="133">
        <v>0</v>
      </c>
      <c r="N702" s="133">
        <v>0</v>
      </c>
      <c r="O702" s="133">
        <v>0</v>
      </c>
      <c r="P702" s="133">
        <v>0</v>
      </c>
      <c r="Q702" s="278"/>
      <c r="R702" s="279"/>
    </row>
    <row r="703" spans="1:18" s="24" customFormat="1" ht="12.75">
      <c r="A703" s="158"/>
      <c r="B703" s="161"/>
      <c r="C703" s="152"/>
      <c r="D703" s="29"/>
      <c r="E703" s="39"/>
      <c r="F703" s="27" t="s">
        <v>28</v>
      </c>
      <c r="G703" s="133">
        <f t="shared" si="142"/>
        <v>0</v>
      </c>
      <c r="H703" s="133">
        <f t="shared" si="142"/>
        <v>0</v>
      </c>
      <c r="I703" s="28">
        <v>0</v>
      </c>
      <c r="J703" s="28">
        <v>0</v>
      </c>
      <c r="K703" s="133">
        <v>0</v>
      </c>
      <c r="L703" s="133">
        <v>0</v>
      </c>
      <c r="M703" s="133">
        <v>0</v>
      </c>
      <c r="N703" s="133">
        <v>0</v>
      </c>
      <c r="O703" s="133">
        <v>0</v>
      </c>
      <c r="P703" s="133">
        <v>0</v>
      </c>
      <c r="Q703" s="278"/>
      <c r="R703" s="279"/>
    </row>
    <row r="704" spans="1:18" s="24" customFormat="1" ht="12.75">
      <c r="A704" s="158"/>
      <c r="B704" s="161"/>
      <c r="C704" s="152"/>
      <c r="D704" s="29"/>
      <c r="E704" s="39"/>
      <c r="F704" s="27" t="s">
        <v>227</v>
      </c>
      <c r="G704" s="133">
        <f t="shared" si="142"/>
        <v>0</v>
      </c>
      <c r="H704" s="133">
        <f t="shared" si="142"/>
        <v>0</v>
      </c>
      <c r="I704" s="28">
        <v>0</v>
      </c>
      <c r="J704" s="28">
        <v>0</v>
      </c>
      <c r="K704" s="133">
        <v>0</v>
      </c>
      <c r="L704" s="133">
        <v>0</v>
      </c>
      <c r="M704" s="133">
        <v>0</v>
      </c>
      <c r="N704" s="133">
        <v>0</v>
      </c>
      <c r="O704" s="133">
        <v>0</v>
      </c>
      <c r="P704" s="133">
        <v>0</v>
      </c>
      <c r="Q704" s="278"/>
      <c r="R704" s="279"/>
    </row>
    <row r="705" spans="1:18" s="24" customFormat="1" ht="12.75">
      <c r="A705" s="158"/>
      <c r="B705" s="161"/>
      <c r="C705" s="152"/>
      <c r="D705" s="29"/>
      <c r="E705" s="30"/>
      <c r="F705" s="27" t="s">
        <v>234</v>
      </c>
      <c r="G705" s="133">
        <f t="shared" si="142"/>
        <v>0</v>
      </c>
      <c r="H705" s="133">
        <f t="shared" si="142"/>
        <v>0</v>
      </c>
      <c r="I705" s="28">
        <v>0</v>
      </c>
      <c r="J705" s="28">
        <v>0</v>
      </c>
      <c r="K705" s="28">
        <v>0</v>
      </c>
      <c r="L705" s="133">
        <v>0</v>
      </c>
      <c r="M705" s="28">
        <v>0</v>
      </c>
      <c r="N705" s="28">
        <v>0</v>
      </c>
      <c r="O705" s="28">
        <v>0</v>
      </c>
      <c r="P705" s="133">
        <v>0</v>
      </c>
      <c r="Q705" s="278"/>
      <c r="R705" s="279"/>
    </row>
    <row r="706" spans="1:18" s="24" customFormat="1" ht="12.75">
      <c r="A706" s="158"/>
      <c r="B706" s="161"/>
      <c r="C706" s="152"/>
      <c r="D706" s="29"/>
      <c r="E706" s="30"/>
      <c r="F706" s="27" t="s">
        <v>235</v>
      </c>
      <c r="G706" s="133">
        <f t="shared" si="142"/>
        <v>0</v>
      </c>
      <c r="H706" s="133">
        <f t="shared" si="142"/>
        <v>0</v>
      </c>
      <c r="I706" s="28">
        <v>0</v>
      </c>
      <c r="J706" s="28">
        <v>0</v>
      </c>
      <c r="K706" s="28">
        <v>0</v>
      </c>
      <c r="L706" s="133">
        <v>0</v>
      </c>
      <c r="M706" s="28">
        <v>0</v>
      </c>
      <c r="N706" s="28">
        <v>0</v>
      </c>
      <c r="O706" s="28">
        <v>0</v>
      </c>
      <c r="P706" s="133">
        <v>0</v>
      </c>
      <c r="Q706" s="278"/>
      <c r="R706" s="279"/>
    </row>
    <row r="707" spans="1:18" s="24" customFormat="1" ht="12.75">
      <c r="A707" s="158"/>
      <c r="B707" s="161"/>
      <c r="C707" s="152"/>
      <c r="D707" s="29"/>
      <c r="E707" s="30"/>
      <c r="F707" s="27" t="s">
        <v>236</v>
      </c>
      <c r="G707" s="133">
        <f t="shared" si="142"/>
        <v>0</v>
      </c>
      <c r="H707" s="133">
        <f t="shared" si="142"/>
        <v>0</v>
      </c>
      <c r="I707" s="28">
        <v>0</v>
      </c>
      <c r="J707" s="28">
        <v>0</v>
      </c>
      <c r="K707" s="28">
        <v>0</v>
      </c>
      <c r="L707" s="133">
        <v>0</v>
      </c>
      <c r="M707" s="28">
        <v>0</v>
      </c>
      <c r="N707" s="28">
        <v>0</v>
      </c>
      <c r="O707" s="28">
        <v>0</v>
      </c>
      <c r="P707" s="133">
        <v>0</v>
      </c>
      <c r="Q707" s="278"/>
      <c r="R707" s="279"/>
    </row>
    <row r="708" spans="1:18" s="24" customFormat="1" ht="12.75">
      <c r="A708" s="158"/>
      <c r="B708" s="161"/>
      <c r="C708" s="152"/>
      <c r="D708" s="29"/>
      <c r="E708" s="39" t="s">
        <v>199</v>
      </c>
      <c r="F708" s="27" t="s">
        <v>237</v>
      </c>
      <c r="G708" s="133">
        <f t="shared" si="142"/>
        <v>97.5</v>
      </c>
      <c r="H708" s="133">
        <f t="shared" si="142"/>
        <v>0</v>
      </c>
      <c r="I708" s="28">
        <v>97.5</v>
      </c>
      <c r="J708" s="28">
        <v>0</v>
      </c>
      <c r="K708" s="28">
        <v>0</v>
      </c>
      <c r="L708" s="133">
        <v>0</v>
      </c>
      <c r="M708" s="28">
        <v>0</v>
      </c>
      <c r="N708" s="28">
        <v>0</v>
      </c>
      <c r="O708" s="28">
        <v>0</v>
      </c>
      <c r="P708" s="133">
        <v>0</v>
      </c>
      <c r="Q708" s="278"/>
      <c r="R708" s="279"/>
    </row>
    <row r="709" spans="1:18" s="24" customFormat="1" ht="13.5" thickBot="1">
      <c r="A709" s="159"/>
      <c r="B709" s="162"/>
      <c r="C709" s="153"/>
      <c r="D709" s="33"/>
      <c r="E709" s="81" t="s">
        <v>23</v>
      </c>
      <c r="F709" s="35" t="s">
        <v>238</v>
      </c>
      <c r="G709" s="134">
        <f t="shared" si="142"/>
        <v>1950</v>
      </c>
      <c r="H709" s="134">
        <f t="shared" si="142"/>
        <v>0</v>
      </c>
      <c r="I709" s="36">
        <v>1950</v>
      </c>
      <c r="J709" s="36">
        <v>0</v>
      </c>
      <c r="K709" s="36">
        <v>0</v>
      </c>
      <c r="L709" s="134">
        <v>0</v>
      </c>
      <c r="M709" s="36">
        <v>0</v>
      </c>
      <c r="N709" s="36">
        <v>0</v>
      </c>
      <c r="O709" s="36">
        <v>0</v>
      </c>
      <c r="P709" s="134">
        <v>0</v>
      </c>
      <c r="Q709" s="280"/>
      <c r="R709" s="281"/>
    </row>
    <row r="710" spans="1:18" s="24" customFormat="1" ht="12.75">
      <c r="A710" s="157" t="s">
        <v>306</v>
      </c>
      <c r="B710" s="160" t="s">
        <v>483</v>
      </c>
      <c r="C710" s="151">
        <v>170</v>
      </c>
      <c r="D710" s="21"/>
      <c r="E710" s="22"/>
      <c r="F710" s="119" t="s">
        <v>247</v>
      </c>
      <c r="G710" s="23">
        <f aca="true" t="shared" si="143" ref="G710:P710">SUM(G711:G721)</f>
        <v>1160.3</v>
      </c>
      <c r="H710" s="23">
        <f t="shared" si="143"/>
        <v>0</v>
      </c>
      <c r="I710" s="23">
        <f t="shared" si="143"/>
        <v>1160.3</v>
      </c>
      <c r="J710" s="23">
        <f t="shared" si="143"/>
        <v>0</v>
      </c>
      <c r="K710" s="23">
        <f t="shared" si="143"/>
        <v>0</v>
      </c>
      <c r="L710" s="23">
        <f t="shared" si="143"/>
        <v>0</v>
      </c>
      <c r="M710" s="23">
        <f t="shared" si="143"/>
        <v>0</v>
      </c>
      <c r="N710" s="23">
        <f t="shared" si="143"/>
        <v>0</v>
      </c>
      <c r="O710" s="23">
        <f t="shared" si="143"/>
        <v>0</v>
      </c>
      <c r="P710" s="23">
        <f t="shared" si="143"/>
        <v>0</v>
      </c>
      <c r="Q710" s="276" t="s">
        <v>20</v>
      </c>
      <c r="R710" s="277"/>
    </row>
    <row r="711" spans="1:18" s="24" customFormat="1" ht="12.75">
      <c r="A711" s="158"/>
      <c r="B711" s="161"/>
      <c r="C711" s="152"/>
      <c r="D711" s="29"/>
      <c r="E711" s="26"/>
      <c r="F711" s="27" t="s">
        <v>22</v>
      </c>
      <c r="G711" s="133">
        <f aca="true" t="shared" si="144" ref="G711:H721">I711+K711+M711+O711</f>
        <v>0</v>
      </c>
      <c r="H711" s="133">
        <f t="shared" si="144"/>
        <v>0</v>
      </c>
      <c r="I711" s="28">
        <v>0</v>
      </c>
      <c r="J711" s="28">
        <v>0</v>
      </c>
      <c r="K711" s="133">
        <v>0</v>
      </c>
      <c r="L711" s="133">
        <v>0</v>
      </c>
      <c r="M711" s="133">
        <v>0</v>
      </c>
      <c r="N711" s="133">
        <v>0</v>
      </c>
      <c r="O711" s="133">
        <v>0</v>
      </c>
      <c r="P711" s="133">
        <v>0</v>
      </c>
      <c r="Q711" s="278"/>
      <c r="R711" s="279"/>
    </row>
    <row r="712" spans="1:18" s="24" customFormat="1" ht="12.75">
      <c r="A712" s="158"/>
      <c r="B712" s="161"/>
      <c r="C712" s="152"/>
      <c r="D712" s="29"/>
      <c r="E712" s="30"/>
      <c r="F712" s="27" t="s">
        <v>25</v>
      </c>
      <c r="G712" s="133">
        <f t="shared" si="144"/>
        <v>0</v>
      </c>
      <c r="H712" s="133">
        <f t="shared" si="144"/>
        <v>0</v>
      </c>
      <c r="I712" s="28">
        <v>0</v>
      </c>
      <c r="J712" s="28">
        <v>0</v>
      </c>
      <c r="K712" s="133">
        <v>0</v>
      </c>
      <c r="L712" s="133">
        <v>0</v>
      </c>
      <c r="M712" s="133">
        <v>0</v>
      </c>
      <c r="N712" s="133">
        <v>0</v>
      </c>
      <c r="O712" s="133">
        <v>0</v>
      </c>
      <c r="P712" s="133">
        <v>0</v>
      </c>
      <c r="Q712" s="278"/>
      <c r="R712" s="279"/>
    </row>
    <row r="713" spans="1:18" s="24" customFormat="1" ht="12.75">
      <c r="A713" s="158"/>
      <c r="B713" s="161"/>
      <c r="C713" s="152"/>
      <c r="D713" s="29"/>
      <c r="E713" s="37"/>
      <c r="F713" s="27" t="s">
        <v>26</v>
      </c>
      <c r="G713" s="133">
        <f t="shared" si="144"/>
        <v>0</v>
      </c>
      <c r="H713" s="133">
        <f t="shared" si="144"/>
        <v>0</v>
      </c>
      <c r="I713" s="28">
        <v>0</v>
      </c>
      <c r="J713" s="28">
        <v>0</v>
      </c>
      <c r="K713" s="133">
        <v>0</v>
      </c>
      <c r="L713" s="133">
        <v>0</v>
      </c>
      <c r="M713" s="133">
        <v>0</v>
      </c>
      <c r="N713" s="133">
        <v>0</v>
      </c>
      <c r="O713" s="133">
        <v>0</v>
      </c>
      <c r="P713" s="133">
        <v>0</v>
      </c>
      <c r="Q713" s="278"/>
      <c r="R713" s="279"/>
    </row>
    <row r="714" spans="1:18" s="24" customFormat="1" ht="12.75">
      <c r="A714" s="158"/>
      <c r="B714" s="161"/>
      <c r="C714" s="152"/>
      <c r="D714" s="29"/>
      <c r="E714" s="37"/>
      <c r="F714" s="27" t="s">
        <v>248</v>
      </c>
      <c r="G714" s="133">
        <f t="shared" si="144"/>
        <v>0</v>
      </c>
      <c r="H714" s="133">
        <f t="shared" si="144"/>
        <v>0</v>
      </c>
      <c r="I714" s="28">
        <v>0</v>
      </c>
      <c r="J714" s="28">
        <v>0</v>
      </c>
      <c r="K714" s="133">
        <v>0</v>
      </c>
      <c r="L714" s="133">
        <v>0</v>
      </c>
      <c r="M714" s="133">
        <v>0</v>
      </c>
      <c r="N714" s="133">
        <v>0</v>
      </c>
      <c r="O714" s="133">
        <v>0</v>
      </c>
      <c r="P714" s="133">
        <v>0</v>
      </c>
      <c r="Q714" s="278"/>
      <c r="R714" s="279"/>
    </row>
    <row r="715" spans="1:18" s="24" customFormat="1" ht="12.75">
      <c r="A715" s="158"/>
      <c r="B715" s="161"/>
      <c r="C715" s="152"/>
      <c r="D715" s="29"/>
      <c r="E715" s="39"/>
      <c r="F715" s="27" t="s">
        <v>28</v>
      </c>
      <c r="G715" s="133">
        <f t="shared" si="144"/>
        <v>0</v>
      </c>
      <c r="H715" s="133">
        <f t="shared" si="144"/>
        <v>0</v>
      </c>
      <c r="I715" s="28">
        <v>0</v>
      </c>
      <c r="J715" s="28">
        <v>0</v>
      </c>
      <c r="K715" s="133">
        <v>0</v>
      </c>
      <c r="L715" s="133">
        <v>0</v>
      </c>
      <c r="M715" s="133">
        <v>0</v>
      </c>
      <c r="N715" s="133">
        <v>0</v>
      </c>
      <c r="O715" s="133">
        <v>0</v>
      </c>
      <c r="P715" s="133">
        <v>0</v>
      </c>
      <c r="Q715" s="278"/>
      <c r="R715" s="279"/>
    </row>
    <row r="716" spans="1:18" s="24" customFormat="1" ht="12.75">
      <c r="A716" s="158"/>
      <c r="B716" s="161"/>
      <c r="C716" s="152"/>
      <c r="D716" s="29"/>
      <c r="E716" s="39"/>
      <c r="F716" s="27" t="s">
        <v>227</v>
      </c>
      <c r="G716" s="133">
        <f t="shared" si="144"/>
        <v>0</v>
      </c>
      <c r="H716" s="133">
        <f t="shared" si="144"/>
        <v>0</v>
      </c>
      <c r="I716" s="28">
        <v>0</v>
      </c>
      <c r="J716" s="28">
        <v>0</v>
      </c>
      <c r="K716" s="133">
        <v>0</v>
      </c>
      <c r="L716" s="133">
        <v>0</v>
      </c>
      <c r="M716" s="133">
        <v>0</v>
      </c>
      <c r="N716" s="133">
        <v>0</v>
      </c>
      <c r="O716" s="133">
        <v>0</v>
      </c>
      <c r="P716" s="133">
        <v>0</v>
      </c>
      <c r="Q716" s="278"/>
      <c r="R716" s="279"/>
    </row>
    <row r="717" spans="1:18" s="24" customFormat="1" ht="12.75">
      <c r="A717" s="158"/>
      <c r="B717" s="161"/>
      <c r="C717" s="152"/>
      <c r="D717" s="29"/>
      <c r="E717" s="30"/>
      <c r="F717" s="27" t="s">
        <v>234</v>
      </c>
      <c r="G717" s="133">
        <f t="shared" si="144"/>
        <v>0</v>
      </c>
      <c r="H717" s="133">
        <f t="shared" si="144"/>
        <v>0</v>
      </c>
      <c r="I717" s="28">
        <v>0</v>
      </c>
      <c r="J717" s="28">
        <v>0</v>
      </c>
      <c r="K717" s="28">
        <v>0</v>
      </c>
      <c r="L717" s="133">
        <v>0</v>
      </c>
      <c r="M717" s="28">
        <v>0</v>
      </c>
      <c r="N717" s="28">
        <v>0</v>
      </c>
      <c r="O717" s="28">
        <v>0</v>
      </c>
      <c r="P717" s="133">
        <v>0</v>
      </c>
      <c r="Q717" s="278"/>
      <c r="R717" s="279"/>
    </row>
    <row r="718" spans="1:18" s="24" customFormat="1" ht="12.75">
      <c r="A718" s="158"/>
      <c r="B718" s="161"/>
      <c r="C718" s="152"/>
      <c r="D718" s="29"/>
      <c r="E718" s="30"/>
      <c r="F718" s="27" t="s">
        <v>235</v>
      </c>
      <c r="G718" s="133">
        <f t="shared" si="144"/>
        <v>0</v>
      </c>
      <c r="H718" s="133">
        <f t="shared" si="144"/>
        <v>0</v>
      </c>
      <c r="I718" s="28">
        <v>0</v>
      </c>
      <c r="J718" s="28">
        <v>0</v>
      </c>
      <c r="K718" s="28">
        <v>0</v>
      </c>
      <c r="L718" s="133">
        <v>0</v>
      </c>
      <c r="M718" s="28">
        <v>0</v>
      </c>
      <c r="N718" s="28">
        <v>0</v>
      </c>
      <c r="O718" s="28">
        <v>0</v>
      </c>
      <c r="P718" s="133">
        <v>0</v>
      </c>
      <c r="Q718" s="278"/>
      <c r="R718" s="279"/>
    </row>
    <row r="719" spans="1:18" s="24" customFormat="1" ht="12.75">
      <c r="A719" s="158"/>
      <c r="B719" s="161"/>
      <c r="C719" s="152"/>
      <c r="D719" s="29"/>
      <c r="E719" s="30"/>
      <c r="F719" s="27" t="s">
        <v>236</v>
      </c>
      <c r="G719" s="133">
        <f t="shared" si="144"/>
        <v>0</v>
      </c>
      <c r="H719" s="133">
        <f t="shared" si="144"/>
        <v>0</v>
      </c>
      <c r="I719" s="28">
        <v>0</v>
      </c>
      <c r="J719" s="28">
        <v>0</v>
      </c>
      <c r="K719" s="28">
        <v>0</v>
      </c>
      <c r="L719" s="133">
        <v>0</v>
      </c>
      <c r="M719" s="28">
        <v>0</v>
      </c>
      <c r="N719" s="28">
        <v>0</v>
      </c>
      <c r="O719" s="28">
        <v>0</v>
      </c>
      <c r="P719" s="133">
        <v>0</v>
      </c>
      <c r="Q719" s="278"/>
      <c r="R719" s="279"/>
    </row>
    <row r="720" spans="1:18" s="24" customFormat="1" ht="12.75">
      <c r="A720" s="158"/>
      <c r="B720" s="161"/>
      <c r="C720" s="152"/>
      <c r="D720" s="29"/>
      <c r="E720" s="39" t="s">
        <v>199</v>
      </c>
      <c r="F720" s="27" t="s">
        <v>237</v>
      </c>
      <c r="G720" s="133">
        <f t="shared" si="144"/>
        <v>55.3</v>
      </c>
      <c r="H720" s="133">
        <f t="shared" si="144"/>
        <v>0</v>
      </c>
      <c r="I720" s="28">
        <v>55.3</v>
      </c>
      <c r="J720" s="28">
        <v>0</v>
      </c>
      <c r="K720" s="28">
        <v>0</v>
      </c>
      <c r="L720" s="133">
        <v>0</v>
      </c>
      <c r="M720" s="28">
        <v>0</v>
      </c>
      <c r="N720" s="28">
        <v>0</v>
      </c>
      <c r="O720" s="28">
        <v>0</v>
      </c>
      <c r="P720" s="133">
        <v>0</v>
      </c>
      <c r="Q720" s="278"/>
      <c r="R720" s="279"/>
    </row>
    <row r="721" spans="1:18" s="24" customFormat="1" ht="13.5" thickBot="1">
      <c r="A721" s="159"/>
      <c r="B721" s="162"/>
      <c r="C721" s="132"/>
      <c r="D721" s="33"/>
      <c r="E721" s="81" t="s">
        <v>23</v>
      </c>
      <c r="F721" s="35" t="s">
        <v>238</v>
      </c>
      <c r="G721" s="134">
        <f t="shared" si="144"/>
        <v>1105</v>
      </c>
      <c r="H721" s="134">
        <f t="shared" si="144"/>
        <v>0</v>
      </c>
      <c r="I721" s="36">
        <v>1105</v>
      </c>
      <c r="J721" s="36">
        <v>0</v>
      </c>
      <c r="K721" s="36">
        <v>0</v>
      </c>
      <c r="L721" s="134">
        <v>0</v>
      </c>
      <c r="M721" s="36">
        <v>0</v>
      </c>
      <c r="N721" s="36">
        <v>0</v>
      </c>
      <c r="O721" s="36">
        <v>0</v>
      </c>
      <c r="P721" s="134">
        <v>0</v>
      </c>
      <c r="Q721" s="280"/>
      <c r="R721" s="281"/>
    </row>
    <row r="722" spans="1:18" s="24" customFormat="1" ht="12.75">
      <c r="A722" s="157" t="s">
        <v>307</v>
      </c>
      <c r="B722" s="160" t="s">
        <v>484</v>
      </c>
      <c r="C722" s="151">
        <v>50</v>
      </c>
      <c r="D722" s="21"/>
      <c r="E722" s="22"/>
      <c r="F722" s="119" t="s">
        <v>247</v>
      </c>
      <c r="G722" s="23">
        <f aca="true" t="shared" si="145" ref="G722:P722">SUM(G723:G733)</f>
        <v>341.3</v>
      </c>
      <c r="H722" s="23">
        <f t="shared" si="145"/>
        <v>0</v>
      </c>
      <c r="I722" s="23">
        <f t="shared" si="145"/>
        <v>341.3</v>
      </c>
      <c r="J722" s="23">
        <f t="shared" si="145"/>
        <v>0</v>
      </c>
      <c r="K722" s="23">
        <f t="shared" si="145"/>
        <v>0</v>
      </c>
      <c r="L722" s="23">
        <f t="shared" si="145"/>
        <v>0</v>
      </c>
      <c r="M722" s="23">
        <f t="shared" si="145"/>
        <v>0</v>
      </c>
      <c r="N722" s="23">
        <f t="shared" si="145"/>
        <v>0</v>
      </c>
      <c r="O722" s="23">
        <f t="shared" si="145"/>
        <v>0</v>
      </c>
      <c r="P722" s="23">
        <f t="shared" si="145"/>
        <v>0</v>
      </c>
      <c r="Q722" s="276" t="s">
        <v>20</v>
      </c>
      <c r="R722" s="277"/>
    </row>
    <row r="723" spans="1:18" s="24" customFormat="1" ht="12.75">
      <c r="A723" s="158"/>
      <c r="B723" s="161"/>
      <c r="C723" s="152"/>
      <c r="D723" s="29"/>
      <c r="E723" s="26"/>
      <c r="F723" s="27" t="s">
        <v>22</v>
      </c>
      <c r="G723" s="133">
        <f aca="true" t="shared" si="146" ref="G723:H733">I723+K723+M723+O723</f>
        <v>0</v>
      </c>
      <c r="H723" s="133">
        <f t="shared" si="146"/>
        <v>0</v>
      </c>
      <c r="I723" s="28">
        <v>0</v>
      </c>
      <c r="J723" s="28">
        <v>0</v>
      </c>
      <c r="K723" s="133">
        <v>0</v>
      </c>
      <c r="L723" s="133">
        <v>0</v>
      </c>
      <c r="M723" s="133">
        <v>0</v>
      </c>
      <c r="N723" s="133">
        <v>0</v>
      </c>
      <c r="O723" s="133">
        <v>0</v>
      </c>
      <c r="P723" s="133">
        <v>0</v>
      </c>
      <c r="Q723" s="278"/>
      <c r="R723" s="279"/>
    </row>
    <row r="724" spans="1:18" s="24" customFormat="1" ht="12.75">
      <c r="A724" s="158"/>
      <c r="B724" s="161"/>
      <c r="C724" s="152"/>
      <c r="D724" s="29"/>
      <c r="E724" s="30"/>
      <c r="F724" s="27" t="s">
        <v>25</v>
      </c>
      <c r="G724" s="133">
        <f t="shared" si="146"/>
        <v>0</v>
      </c>
      <c r="H724" s="133">
        <f t="shared" si="146"/>
        <v>0</v>
      </c>
      <c r="I724" s="28">
        <v>0</v>
      </c>
      <c r="J724" s="28">
        <v>0</v>
      </c>
      <c r="K724" s="133">
        <v>0</v>
      </c>
      <c r="L724" s="133">
        <v>0</v>
      </c>
      <c r="M724" s="133">
        <v>0</v>
      </c>
      <c r="N724" s="133">
        <v>0</v>
      </c>
      <c r="O724" s="133">
        <v>0</v>
      </c>
      <c r="P724" s="133">
        <v>0</v>
      </c>
      <c r="Q724" s="278"/>
      <c r="R724" s="279"/>
    </row>
    <row r="725" spans="1:18" s="24" customFormat="1" ht="12.75">
      <c r="A725" s="158"/>
      <c r="B725" s="161"/>
      <c r="C725" s="152"/>
      <c r="D725" s="29"/>
      <c r="E725" s="37"/>
      <c r="F725" s="27" t="s">
        <v>26</v>
      </c>
      <c r="G725" s="133">
        <f t="shared" si="146"/>
        <v>0</v>
      </c>
      <c r="H725" s="133">
        <f t="shared" si="146"/>
        <v>0</v>
      </c>
      <c r="I725" s="28">
        <v>0</v>
      </c>
      <c r="J725" s="28">
        <v>0</v>
      </c>
      <c r="K725" s="133">
        <v>0</v>
      </c>
      <c r="L725" s="133">
        <v>0</v>
      </c>
      <c r="M725" s="133">
        <v>0</v>
      </c>
      <c r="N725" s="133">
        <v>0</v>
      </c>
      <c r="O725" s="133">
        <v>0</v>
      </c>
      <c r="P725" s="133">
        <v>0</v>
      </c>
      <c r="Q725" s="278"/>
      <c r="R725" s="279"/>
    </row>
    <row r="726" spans="1:18" s="24" customFormat="1" ht="12.75">
      <c r="A726" s="158"/>
      <c r="B726" s="161"/>
      <c r="C726" s="152"/>
      <c r="D726" s="29"/>
      <c r="E726" s="37"/>
      <c r="F726" s="27" t="s">
        <v>248</v>
      </c>
      <c r="G726" s="133">
        <f t="shared" si="146"/>
        <v>0</v>
      </c>
      <c r="H726" s="133">
        <f t="shared" si="146"/>
        <v>0</v>
      </c>
      <c r="I726" s="28">
        <v>0</v>
      </c>
      <c r="J726" s="28">
        <v>0</v>
      </c>
      <c r="K726" s="133">
        <v>0</v>
      </c>
      <c r="L726" s="133">
        <v>0</v>
      </c>
      <c r="M726" s="133">
        <v>0</v>
      </c>
      <c r="N726" s="133">
        <v>0</v>
      </c>
      <c r="O726" s="133">
        <v>0</v>
      </c>
      <c r="P726" s="133">
        <v>0</v>
      </c>
      <c r="Q726" s="278"/>
      <c r="R726" s="279"/>
    </row>
    <row r="727" spans="1:18" s="24" customFormat="1" ht="12.75">
      <c r="A727" s="158"/>
      <c r="B727" s="161"/>
      <c r="C727" s="152"/>
      <c r="D727" s="29"/>
      <c r="E727" s="39"/>
      <c r="F727" s="27" t="s">
        <v>28</v>
      </c>
      <c r="G727" s="133">
        <f t="shared" si="146"/>
        <v>0</v>
      </c>
      <c r="H727" s="133">
        <f t="shared" si="146"/>
        <v>0</v>
      </c>
      <c r="I727" s="28">
        <v>0</v>
      </c>
      <c r="J727" s="28">
        <v>0</v>
      </c>
      <c r="K727" s="133">
        <v>0</v>
      </c>
      <c r="L727" s="133">
        <v>0</v>
      </c>
      <c r="M727" s="133">
        <v>0</v>
      </c>
      <c r="N727" s="133">
        <v>0</v>
      </c>
      <c r="O727" s="133">
        <v>0</v>
      </c>
      <c r="P727" s="133">
        <v>0</v>
      </c>
      <c r="Q727" s="278"/>
      <c r="R727" s="279"/>
    </row>
    <row r="728" spans="1:18" s="24" customFormat="1" ht="12.75">
      <c r="A728" s="158"/>
      <c r="B728" s="161"/>
      <c r="C728" s="152"/>
      <c r="D728" s="29"/>
      <c r="E728" s="39"/>
      <c r="F728" s="27" t="s">
        <v>227</v>
      </c>
      <c r="G728" s="133">
        <f t="shared" si="146"/>
        <v>0</v>
      </c>
      <c r="H728" s="133">
        <f t="shared" si="146"/>
        <v>0</v>
      </c>
      <c r="I728" s="28">
        <v>0</v>
      </c>
      <c r="J728" s="28">
        <v>0</v>
      </c>
      <c r="K728" s="133">
        <v>0</v>
      </c>
      <c r="L728" s="133">
        <v>0</v>
      </c>
      <c r="M728" s="133">
        <v>0</v>
      </c>
      <c r="N728" s="133">
        <v>0</v>
      </c>
      <c r="O728" s="133">
        <v>0</v>
      </c>
      <c r="P728" s="133">
        <v>0</v>
      </c>
      <c r="Q728" s="278"/>
      <c r="R728" s="279"/>
    </row>
    <row r="729" spans="1:18" s="24" customFormat="1" ht="12.75">
      <c r="A729" s="158"/>
      <c r="B729" s="161"/>
      <c r="C729" s="152"/>
      <c r="D729" s="29"/>
      <c r="E729" s="30"/>
      <c r="F729" s="27" t="s">
        <v>234</v>
      </c>
      <c r="G729" s="133">
        <f t="shared" si="146"/>
        <v>0</v>
      </c>
      <c r="H729" s="133">
        <f t="shared" si="146"/>
        <v>0</v>
      </c>
      <c r="I729" s="28">
        <v>0</v>
      </c>
      <c r="J729" s="28">
        <v>0</v>
      </c>
      <c r="K729" s="28">
        <v>0</v>
      </c>
      <c r="L729" s="133">
        <v>0</v>
      </c>
      <c r="M729" s="28">
        <v>0</v>
      </c>
      <c r="N729" s="28">
        <v>0</v>
      </c>
      <c r="O729" s="28">
        <v>0</v>
      </c>
      <c r="P729" s="133">
        <v>0</v>
      </c>
      <c r="Q729" s="278"/>
      <c r="R729" s="279"/>
    </row>
    <row r="730" spans="1:18" s="24" customFormat="1" ht="12.75">
      <c r="A730" s="158"/>
      <c r="B730" s="161"/>
      <c r="C730" s="152"/>
      <c r="D730" s="29"/>
      <c r="E730" s="30"/>
      <c r="F730" s="27" t="s">
        <v>235</v>
      </c>
      <c r="G730" s="133">
        <f t="shared" si="146"/>
        <v>0</v>
      </c>
      <c r="H730" s="133">
        <f t="shared" si="146"/>
        <v>0</v>
      </c>
      <c r="I730" s="28">
        <v>0</v>
      </c>
      <c r="J730" s="28">
        <v>0</v>
      </c>
      <c r="K730" s="28">
        <v>0</v>
      </c>
      <c r="L730" s="133">
        <v>0</v>
      </c>
      <c r="M730" s="28">
        <v>0</v>
      </c>
      <c r="N730" s="28">
        <v>0</v>
      </c>
      <c r="O730" s="28">
        <v>0</v>
      </c>
      <c r="P730" s="133">
        <v>0</v>
      </c>
      <c r="Q730" s="278"/>
      <c r="R730" s="279"/>
    </row>
    <row r="731" spans="1:18" s="24" customFormat="1" ht="12.75">
      <c r="A731" s="158"/>
      <c r="B731" s="161"/>
      <c r="C731" s="152"/>
      <c r="D731" s="29"/>
      <c r="E731" s="30"/>
      <c r="F731" s="27" t="s">
        <v>236</v>
      </c>
      <c r="G731" s="133">
        <f t="shared" si="146"/>
        <v>0</v>
      </c>
      <c r="H731" s="133">
        <f t="shared" si="146"/>
        <v>0</v>
      </c>
      <c r="I731" s="28">
        <v>0</v>
      </c>
      <c r="J731" s="28">
        <v>0</v>
      </c>
      <c r="K731" s="28">
        <v>0</v>
      </c>
      <c r="L731" s="133">
        <v>0</v>
      </c>
      <c r="M731" s="28">
        <v>0</v>
      </c>
      <c r="N731" s="28">
        <v>0</v>
      </c>
      <c r="O731" s="28">
        <v>0</v>
      </c>
      <c r="P731" s="133">
        <v>0</v>
      </c>
      <c r="Q731" s="278"/>
      <c r="R731" s="279"/>
    </row>
    <row r="732" spans="1:18" s="24" customFormat="1" ht="12.75">
      <c r="A732" s="158"/>
      <c r="B732" s="161"/>
      <c r="C732" s="152"/>
      <c r="D732" s="29"/>
      <c r="E732" s="39" t="s">
        <v>199</v>
      </c>
      <c r="F732" s="27" t="s">
        <v>237</v>
      </c>
      <c r="G732" s="133">
        <f t="shared" si="146"/>
        <v>16.3</v>
      </c>
      <c r="H732" s="133">
        <f t="shared" si="146"/>
        <v>0</v>
      </c>
      <c r="I732" s="28">
        <v>16.3</v>
      </c>
      <c r="J732" s="28">
        <v>0</v>
      </c>
      <c r="K732" s="28">
        <v>0</v>
      </c>
      <c r="L732" s="133">
        <v>0</v>
      </c>
      <c r="M732" s="28">
        <v>0</v>
      </c>
      <c r="N732" s="28">
        <v>0</v>
      </c>
      <c r="O732" s="28">
        <v>0</v>
      </c>
      <c r="P732" s="133">
        <v>0</v>
      </c>
      <c r="Q732" s="278"/>
      <c r="R732" s="279"/>
    </row>
    <row r="733" spans="1:18" s="24" customFormat="1" ht="13.5" thickBot="1">
      <c r="A733" s="159"/>
      <c r="B733" s="162"/>
      <c r="C733" s="153"/>
      <c r="D733" s="33"/>
      <c r="E733" s="81" t="s">
        <v>23</v>
      </c>
      <c r="F733" s="35" t="s">
        <v>238</v>
      </c>
      <c r="G733" s="134">
        <f t="shared" si="146"/>
        <v>325</v>
      </c>
      <c r="H733" s="134">
        <f t="shared" si="146"/>
        <v>0</v>
      </c>
      <c r="I733" s="36">
        <v>325</v>
      </c>
      <c r="J733" s="36">
        <v>0</v>
      </c>
      <c r="K733" s="36">
        <v>0</v>
      </c>
      <c r="L733" s="134">
        <v>0</v>
      </c>
      <c r="M733" s="36">
        <v>0</v>
      </c>
      <c r="N733" s="36">
        <v>0</v>
      </c>
      <c r="O733" s="36">
        <v>0</v>
      </c>
      <c r="P733" s="134">
        <v>0</v>
      </c>
      <c r="Q733" s="280"/>
      <c r="R733" s="281"/>
    </row>
    <row r="734" spans="1:18" s="24" customFormat="1" ht="12.75">
      <c r="A734" s="157" t="s">
        <v>308</v>
      </c>
      <c r="B734" s="160" t="s">
        <v>485</v>
      </c>
      <c r="C734" s="151">
        <v>60</v>
      </c>
      <c r="D734" s="21"/>
      <c r="E734" s="22"/>
      <c r="F734" s="119" t="s">
        <v>247</v>
      </c>
      <c r="G734" s="23">
        <f aca="true" t="shared" si="147" ref="G734:P734">SUM(G735:G745)</f>
        <v>409.5</v>
      </c>
      <c r="H734" s="23">
        <f t="shared" si="147"/>
        <v>0</v>
      </c>
      <c r="I734" s="23">
        <f t="shared" si="147"/>
        <v>409.5</v>
      </c>
      <c r="J734" s="23">
        <f t="shared" si="147"/>
        <v>0</v>
      </c>
      <c r="K734" s="23">
        <f t="shared" si="147"/>
        <v>0</v>
      </c>
      <c r="L734" s="23">
        <f t="shared" si="147"/>
        <v>0</v>
      </c>
      <c r="M734" s="23">
        <f t="shared" si="147"/>
        <v>0</v>
      </c>
      <c r="N734" s="23">
        <f t="shared" si="147"/>
        <v>0</v>
      </c>
      <c r="O734" s="23">
        <f t="shared" si="147"/>
        <v>0</v>
      </c>
      <c r="P734" s="23">
        <f t="shared" si="147"/>
        <v>0</v>
      </c>
      <c r="Q734" s="276" t="s">
        <v>20</v>
      </c>
      <c r="R734" s="277"/>
    </row>
    <row r="735" spans="1:18" s="24" customFormat="1" ht="12.75">
      <c r="A735" s="158"/>
      <c r="B735" s="161"/>
      <c r="C735" s="152"/>
      <c r="D735" s="29"/>
      <c r="E735" s="26"/>
      <c r="F735" s="27" t="s">
        <v>22</v>
      </c>
      <c r="G735" s="133">
        <f aca="true" t="shared" si="148" ref="G735:H745">I735+K735+M735+O735</f>
        <v>0</v>
      </c>
      <c r="H735" s="133">
        <f t="shared" si="148"/>
        <v>0</v>
      </c>
      <c r="I735" s="28">
        <v>0</v>
      </c>
      <c r="J735" s="28">
        <v>0</v>
      </c>
      <c r="K735" s="133">
        <v>0</v>
      </c>
      <c r="L735" s="133">
        <v>0</v>
      </c>
      <c r="M735" s="133">
        <v>0</v>
      </c>
      <c r="N735" s="133">
        <v>0</v>
      </c>
      <c r="O735" s="133">
        <v>0</v>
      </c>
      <c r="P735" s="133">
        <v>0</v>
      </c>
      <c r="Q735" s="278"/>
      <c r="R735" s="279"/>
    </row>
    <row r="736" spans="1:18" s="24" customFormat="1" ht="12.75">
      <c r="A736" s="158"/>
      <c r="B736" s="161"/>
      <c r="C736" s="152"/>
      <c r="D736" s="29"/>
      <c r="E736" s="30"/>
      <c r="F736" s="27" t="s">
        <v>25</v>
      </c>
      <c r="G736" s="133">
        <f t="shared" si="148"/>
        <v>0</v>
      </c>
      <c r="H736" s="133">
        <f t="shared" si="148"/>
        <v>0</v>
      </c>
      <c r="I736" s="28">
        <v>0</v>
      </c>
      <c r="J736" s="28">
        <v>0</v>
      </c>
      <c r="K736" s="133">
        <v>0</v>
      </c>
      <c r="L736" s="133">
        <v>0</v>
      </c>
      <c r="M736" s="133">
        <v>0</v>
      </c>
      <c r="N736" s="133">
        <v>0</v>
      </c>
      <c r="O736" s="133">
        <v>0</v>
      </c>
      <c r="P736" s="133">
        <v>0</v>
      </c>
      <c r="Q736" s="278"/>
      <c r="R736" s="279"/>
    </row>
    <row r="737" spans="1:18" s="24" customFormat="1" ht="12.75">
      <c r="A737" s="158"/>
      <c r="B737" s="161"/>
      <c r="C737" s="152"/>
      <c r="D737" s="29"/>
      <c r="E737" s="37"/>
      <c r="F737" s="27" t="s">
        <v>26</v>
      </c>
      <c r="G737" s="133">
        <f t="shared" si="148"/>
        <v>0</v>
      </c>
      <c r="H737" s="133">
        <f t="shared" si="148"/>
        <v>0</v>
      </c>
      <c r="I737" s="28">
        <v>0</v>
      </c>
      <c r="J737" s="28">
        <v>0</v>
      </c>
      <c r="K737" s="133">
        <v>0</v>
      </c>
      <c r="L737" s="133">
        <v>0</v>
      </c>
      <c r="M737" s="133">
        <v>0</v>
      </c>
      <c r="N737" s="133">
        <v>0</v>
      </c>
      <c r="O737" s="133">
        <v>0</v>
      </c>
      <c r="P737" s="133">
        <v>0</v>
      </c>
      <c r="Q737" s="278"/>
      <c r="R737" s="279"/>
    </row>
    <row r="738" spans="1:18" s="24" customFormat="1" ht="12.75">
      <c r="A738" s="158"/>
      <c r="B738" s="161"/>
      <c r="C738" s="152"/>
      <c r="D738" s="29"/>
      <c r="E738" s="37"/>
      <c r="F738" s="27" t="s">
        <v>248</v>
      </c>
      <c r="G738" s="133">
        <f t="shared" si="148"/>
        <v>0</v>
      </c>
      <c r="H738" s="133">
        <f t="shared" si="148"/>
        <v>0</v>
      </c>
      <c r="I738" s="28">
        <v>0</v>
      </c>
      <c r="J738" s="28">
        <v>0</v>
      </c>
      <c r="K738" s="133">
        <v>0</v>
      </c>
      <c r="L738" s="133">
        <v>0</v>
      </c>
      <c r="M738" s="133">
        <v>0</v>
      </c>
      <c r="N738" s="133">
        <v>0</v>
      </c>
      <c r="O738" s="133">
        <v>0</v>
      </c>
      <c r="P738" s="133">
        <v>0</v>
      </c>
      <c r="Q738" s="278"/>
      <c r="R738" s="279"/>
    </row>
    <row r="739" spans="1:18" s="24" customFormat="1" ht="12.75">
      <c r="A739" s="158"/>
      <c r="B739" s="161"/>
      <c r="C739" s="152"/>
      <c r="D739" s="29"/>
      <c r="E739" s="39"/>
      <c r="F739" s="27" t="s">
        <v>28</v>
      </c>
      <c r="G739" s="133">
        <f t="shared" si="148"/>
        <v>0</v>
      </c>
      <c r="H739" s="133">
        <f t="shared" si="148"/>
        <v>0</v>
      </c>
      <c r="I739" s="28">
        <v>0</v>
      </c>
      <c r="J739" s="28">
        <v>0</v>
      </c>
      <c r="K739" s="133">
        <v>0</v>
      </c>
      <c r="L739" s="133">
        <v>0</v>
      </c>
      <c r="M739" s="133">
        <v>0</v>
      </c>
      <c r="N739" s="133">
        <v>0</v>
      </c>
      <c r="O739" s="133">
        <v>0</v>
      </c>
      <c r="P739" s="133">
        <v>0</v>
      </c>
      <c r="Q739" s="278"/>
      <c r="R739" s="279"/>
    </row>
    <row r="740" spans="1:18" s="24" customFormat="1" ht="12.75">
      <c r="A740" s="158"/>
      <c r="B740" s="161"/>
      <c r="C740" s="152"/>
      <c r="D740" s="29"/>
      <c r="E740" s="39"/>
      <c r="F740" s="27" t="s">
        <v>227</v>
      </c>
      <c r="G740" s="133">
        <f aca="true" t="shared" si="149" ref="G740:H744">I740+K740+M740+O740</f>
        <v>0</v>
      </c>
      <c r="H740" s="133">
        <f t="shared" si="149"/>
        <v>0</v>
      </c>
      <c r="I740" s="28">
        <v>0</v>
      </c>
      <c r="J740" s="28">
        <v>0</v>
      </c>
      <c r="K740" s="133">
        <v>0</v>
      </c>
      <c r="L740" s="133">
        <v>0</v>
      </c>
      <c r="M740" s="133">
        <v>0</v>
      </c>
      <c r="N740" s="133">
        <v>0</v>
      </c>
      <c r="O740" s="133">
        <v>0</v>
      </c>
      <c r="P740" s="133">
        <v>0</v>
      </c>
      <c r="Q740" s="278"/>
      <c r="R740" s="279"/>
    </row>
    <row r="741" spans="1:18" s="24" customFormat="1" ht="12.75">
      <c r="A741" s="158"/>
      <c r="B741" s="161"/>
      <c r="C741" s="152"/>
      <c r="D741" s="29"/>
      <c r="E741" s="30"/>
      <c r="F741" s="27" t="s">
        <v>234</v>
      </c>
      <c r="G741" s="133">
        <f t="shared" si="149"/>
        <v>0</v>
      </c>
      <c r="H741" s="133">
        <f t="shared" si="149"/>
        <v>0</v>
      </c>
      <c r="I741" s="28">
        <v>0</v>
      </c>
      <c r="J741" s="28">
        <v>0</v>
      </c>
      <c r="K741" s="28">
        <v>0</v>
      </c>
      <c r="L741" s="133">
        <v>0</v>
      </c>
      <c r="M741" s="28">
        <v>0</v>
      </c>
      <c r="N741" s="28">
        <v>0</v>
      </c>
      <c r="O741" s="28">
        <v>0</v>
      </c>
      <c r="P741" s="133">
        <v>0</v>
      </c>
      <c r="Q741" s="278"/>
      <c r="R741" s="279"/>
    </row>
    <row r="742" spans="1:18" s="24" customFormat="1" ht="12.75">
      <c r="A742" s="158"/>
      <c r="B742" s="161"/>
      <c r="C742" s="152"/>
      <c r="D742" s="29"/>
      <c r="E742" s="30"/>
      <c r="F742" s="27" t="s">
        <v>235</v>
      </c>
      <c r="G742" s="133">
        <f t="shared" si="149"/>
        <v>0</v>
      </c>
      <c r="H742" s="133">
        <f t="shared" si="149"/>
        <v>0</v>
      </c>
      <c r="I742" s="28">
        <v>0</v>
      </c>
      <c r="J742" s="28">
        <v>0</v>
      </c>
      <c r="K742" s="28">
        <v>0</v>
      </c>
      <c r="L742" s="133">
        <v>0</v>
      </c>
      <c r="M742" s="28">
        <v>0</v>
      </c>
      <c r="N742" s="28">
        <v>0</v>
      </c>
      <c r="O742" s="28">
        <v>0</v>
      </c>
      <c r="P742" s="133">
        <v>0</v>
      </c>
      <c r="Q742" s="278"/>
      <c r="R742" s="279"/>
    </row>
    <row r="743" spans="1:18" s="24" customFormat="1" ht="12.75">
      <c r="A743" s="158"/>
      <c r="B743" s="161"/>
      <c r="C743" s="152"/>
      <c r="D743" s="29"/>
      <c r="E743" s="39" t="s">
        <v>199</v>
      </c>
      <c r="F743" s="27" t="s">
        <v>236</v>
      </c>
      <c r="G743" s="133">
        <f t="shared" si="149"/>
        <v>19.5</v>
      </c>
      <c r="H743" s="133">
        <f t="shared" si="149"/>
        <v>0</v>
      </c>
      <c r="I743" s="28">
        <v>19.5</v>
      </c>
      <c r="J743" s="28">
        <v>0</v>
      </c>
      <c r="K743" s="28">
        <v>0</v>
      </c>
      <c r="L743" s="133">
        <v>0</v>
      </c>
      <c r="M743" s="28">
        <v>0</v>
      </c>
      <c r="N743" s="28">
        <v>0</v>
      </c>
      <c r="O743" s="28">
        <v>0</v>
      </c>
      <c r="P743" s="133">
        <v>0</v>
      </c>
      <c r="Q743" s="278"/>
      <c r="R743" s="279"/>
    </row>
    <row r="744" spans="1:18" s="24" customFormat="1" ht="12.75">
      <c r="A744" s="158"/>
      <c r="B744" s="161"/>
      <c r="C744" s="152"/>
      <c r="D744" s="29"/>
      <c r="E744" s="39" t="s">
        <v>23</v>
      </c>
      <c r="F744" s="27" t="s">
        <v>237</v>
      </c>
      <c r="G744" s="133">
        <f t="shared" si="149"/>
        <v>390</v>
      </c>
      <c r="H744" s="133">
        <f t="shared" si="149"/>
        <v>0</v>
      </c>
      <c r="I744" s="28">
        <v>390</v>
      </c>
      <c r="J744" s="28">
        <v>0</v>
      </c>
      <c r="K744" s="28">
        <v>0</v>
      </c>
      <c r="L744" s="133">
        <v>0</v>
      </c>
      <c r="M744" s="28">
        <v>0</v>
      </c>
      <c r="N744" s="28">
        <v>0</v>
      </c>
      <c r="O744" s="28">
        <v>0</v>
      </c>
      <c r="P744" s="133">
        <v>0</v>
      </c>
      <c r="Q744" s="278"/>
      <c r="R744" s="279"/>
    </row>
    <row r="745" spans="1:18" s="24" customFormat="1" ht="13.5" thickBot="1">
      <c r="A745" s="159"/>
      <c r="B745" s="162"/>
      <c r="C745" s="153"/>
      <c r="D745" s="33"/>
      <c r="E745" s="34"/>
      <c r="F745" s="35" t="s">
        <v>238</v>
      </c>
      <c r="G745" s="134">
        <f t="shared" si="148"/>
        <v>0</v>
      </c>
      <c r="H745" s="134">
        <f t="shared" si="148"/>
        <v>0</v>
      </c>
      <c r="I745" s="36">
        <v>0</v>
      </c>
      <c r="J745" s="36">
        <v>0</v>
      </c>
      <c r="K745" s="36">
        <v>0</v>
      </c>
      <c r="L745" s="134">
        <v>0</v>
      </c>
      <c r="M745" s="36">
        <v>0</v>
      </c>
      <c r="N745" s="36">
        <v>0</v>
      </c>
      <c r="O745" s="36">
        <v>0</v>
      </c>
      <c r="P745" s="134">
        <v>0</v>
      </c>
      <c r="Q745" s="280"/>
      <c r="R745" s="281"/>
    </row>
    <row r="746" spans="1:18" s="24" customFormat="1" ht="12.75" customHeight="1">
      <c r="A746" s="157" t="s">
        <v>309</v>
      </c>
      <c r="B746" s="160" t="s">
        <v>486</v>
      </c>
      <c r="C746" s="151">
        <v>250</v>
      </c>
      <c r="D746" s="21"/>
      <c r="E746" s="22"/>
      <c r="F746" s="119" t="s">
        <v>247</v>
      </c>
      <c r="G746" s="23">
        <f aca="true" t="shared" si="150" ref="G746:P746">SUM(G747:G757)</f>
        <v>1706.3</v>
      </c>
      <c r="H746" s="23">
        <f t="shared" si="150"/>
        <v>0</v>
      </c>
      <c r="I746" s="23">
        <f t="shared" si="150"/>
        <v>1706.3</v>
      </c>
      <c r="J746" s="23">
        <f t="shared" si="150"/>
        <v>0</v>
      </c>
      <c r="K746" s="23">
        <f t="shared" si="150"/>
        <v>0</v>
      </c>
      <c r="L746" s="23">
        <f t="shared" si="150"/>
        <v>0</v>
      </c>
      <c r="M746" s="23">
        <f t="shared" si="150"/>
        <v>0</v>
      </c>
      <c r="N746" s="23">
        <f t="shared" si="150"/>
        <v>0</v>
      </c>
      <c r="O746" s="23">
        <f t="shared" si="150"/>
        <v>0</v>
      </c>
      <c r="P746" s="23">
        <f t="shared" si="150"/>
        <v>0</v>
      </c>
      <c r="Q746" s="276" t="s">
        <v>20</v>
      </c>
      <c r="R746" s="277"/>
    </row>
    <row r="747" spans="1:18" s="24" customFormat="1" ht="12.75">
      <c r="A747" s="158"/>
      <c r="B747" s="161"/>
      <c r="C747" s="152"/>
      <c r="D747" s="29"/>
      <c r="E747" s="26"/>
      <c r="F747" s="27" t="s">
        <v>22</v>
      </c>
      <c r="G747" s="133">
        <f aca="true" t="shared" si="151" ref="G747:H757">I747+K747+M747+O747</f>
        <v>0</v>
      </c>
      <c r="H747" s="133">
        <f t="shared" si="151"/>
        <v>0</v>
      </c>
      <c r="I747" s="28">
        <v>0</v>
      </c>
      <c r="J747" s="28">
        <v>0</v>
      </c>
      <c r="K747" s="133">
        <v>0</v>
      </c>
      <c r="L747" s="133">
        <v>0</v>
      </c>
      <c r="M747" s="133">
        <v>0</v>
      </c>
      <c r="N747" s="133">
        <v>0</v>
      </c>
      <c r="O747" s="133">
        <v>0</v>
      </c>
      <c r="P747" s="133">
        <v>0</v>
      </c>
      <c r="Q747" s="278"/>
      <c r="R747" s="279"/>
    </row>
    <row r="748" spans="1:18" s="24" customFormat="1" ht="12.75">
      <c r="A748" s="158"/>
      <c r="B748" s="161"/>
      <c r="C748" s="152"/>
      <c r="D748" s="29"/>
      <c r="E748" s="30"/>
      <c r="F748" s="27" t="s">
        <v>25</v>
      </c>
      <c r="G748" s="133">
        <f t="shared" si="151"/>
        <v>0</v>
      </c>
      <c r="H748" s="133">
        <f t="shared" si="151"/>
        <v>0</v>
      </c>
      <c r="I748" s="28">
        <v>0</v>
      </c>
      <c r="J748" s="28">
        <v>0</v>
      </c>
      <c r="K748" s="133">
        <v>0</v>
      </c>
      <c r="L748" s="133">
        <v>0</v>
      </c>
      <c r="M748" s="133">
        <v>0</v>
      </c>
      <c r="N748" s="133">
        <v>0</v>
      </c>
      <c r="O748" s="133">
        <v>0</v>
      </c>
      <c r="P748" s="133">
        <v>0</v>
      </c>
      <c r="Q748" s="278"/>
      <c r="R748" s="279"/>
    </row>
    <row r="749" spans="1:18" s="24" customFormat="1" ht="12.75">
      <c r="A749" s="158"/>
      <c r="B749" s="161"/>
      <c r="C749" s="152"/>
      <c r="D749" s="29"/>
      <c r="E749" s="37"/>
      <c r="F749" s="27" t="s">
        <v>26</v>
      </c>
      <c r="G749" s="133">
        <f t="shared" si="151"/>
        <v>0</v>
      </c>
      <c r="H749" s="133">
        <f t="shared" si="151"/>
        <v>0</v>
      </c>
      <c r="I749" s="28">
        <v>0</v>
      </c>
      <c r="J749" s="28">
        <v>0</v>
      </c>
      <c r="K749" s="133">
        <v>0</v>
      </c>
      <c r="L749" s="133">
        <v>0</v>
      </c>
      <c r="M749" s="133">
        <v>0</v>
      </c>
      <c r="N749" s="133">
        <v>0</v>
      </c>
      <c r="O749" s="133">
        <v>0</v>
      </c>
      <c r="P749" s="133">
        <v>0</v>
      </c>
      <c r="Q749" s="278"/>
      <c r="R749" s="279"/>
    </row>
    <row r="750" spans="1:18" s="24" customFormat="1" ht="12.75">
      <c r="A750" s="158"/>
      <c r="B750" s="161"/>
      <c r="C750" s="152"/>
      <c r="D750" s="29"/>
      <c r="E750" s="37"/>
      <c r="F750" s="27" t="s">
        <v>248</v>
      </c>
      <c r="G750" s="133">
        <f t="shared" si="151"/>
        <v>0</v>
      </c>
      <c r="H750" s="133">
        <f t="shared" si="151"/>
        <v>0</v>
      </c>
      <c r="I750" s="28">
        <v>0</v>
      </c>
      <c r="J750" s="28">
        <v>0</v>
      </c>
      <c r="K750" s="133">
        <v>0</v>
      </c>
      <c r="L750" s="133">
        <v>0</v>
      </c>
      <c r="M750" s="133">
        <v>0</v>
      </c>
      <c r="N750" s="133">
        <v>0</v>
      </c>
      <c r="O750" s="133">
        <v>0</v>
      </c>
      <c r="P750" s="133">
        <v>0</v>
      </c>
      <c r="Q750" s="278"/>
      <c r="R750" s="279"/>
    </row>
    <row r="751" spans="1:18" s="24" customFormat="1" ht="12.75">
      <c r="A751" s="158"/>
      <c r="B751" s="161"/>
      <c r="C751" s="152"/>
      <c r="D751" s="29"/>
      <c r="E751" s="39"/>
      <c r="F751" s="27" t="s">
        <v>28</v>
      </c>
      <c r="G751" s="133">
        <f t="shared" si="151"/>
        <v>0</v>
      </c>
      <c r="H751" s="133">
        <f t="shared" si="151"/>
        <v>0</v>
      </c>
      <c r="I751" s="28">
        <v>0</v>
      </c>
      <c r="J751" s="28">
        <v>0</v>
      </c>
      <c r="K751" s="133">
        <v>0</v>
      </c>
      <c r="L751" s="133">
        <v>0</v>
      </c>
      <c r="M751" s="133">
        <v>0</v>
      </c>
      <c r="N751" s="133">
        <v>0</v>
      </c>
      <c r="O751" s="133">
        <v>0</v>
      </c>
      <c r="P751" s="133">
        <v>0</v>
      </c>
      <c r="Q751" s="278"/>
      <c r="R751" s="279"/>
    </row>
    <row r="752" spans="1:18" s="24" customFormat="1" ht="12.75">
      <c r="A752" s="158"/>
      <c r="B752" s="161"/>
      <c r="C752" s="152"/>
      <c r="D752" s="29"/>
      <c r="E752" s="39"/>
      <c r="F752" s="27" t="s">
        <v>227</v>
      </c>
      <c r="G752" s="133">
        <f aca="true" t="shared" si="152" ref="G752:H756">I752+K752+M752+O752</f>
        <v>0</v>
      </c>
      <c r="H752" s="133">
        <f t="shared" si="152"/>
        <v>0</v>
      </c>
      <c r="I752" s="28">
        <v>0</v>
      </c>
      <c r="J752" s="28">
        <v>0</v>
      </c>
      <c r="K752" s="133">
        <v>0</v>
      </c>
      <c r="L752" s="133">
        <v>0</v>
      </c>
      <c r="M752" s="133">
        <v>0</v>
      </c>
      <c r="N752" s="133">
        <v>0</v>
      </c>
      <c r="O752" s="133">
        <v>0</v>
      </c>
      <c r="P752" s="133">
        <v>0</v>
      </c>
      <c r="Q752" s="278"/>
      <c r="R752" s="279"/>
    </row>
    <row r="753" spans="1:18" s="24" customFormat="1" ht="12.75">
      <c r="A753" s="158"/>
      <c r="B753" s="161"/>
      <c r="C753" s="152"/>
      <c r="D753" s="29"/>
      <c r="E753" s="30"/>
      <c r="F753" s="27" t="s">
        <v>234</v>
      </c>
      <c r="G753" s="133">
        <f t="shared" si="152"/>
        <v>0</v>
      </c>
      <c r="H753" s="133">
        <f t="shared" si="152"/>
        <v>0</v>
      </c>
      <c r="I753" s="28">
        <v>0</v>
      </c>
      <c r="J753" s="28">
        <v>0</v>
      </c>
      <c r="K753" s="28">
        <v>0</v>
      </c>
      <c r="L753" s="133">
        <v>0</v>
      </c>
      <c r="M753" s="28">
        <v>0</v>
      </c>
      <c r="N753" s="28">
        <v>0</v>
      </c>
      <c r="O753" s="28">
        <v>0</v>
      </c>
      <c r="P753" s="133">
        <v>0</v>
      </c>
      <c r="Q753" s="278"/>
      <c r="R753" s="279"/>
    </row>
    <row r="754" spans="1:18" s="24" customFormat="1" ht="12.75">
      <c r="A754" s="158"/>
      <c r="B754" s="161"/>
      <c r="C754" s="152"/>
      <c r="D754" s="29"/>
      <c r="E754" s="39"/>
      <c r="F754" s="27" t="s">
        <v>235</v>
      </c>
      <c r="G754" s="133">
        <f t="shared" si="152"/>
        <v>0</v>
      </c>
      <c r="H754" s="133">
        <f t="shared" si="152"/>
        <v>0</v>
      </c>
      <c r="I754" s="28">
        <v>0</v>
      </c>
      <c r="J754" s="28">
        <v>0</v>
      </c>
      <c r="K754" s="28">
        <v>0</v>
      </c>
      <c r="L754" s="133">
        <v>0</v>
      </c>
      <c r="M754" s="28">
        <v>0</v>
      </c>
      <c r="N754" s="28">
        <v>0</v>
      </c>
      <c r="O754" s="28">
        <v>0</v>
      </c>
      <c r="P754" s="133">
        <v>0</v>
      </c>
      <c r="Q754" s="278"/>
      <c r="R754" s="279"/>
    </row>
    <row r="755" spans="1:18" s="24" customFormat="1" ht="12.75">
      <c r="A755" s="158"/>
      <c r="B755" s="161"/>
      <c r="C755" s="152"/>
      <c r="D755" s="29"/>
      <c r="E755" s="39" t="s">
        <v>199</v>
      </c>
      <c r="F755" s="27" t="s">
        <v>236</v>
      </c>
      <c r="G755" s="133">
        <f t="shared" si="152"/>
        <v>81.3</v>
      </c>
      <c r="H755" s="133">
        <f t="shared" si="152"/>
        <v>0</v>
      </c>
      <c r="I755" s="28">
        <v>81.3</v>
      </c>
      <c r="J755" s="28">
        <v>0</v>
      </c>
      <c r="K755" s="28">
        <v>0</v>
      </c>
      <c r="L755" s="133">
        <v>0</v>
      </c>
      <c r="M755" s="28">
        <v>0</v>
      </c>
      <c r="N755" s="28">
        <v>0</v>
      </c>
      <c r="O755" s="28">
        <v>0</v>
      </c>
      <c r="P755" s="133">
        <v>0</v>
      </c>
      <c r="Q755" s="278"/>
      <c r="R755" s="279"/>
    </row>
    <row r="756" spans="1:18" s="24" customFormat="1" ht="12.75">
      <c r="A756" s="158"/>
      <c r="B756" s="161"/>
      <c r="C756" s="152"/>
      <c r="D756" s="29"/>
      <c r="E756" s="39" t="s">
        <v>23</v>
      </c>
      <c r="F756" s="27" t="s">
        <v>237</v>
      </c>
      <c r="G756" s="133">
        <f t="shared" si="152"/>
        <v>1625</v>
      </c>
      <c r="H756" s="133">
        <f t="shared" si="152"/>
        <v>0</v>
      </c>
      <c r="I756" s="28">
        <v>1625</v>
      </c>
      <c r="J756" s="28">
        <v>0</v>
      </c>
      <c r="K756" s="28">
        <v>0</v>
      </c>
      <c r="L756" s="133">
        <v>0</v>
      </c>
      <c r="M756" s="28">
        <v>0</v>
      </c>
      <c r="N756" s="28">
        <v>0</v>
      </c>
      <c r="O756" s="28">
        <v>0</v>
      </c>
      <c r="P756" s="133">
        <v>0</v>
      </c>
      <c r="Q756" s="278"/>
      <c r="R756" s="279"/>
    </row>
    <row r="757" spans="1:18" s="24" customFormat="1" ht="13.5" thickBot="1">
      <c r="A757" s="159"/>
      <c r="B757" s="162"/>
      <c r="C757" s="153"/>
      <c r="D757" s="33"/>
      <c r="E757" s="34"/>
      <c r="F757" s="35" t="s">
        <v>238</v>
      </c>
      <c r="G757" s="134">
        <f t="shared" si="151"/>
        <v>0</v>
      </c>
      <c r="H757" s="134">
        <f t="shared" si="151"/>
        <v>0</v>
      </c>
      <c r="I757" s="36">
        <v>0</v>
      </c>
      <c r="J757" s="36">
        <v>0</v>
      </c>
      <c r="K757" s="36">
        <v>0</v>
      </c>
      <c r="L757" s="134">
        <v>0</v>
      </c>
      <c r="M757" s="36">
        <v>0</v>
      </c>
      <c r="N757" s="36">
        <v>0</v>
      </c>
      <c r="O757" s="36">
        <v>0</v>
      </c>
      <c r="P757" s="134">
        <v>0</v>
      </c>
      <c r="Q757" s="280"/>
      <c r="R757" s="281"/>
    </row>
    <row r="758" spans="1:18" s="24" customFormat="1" ht="12.75">
      <c r="A758" s="157" t="s">
        <v>310</v>
      </c>
      <c r="B758" s="160" t="s">
        <v>487</v>
      </c>
      <c r="C758" s="151">
        <v>70</v>
      </c>
      <c r="D758" s="21"/>
      <c r="E758" s="22"/>
      <c r="F758" s="119" t="s">
        <v>247</v>
      </c>
      <c r="G758" s="23">
        <f aca="true" t="shared" si="153" ref="G758:P758">SUM(G759:G769)</f>
        <v>477.8</v>
      </c>
      <c r="H758" s="23">
        <f t="shared" si="153"/>
        <v>0</v>
      </c>
      <c r="I758" s="23">
        <f t="shared" si="153"/>
        <v>477.8</v>
      </c>
      <c r="J758" s="23">
        <f t="shared" si="153"/>
        <v>0</v>
      </c>
      <c r="K758" s="23">
        <f t="shared" si="153"/>
        <v>0</v>
      </c>
      <c r="L758" s="23">
        <f t="shared" si="153"/>
        <v>0</v>
      </c>
      <c r="M758" s="23">
        <f t="shared" si="153"/>
        <v>0</v>
      </c>
      <c r="N758" s="23">
        <f t="shared" si="153"/>
        <v>0</v>
      </c>
      <c r="O758" s="23">
        <f t="shared" si="153"/>
        <v>0</v>
      </c>
      <c r="P758" s="23">
        <f t="shared" si="153"/>
        <v>0</v>
      </c>
      <c r="Q758" s="276" t="s">
        <v>20</v>
      </c>
      <c r="R758" s="277"/>
    </row>
    <row r="759" spans="1:18" s="24" customFormat="1" ht="12.75">
      <c r="A759" s="158"/>
      <c r="B759" s="161"/>
      <c r="C759" s="152"/>
      <c r="D759" s="29"/>
      <c r="E759" s="26"/>
      <c r="F759" s="27" t="s">
        <v>22</v>
      </c>
      <c r="G759" s="133">
        <f aca="true" t="shared" si="154" ref="G759:H769">I759+K759+M759+O759</f>
        <v>0</v>
      </c>
      <c r="H759" s="133">
        <f t="shared" si="154"/>
        <v>0</v>
      </c>
      <c r="I759" s="28">
        <v>0</v>
      </c>
      <c r="J759" s="28">
        <v>0</v>
      </c>
      <c r="K759" s="133">
        <v>0</v>
      </c>
      <c r="L759" s="133">
        <v>0</v>
      </c>
      <c r="M759" s="133">
        <v>0</v>
      </c>
      <c r="N759" s="133">
        <v>0</v>
      </c>
      <c r="O759" s="133">
        <v>0</v>
      </c>
      <c r="P759" s="133">
        <v>0</v>
      </c>
      <c r="Q759" s="278"/>
      <c r="R759" s="279"/>
    </row>
    <row r="760" spans="1:18" s="24" customFormat="1" ht="12.75">
      <c r="A760" s="158"/>
      <c r="B760" s="161"/>
      <c r="C760" s="152"/>
      <c r="D760" s="29"/>
      <c r="E760" s="30"/>
      <c r="F760" s="27" t="s">
        <v>25</v>
      </c>
      <c r="G760" s="133">
        <f t="shared" si="154"/>
        <v>0</v>
      </c>
      <c r="H760" s="133">
        <f t="shared" si="154"/>
        <v>0</v>
      </c>
      <c r="I760" s="28">
        <v>0</v>
      </c>
      <c r="J760" s="28">
        <v>0</v>
      </c>
      <c r="K760" s="133">
        <v>0</v>
      </c>
      <c r="L760" s="133">
        <v>0</v>
      </c>
      <c r="M760" s="133">
        <v>0</v>
      </c>
      <c r="N760" s="133">
        <v>0</v>
      </c>
      <c r="O760" s="133">
        <v>0</v>
      </c>
      <c r="P760" s="133">
        <v>0</v>
      </c>
      <c r="Q760" s="278"/>
      <c r="R760" s="279"/>
    </row>
    <row r="761" spans="1:18" s="24" customFormat="1" ht="12.75">
      <c r="A761" s="158"/>
      <c r="B761" s="161"/>
      <c r="C761" s="152"/>
      <c r="D761" s="29"/>
      <c r="E761" s="37"/>
      <c r="F761" s="27" t="s">
        <v>26</v>
      </c>
      <c r="G761" s="133">
        <f t="shared" si="154"/>
        <v>0</v>
      </c>
      <c r="H761" s="133">
        <f t="shared" si="154"/>
        <v>0</v>
      </c>
      <c r="I761" s="28">
        <v>0</v>
      </c>
      <c r="J761" s="28">
        <v>0</v>
      </c>
      <c r="K761" s="133">
        <v>0</v>
      </c>
      <c r="L761" s="133">
        <v>0</v>
      </c>
      <c r="M761" s="133">
        <v>0</v>
      </c>
      <c r="N761" s="133">
        <v>0</v>
      </c>
      <c r="O761" s="133">
        <v>0</v>
      </c>
      <c r="P761" s="133">
        <v>0</v>
      </c>
      <c r="Q761" s="278"/>
      <c r="R761" s="279"/>
    </row>
    <row r="762" spans="1:18" s="24" customFormat="1" ht="12.75">
      <c r="A762" s="158"/>
      <c r="B762" s="161"/>
      <c r="C762" s="152"/>
      <c r="D762" s="29"/>
      <c r="E762" s="37"/>
      <c r="F762" s="27" t="s">
        <v>248</v>
      </c>
      <c r="G762" s="133">
        <f t="shared" si="154"/>
        <v>0</v>
      </c>
      <c r="H762" s="133">
        <f t="shared" si="154"/>
        <v>0</v>
      </c>
      <c r="I762" s="28">
        <v>0</v>
      </c>
      <c r="J762" s="28">
        <v>0</v>
      </c>
      <c r="K762" s="133">
        <v>0</v>
      </c>
      <c r="L762" s="133">
        <v>0</v>
      </c>
      <c r="M762" s="133">
        <v>0</v>
      </c>
      <c r="N762" s="133">
        <v>0</v>
      </c>
      <c r="O762" s="133">
        <v>0</v>
      </c>
      <c r="P762" s="133">
        <v>0</v>
      </c>
      <c r="Q762" s="278"/>
      <c r="R762" s="279"/>
    </row>
    <row r="763" spans="1:18" s="24" customFormat="1" ht="12.75">
      <c r="A763" s="158"/>
      <c r="B763" s="161"/>
      <c r="C763" s="152"/>
      <c r="D763" s="29"/>
      <c r="E763" s="39"/>
      <c r="F763" s="27" t="s">
        <v>28</v>
      </c>
      <c r="G763" s="133">
        <f t="shared" si="154"/>
        <v>0</v>
      </c>
      <c r="H763" s="133">
        <f t="shared" si="154"/>
        <v>0</v>
      </c>
      <c r="I763" s="28">
        <v>0</v>
      </c>
      <c r="J763" s="28">
        <v>0</v>
      </c>
      <c r="K763" s="133">
        <v>0</v>
      </c>
      <c r="L763" s="133">
        <v>0</v>
      </c>
      <c r="M763" s="133">
        <v>0</v>
      </c>
      <c r="N763" s="133">
        <v>0</v>
      </c>
      <c r="O763" s="133">
        <v>0</v>
      </c>
      <c r="P763" s="133">
        <v>0</v>
      </c>
      <c r="Q763" s="278"/>
      <c r="R763" s="279"/>
    </row>
    <row r="764" spans="1:18" s="24" customFormat="1" ht="12.75">
      <c r="A764" s="158"/>
      <c r="B764" s="161"/>
      <c r="C764" s="152"/>
      <c r="D764" s="29"/>
      <c r="E764" s="39"/>
      <c r="F764" s="27" t="s">
        <v>227</v>
      </c>
      <c r="G764" s="133">
        <f t="shared" si="154"/>
        <v>0</v>
      </c>
      <c r="H764" s="133">
        <f t="shared" si="154"/>
        <v>0</v>
      </c>
      <c r="I764" s="28">
        <v>0</v>
      </c>
      <c r="J764" s="28">
        <v>0</v>
      </c>
      <c r="K764" s="133">
        <v>0</v>
      </c>
      <c r="L764" s="133">
        <v>0</v>
      </c>
      <c r="M764" s="133">
        <v>0</v>
      </c>
      <c r="N764" s="133">
        <v>0</v>
      </c>
      <c r="O764" s="133">
        <v>0</v>
      </c>
      <c r="P764" s="133">
        <v>0</v>
      </c>
      <c r="Q764" s="278"/>
      <c r="R764" s="279"/>
    </row>
    <row r="765" spans="1:18" s="24" customFormat="1" ht="12.75">
      <c r="A765" s="158"/>
      <c r="B765" s="161"/>
      <c r="C765" s="152"/>
      <c r="D765" s="29"/>
      <c r="E765" s="30"/>
      <c r="F765" s="27" t="s">
        <v>234</v>
      </c>
      <c r="G765" s="133">
        <f t="shared" si="154"/>
        <v>0</v>
      </c>
      <c r="H765" s="133">
        <f t="shared" si="154"/>
        <v>0</v>
      </c>
      <c r="I765" s="28">
        <v>0</v>
      </c>
      <c r="J765" s="28">
        <v>0</v>
      </c>
      <c r="K765" s="28">
        <v>0</v>
      </c>
      <c r="L765" s="133">
        <v>0</v>
      </c>
      <c r="M765" s="28">
        <v>0</v>
      </c>
      <c r="N765" s="28">
        <v>0</v>
      </c>
      <c r="O765" s="28">
        <v>0</v>
      </c>
      <c r="P765" s="133">
        <v>0</v>
      </c>
      <c r="Q765" s="278"/>
      <c r="R765" s="279"/>
    </row>
    <row r="766" spans="1:18" s="24" customFormat="1" ht="12.75">
      <c r="A766" s="158"/>
      <c r="B766" s="161"/>
      <c r="C766" s="152"/>
      <c r="D766" s="29"/>
      <c r="E766" s="30"/>
      <c r="F766" s="27" t="s">
        <v>235</v>
      </c>
      <c r="G766" s="133">
        <f t="shared" si="154"/>
        <v>0</v>
      </c>
      <c r="H766" s="133">
        <f t="shared" si="154"/>
        <v>0</v>
      </c>
      <c r="I766" s="28">
        <v>0</v>
      </c>
      <c r="J766" s="28">
        <v>0</v>
      </c>
      <c r="K766" s="28">
        <v>0</v>
      </c>
      <c r="L766" s="133">
        <v>0</v>
      </c>
      <c r="M766" s="28">
        <v>0</v>
      </c>
      <c r="N766" s="28">
        <v>0</v>
      </c>
      <c r="O766" s="28">
        <v>0</v>
      </c>
      <c r="P766" s="133">
        <v>0</v>
      </c>
      <c r="Q766" s="278"/>
      <c r="R766" s="279"/>
    </row>
    <row r="767" spans="1:18" s="24" customFormat="1" ht="12.75">
      <c r="A767" s="158"/>
      <c r="B767" s="161"/>
      <c r="C767" s="152"/>
      <c r="D767" s="29"/>
      <c r="E767" s="30"/>
      <c r="F767" s="27" t="s">
        <v>236</v>
      </c>
      <c r="G767" s="133">
        <f t="shared" si="154"/>
        <v>0</v>
      </c>
      <c r="H767" s="133">
        <f t="shared" si="154"/>
        <v>0</v>
      </c>
      <c r="I767" s="28">
        <v>0</v>
      </c>
      <c r="J767" s="28">
        <v>0</v>
      </c>
      <c r="K767" s="28">
        <v>0</v>
      </c>
      <c r="L767" s="133">
        <v>0</v>
      </c>
      <c r="M767" s="28">
        <v>0</v>
      </c>
      <c r="N767" s="28">
        <v>0</v>
      </c>
      <c r="O767" s="28">
        <v>0</v>
      </c>
      <c r="P767" s="133">
        <v>0</v>
      </c>
      <c r="Q767" s="278"/>
      <c r="R767" s="279"/>
    </row>
    <row r="768" spans="1:18" s="24" customFormat="1" ht="12.75">
      <c r="A768" s="158"/>
      <c r="B768" s="161"/>
      <c r="C768" s="152"/>
      <c r="D768" s="29"/>
      <c r="E768" s="39" t="s">
        <v>199</v>
      </c>
      <c r="F768" s="27" t="s">
        <v>237</v>
      </c>
      <c r="G768" s="133">
        <f t="shared" si="154"/>
        <v>22.8</v>
      </c>
      <c r="H768" s="133">
        <f t="shared" si="154"/>
        <v>0</v>
      </c>
      <c r="I768" s="28">
        <v>22.8</v>
      </c>
      <c r="J768" s="28">
        <v>0</v>
      </c>
      <c r="K768" s="28">
        <v>0</v>
      </c>
      <c r="L768" s="133">
        <v>0</v>
      </c>
      <c r="M768" s="28">
        <v>0</v>
      </c>
      <c r="N768" s="28">
        <v>0</v>
      </c>
      <c r="O768" s="28">
        <v>0</v>
      </c>
      <c r="P768" s="133">
        <v>0</v>
      </c>
      <c r="Q768" s="278"/>
      <c r="R768" s="279"/>
    </row>
    <row r="769" spans="1:18" s="24" customFormat="1" ht="13.5" thickBot="1">
      <c r="A769" s="159"/>
      <c r="B769" s="162"/>
      <c r="C769" s="153"/>
      <c r="D769" s="33"/>
      <c r="E769" s="81" t="s">
        <v>23</v>
      </c>
      <c r="F769" s="35" t="s">
        <v>238</v>
      </c>
      <c r="G769" s="134">
        <f t="shared" si="154"/>
        <v>455</v>
      </c>
      <c r="H769" s="134">
        <f t="shared" si="154"/>
        <v>0</v>
      </c>
      <c r="I769" s="36">
        <v>455</v>
      </c>
      <c r="J769" s="36">
        <v>0</v>
      </c>
      <c r="K769" s="36">
        <v>0</v>
      </c>
      <c r="L769" s="134">
        <v>0</v>
      </c>
      <c r="M769" s="36">
        <v>0</v>
      </c>
      <c r="N769" s="36">
        <v>0</v>
      </c>
      <c r="O769" s="36">
        <v>0</v>
      </c>
      <c r="P769" s="134">
        <v>0</v>
      </c>
      <c r="Q769" s="280"/>
      <c r="R769" s="281"/>
    </row>
    <row r="770" spans="1:18" s="24" customFormat="1" ht="12.75">
      <c r="A770" s="157" t="s">
        <v>311</v>
      </c>
      <c r="B770" s="160" t="s">
        <v>488</v>
      </c>
      <c r="C770" s="151">
        <v>70</v>
      </c>
      <c r="D770" s="21"/>
      <c r="E770" s="22"/>
      <c r="F770" s="119" t="s">
        <v>247</v>
      </c>
      <c r="G770" s="23">
        <f aca="true" t="shared" si="155" ref="G770:P770">SUM(G771:G781)</f>
        <v>477.8</v>
      </c>
      <c r="H770" s="23">
        <f t="shared" si="155"/>
        <v>0</v>
      </c>
      <c r="I770" s="23">
        <f t="shared" si="155"/>
        <v>477.8</v>
      </c>
      <c r="J770" s="23">
        <f t="shared" si="155"/>
        <v>0</v>
      </c>
      <c r="K770" s="23">
        <f t="shared" si="155"/>
        <v>0</v>
      </c>
      <c r="L770" s="23">
        <f t="shared" si="155"/>
        <v>0</v>
      </c>
      <c r="M770" s="23">
        <f t="shared" si="155"/>
        <v>0</v>
      </c>
      <c r="N770" s="23">
        <f t="shared" si="155"/>
        <v>0</v>
      </c>
      <c r="O770" s="23">
        <f t="shared" si="155"/>
        <v>0</v>
      </c>
      <c r="P770" s="23">
        <f t="shared" si="155"/>
        <v>0</v>
      </c>
      <c r="Q770" s="276" t="s">
        <v>20</v>
      </c>
      <c r="R770" s="277"/>
    </row>
    <row r="771" spans="1:18" s="24" customFormat="1" ht="12.75">
      <c r="A771" s="158"/>
      <c r="B771" s="161"/>
      <c r="C771" s="152"/>
      <c r="D771" s="29"/>
      <c r="E771" s="26"/>
      <c r="F771" s="27" t="s">
        <v>22</v>
      </c>
      <c r="G771" s="133">
        <f aca="true" t="shared" si="156" ref="G771:H775">I771+K771+M771+O771</f>
        <v>0</v>
      </c>
      <c r="H771" s="133">
        <f t="shared" si="156"/>
        <v>0</v>
      </c>
      <c r="I771" s="28">
        <v>0</v>
      </c>
      <c r="J771" s="28">
        <v>0</v>
      </c>
      <c r="K771" s="133">
        <v>0</v>
      </c>
      <c r="L771" s="133">
        <v>0</v>
      </c>
      <c r="M771" s="133">
        <v>0</v>
      </c>
      <c r="N771" s="133">
        <v>0</v>
      </c>
      <c r="O771" s="133">
        <v>0</v>
      </c>
      <c r="P771" s="133">
        <v>0</v>
      </c>
      <c r="Q771" s="278"/>
      <c r="R771" s="279"/>
    </row>
    <row r="772" spans="1:18" s="24" customFormat="1" ht="12.75">
      <c r="A772" s="158"/>
      <c r="B772" s="161"/>
      <c r="C772" s="152"/>
      <c r="D772" s="29"/>
      <c r="E772" s="30"/>
      <c r="F772" s="27" t="s">
        <v>25</v>
      </c>
      <c r="G772" s="133">
        <f t="shared" si="156"/>
        <v>0</v>
      </c>
      <c r="H772" s="133">
        <f t="shared" si="156"/>
        <v>0</v>
      </c>
      <c r="I772" s="28">
        <v>0</v>
      </c>
      <c r="J772" s="28">
        <v>0</v>
      </c>
      <c r="K772" s="133">
        <v>0</v>
      </c>
      <c r="L772" s="133">
        <v>0</v>
      </c>
      <c r="M772" s="133">
        <v>0</v>
      </c>
      <c r="N772" s="133">
        <v>0</v>
      </c>
      <c r="O772" s="133">
        <v>0</v>
      </c>
      <c r="P772" s="133">
        <v>0</v>
      </c>
      <c r="Q772" s="278"/>
      <c r="R772" s="279"/>
    </row>
    <row r="773" spans="1:18" s="24" customFormat="1" ht="12.75">
      <c r="A773" s="158"/>
      <c r="B773" s="161"/>
      <c r="C773" s="152"/>
      <c r="D773" s="29"/>
      <c r="E773" s="37"/>
      <c r="F773" s="27" t="s">
        <v>26</v>
      </c>
      <c r="G773" s="133">
        <f t="shared" si="156"/>
        <v>0</v>
      </c>
      <c r="H773" s="133">
        <f t="shared" si="156"/>
        <v>0</v>
      </c>
      <c r="I773" s="28">
        <v>0</v>
      </c>
      <c r="J773" s="28">
        <v>0</v>
      </c>
      <c r="K773" s="133">
        <v>0</v>
      </c>
      <c r="L773" s="133">
        <v>0</v>
      </c>
      <c r="M773" s="133">
        <v>0</v>
      </c>
      <c r="N773" s="133">
        <v>0</v>
      </c>
      <c r="O773" s="133">
        <v>0</v>
      </c>
      <c r="P773" s="133">
        <v>0</v>
      </c>
      <c r="Q773" s="278"/>
      <c r="R773" s="279"/>
    </row>
    <row r="774" spans="1:18" s="24" customFormat="1" ht="12.75">
      <c r="A774" s="158"/>
      <c r="B774" s="161"/>
      <c r="C774" s="152"/>
      <c r="D774" s="29"/>
      <c r="E774" s="37"/>
      <c r="F774" s="27" t="s">
        <v>248</v>
      </c>
      <c r="G774" s="133">
        <f t="shared" si="156"/>
        <v>0</v>
      </c>
      <c r="H774" s="133">
        <f t="shared" si="156"/>
        <v>0</v>
      </c>
      <c r="I774" s="28">
        <v>0</v>
      </c>
      <c r="J774" s="28">
        <v>0</v>
      </c>
      <c r="K774" s="133">
        <v>0</v>
      </c>
      <c r="L774" s="133">
        <v>0</v>
      </c>
      <c r="M774" s="133">
        <v>0</v>
      </c>
      <c r="N774" s="133">
        <v>0</v>
      </c>
      <c r="O774" s="133">
        <v>0</v>
      </c>
      <c r="P774" s="133">
        <v>0</v>
      </c>
      <c r="Q774" s="278"/>
      <c r="R774" s="279"/>
    </row>
    <row r="775" spans="1:18" s="24" customFormat="1" ht="12.75">
      <c r="A775" s="158"/>
      <c r="B775" s="161"/>
      <c r="C775" s="152"/>
      <c r="D775" s="29"/>
      <c r="E775" s="39"/>
      <c r="F775" s="27" t="s">
        <v>28</v>
      </c>
      <c r="G775" s="133">
        <f t="shared" si="156"/>
        <v>0</v>
      </c>
      <c r="H775" s="133">
        <f t="shared" si="156"/>
        <v>0</v>
      </c>
      <c r="I775" s="28">
        <v>0</v>
      </c>
      <c r="J775" s="28">
        <v>0</v>
      </c>
      <c r="K775" s="133">
        <v>0</v>
      </c>
      <c r="L775" s="133">
        <v>0</v>
      </c>
      <c r="M775" s="133">
        <v>0</v>
      </c>
      <c r="N775" s="133">
        <v>0</v>
      </c>
      <c r="O775" s="133">
        <v>0</v>
      </c>
      <c r="P775" s="133">
        <v>0</v>
      </c>
      <c r="Q775" s="278"/>
      <c r="R775" s="279"/>
    </row>
    <row r="776" spans="1:18" s="24" customFormat="1" ht="12.75">
      <c r="A776" s="158"/>
      <c r="B776" s="161"/>
      <c r="C776" s="152"/>
      <c r="D776" s="29"/>
      <c r="E776" s="39"/>
      <c r="F776" s="27" t="s">
        <v>227</v>
      </c>
      <c r="G776" s="133">
        <f aca="true" t="shared" si="157" ref="G776:G781">I776+K776+M776+O776</f>
        <v>0</v>
      </c>
      <c r="H776" s="133">
        <f aca="true" t="shared" si="158" ref="H776:H781">J776+L776+N776+P776</f>
        <v>0</v>
      </c>
      <c r="I776" s="28">
        <v>0</v>
      </c>
      <c r="J776" s="28">
        <v>0</v>
      </c>
      <c r="K776" s="133">
        <v>0</v>
      </c>
      <c r="L776" s="133">
        <v>0</v>
      </c>
      <c r="M776" s="133">
        <v>0</v>
      </c>
      <c r="N776" s="133">
        <v>0</v>
      </c>
      <c r="O776" s="133">
        <v>0</v>
      </c>
      <c r="P776" s="133">
        <v>0</v>
      </c>
      <c r="Q776" s="278"/>
      <c r="R776" s="279"/>
    </row>
    <row r="777" spans="1:18" s="24" customFormat="1" ht="12.75">
      <c r="A777" s="158"/>
      <c r="B777" s="161"/>
      <c r="C777" s="152"/>
      <c r="D777" s="29"/>
      <c r="E777" s="30"/>
      <c r="F777" s="27" t="s">
        <v>234</v>
      </c>
      <c r="G777" s="133">
        <f t="shared" si="157"/>
        <v>0</v>
      </c>
      <c r="H777" s="133">
        <f t="shared" si="158"/>
        <v>0</v>
      </c>
      <c r="I777" s="28">
        <v>0</v>
      </c>
      <c r="J777" s="28">
        <v>0</v>
      </c>
      <c r="K777" s="28">
        <v>0</v>
      </c>
      <c r="L777" s="133">
        <v>0</v>
      </c>
      <c r="M777" s="28">
        <v>0</v>
      </c>
      <c r="N777" s="28">
        <v>0</v>
      </c>
      <c r="O777" s="28">
        <v>0</v>
      </c>
      <c r="P777" s="133">
        <v>0</v>
      </c>
      <c r="Q777" s="278"/>
      <c r="R777" s="279"/>
    </row>
    <row r="778" spans="1:18" s="24" customFormat="1" ht="12.75">
      <c r="A778" s="158"/>
      <c r="B778" s="161"/>
      <c r="C778" s="152"/>
      <c r="D778" s="29"/>
      <c r="E778" s="30"/>
      <c r="F778" s="27" t="s">
        <v>235</v>
      </c>
      <c r="G778" s="133">
        <f t="shared" si="157"/>
        <v>0</v>
      </c>
      <c r="H778" s="133">
        <f t="shared" si="158"/>
        <v>0</v>
      </c>
      <c r="I778" s="28">
        <v>0</v>
      </c>
      <c r="J778" s="28">
        <v>0</v>
      </c>
      <c r="K778" s="28">
        <v>0</v>
      </c>
      <c r="L778" s="133">
        <v>0</v>
      </c>
      <c r="M778" s="28">
        <v>0</v>
      </c>
      <c r="N778" s="28">
        <v>0</v>
      </c>
      <c r="O778" s="28">
        <v>0</v>
      </c>
      <c r="P778" s="133">
        <v>0</v>
      </c>
      <c r="Q778" s="278"/>
      <c r="R778" s="279"/>
    </row>
    <row r="779" spans="1:18" s="24" customFormat="1" ht="12.75">
      <c r="A779" s="158"/>
      <c r="B779" s="161"/>
      <c r="C779" s="152"/>
      <c r="D779" s="29"/>
      <c r="E779" s="39" t="s">
        <v>199</v>
      </c>
      <c r="F779" s="27" t="s">
        <v>236</v>
      </c>
      <c r="G779" s="133">
        <f t="shared" si="157"/>
        <v>22.8</v>
      </c>
      <c r="H779" s="133">
        <f t="shared" si="158"/>
        <v>0</v>
      </c>
      <c r="I779" s="28">
        <v>22.8</v>
      </c>
      <c r="J779" s="28">
        <v>0</v>
      </c>
      <c r="K779" s="28">
        <v>0</v>
      </c>
      <c r="L779" s="133">
        <v>0</v>
      </c>
      <c r="M779" s="28">
        <v>0</v>
      </c>
      <c r="N779" s="28">
        <v>0</v>
      </c>
      <c r="O779" s="28">
        <v>0</v>
      </c>
      <c r="P779" s="133">
        <v>0</v>
      </c>
      <c r="Q779" s="278"/>
      <c r="R779" s="279"/>
    </row>
    <row r="780" spans="1:18" s="24" customFormat="1" ht="12.75">
      <c r="A780" s="158"/>
      <c r="B780" s="161"/>
      <c r="C780" s="152"/>
      <c r="D780" s="29"/>
      <c r="E780" s="39" t="s">
        <v>23</v>
      </c>
      <c r="F780" s="27" t="s">
        <v>237</v>
      </c>
      <c r="G780" s="133">
        <f t="shared" si="157"/>
        <v>455</v>
      </c>
      <c r="H780" s="133">
        <f t="shared" si="158"/>
        <v>0</v>
      </c>
      <c r="I780" s="28">
        <v>455</v>
      </c>
      <c r="J780" s="28">
        <v>0</v>
      </c>
      <c r="K780" s="28">
        <v>0</v>
      </c>
      <c r="L780" s="133">
        <v>0</v>
      </c>
      <c r="M780" s="28">
        <v>0</v>
      </c>
      <c r="N780" s="28">
        <v>0</v>
      </c>
      <c r="O780" s="28">
        <v>0</v>
      </c>
      <c r="P780" s="133">
        <v>0</v>
      </c>
      <c r="Q780" s="278"/>
      <c r="R780" s="279"/>
    </row>
    <row r="781" spans="1:18" s="24" customFormat="1" ht="13.5" thickBot="1">
      <c r="A781" s="159"/>
      <c r="B781" s="162"/>
      <c r="C781" s="153"/>
      <c r="D781" s="33"/>
      <c r="E781" s="34"/>
      <c r="F781" s="35" t="s">
        <v>238</v>
      </c>
      <c r="G781" s="133">
        <f t="shared" si="157"/>
        <v>0</v>
      </c>
      <c r="H781" s="133">
        <f t="shared" si="158"/>
        <v>0</v>
      </c>
      <c r="I781" s="36">
        <v>0</v>
      </c>
      <c r="J781" s="36">
        <v>0</v>
      </c>
      <c r="K781" s="36">
        <v>0</v>
      </c>
      <c r="L781" s="134">
        <v>0</v>
      </c>
      <c r="M781" s="36">
        <v>0</v>
      </c>
      <c r="N781" s="36">
        <v>0</v>
      </c>
      <c r="O781" s="36">
        <v>0</v>
      </c>
      <c r="P781" s="134">
        <v>0</v>
      </c>
      <c r="Q781" s="280"/>
      <c r="R781" s="281"/>
    </row>
    <row r="782" spans="1:18" s="24" customFormat="1" ht="12.75">
      <c r="A782" s="157" t="s">
        <v>312</v>
      </c>
      <c r="B782" s="160" t="s">
        <v>489</v>
      </c>
      <c r="C782" s="151">
        <v>50</v>
      </c>
      <c r="D782" s="21"/>
      <c r="E782" s="22"/>
      <c r="F782" s="119" t="s">
        <v>247</v>
      </c>
      <c r="G782" s="23">
        <f aca="true" t="shared" si="159" ref="G782:P782">SUM(G783:G793)</f>
        <v>341.3</v>
      </c>
      <c r="H782" s="23">
        <f t="shared" si="159"/>
        <v>0</v>
      </c>
      <c r="I782" s="23">
        <f t="shared" si="159"/>
        <v>341.3</v>
      </c>
      <c r="J782" s="23">
        <f t="shared" si="159"/>
        <v>0</v>
      </c>
      <c r="K782" s="23">
        <f t="shared" si="159"/>
        <v>0</v>
      </c>
      <c r="L782" s="23">
        <f t="shared" si="159"/>
        <v>0</v>
      </c>
      <c r="M782" s="23">
        <f t="shared" si="159"/>
        <v>0</v>
      </c>
      <c r="N782" s="23">
        <f t="shared" si="159"/>
        <v>0</v>
      </c>
      <c r="O782" s="23">
        <f t="shared" si="159"/>
        <v>0</v>
      </c>
      <c r="P782" s="23">
        <f t="shared" si="159"/>
        <v>0</v>
      </c>
      <c r="Q782" s="276" t="s">
        <v>20</v>
      </c>
      <c r="R782" s="277"/>
    </row>
    <row r="783" spans="1:18" s="24" customFormat="1" ht="12.75">
      <c r="A783" s="158"/>
      <c r="B783" s="161"/>
      <c r="C783" s="152"/>
      <c r="D783" s="29"/>
      <c r="E783" s="26"/>
      <c r="F783" s="27" t="s">
        <v>22</v>
      </c>
      <c r="G783" s="133">
        <f aca="true" t="shared" si="160" ref="G783:H793">I783+K783+M783+O783</f>
        <v>0</v>
      </c>
      <c r="H783" s="133">
        <f t="shared" si="160"/>
        <v>0</v>
      </c>
      <c r="I783" s="28">
        <v>0</v>
      </c>
      <c r="J783" s="28">
        <v>0</v>
      </c>
      <c r="K783" s="133">
        <v>0</v>
      </c>
      <c r="L783" s="133">
        <v>0</v>
      </c>
      <c r="M783" s="133">
        <v>0</v>
      </c>
      <c r="N783" s="133">
        <v>0</v>
      </c>
      <c r="O783" s="133">
        <v>0</v>
      </c>
      <c r="P783" s="133">
        <v>0</v>
      </c>
      <c r="Q783" s="278"/>
      <c r="R783" s="279"/>
    </row>
    <row r="784" spans="1:18" s="24" customFormat="1" ht="12.75">
      <c r="A784" s="158"/>
      <c r="B784" s="161"/>
      <c r="C784" s="152"/>
      <c r="D784" s="29"/>
      <c r="E784" s="30"/>
      <c r="F784" s="27" t="s">
        <v>25</v>
      </c>
      <c r="G784" s="133">
        <f t="shared" si="160"/>
        <v>0</v>
      </c>
      <c r="H784" s="133">
        <f t="shared" si="160"/>
        <v>0</v>
      </c>
      <c r="I784" s="28">
        <v>0</v>
      </c>
      <c r="J784" s="28">
        <v>0</v>
      </c>
      <c r="K784" s="133">
        <v>0</v>
      </c>
      <c r="L784" s="133">
        <v>0</v>
      </c>
      <c r="M784" s="133">
        <v>0</v>
      </c>
      <c r="N784" s="133">
        <v>0</v>
      </c>
      <c r="O784" s="133">
        <v>0</v>
      </c>
      <c r="P784" s="133">
        <v>0</v>
      </c>
      <c r="Q784" s="278"/>
      <c r="R784" s="279"/>
    </row>
    <row r="785" spans="1:18" s="24" customFormat="1" ht="12.75">
      <c r="A785" s="158"/>
      <c r="B785" s="161"/>
      <c r="C785" s="152"/>
      <c r="D785" s="29"/>
      <c r="E785" s="37"/>
      <c r="F785" s="27" t="s">
        <v>26</v>
      </c>
      <c r="G785" s="133">
        <f t="shared" si="160"/>
        <v>0</v>
      </c>
      <c r="H785" s="133">
        <f t="shared" si="160"/>
        <v>0</v>
      </c>
      <c r="I785" s="28">
        <v>0</v>
      </c>
      <c r="J785" s="28">
        <v>0</v>
      </c>
      <c r="K785" s="133">
        <v>0</v>
      </c>
      <c r="L785" s="133">
        <v>0</v>
      </c>
      <c r="M785" s="133">
        <v>0</v>
      </c>
      <c r="N785" s="133">
        <v>0</v>
      </c>
      <c r="O785" s="133">
        <v>0</v>
      </c>
      <c r="P785" s="133">
        <v>0</v>
      </c>
      <c r="Q785" s="278"/>
      <c r="R785" s="279"/>
    </row>
    <row r="786" spans="1:18" s="24" customFormat="1" ht="12.75">
      <c r="A786" s="158"/>
      <c r="B786" s="161"/>
      <c r="C786" s="152"/>
      <c r="D786" s="29"/>
      <c r="E786" s="37"/>
      <c r="F786" s="27" t="s">
        <v>248</v>
      </c>
      <c r="G786" s="133">
        <f t="shared" si="160"/>
        <v>0</v>
      </c>
      <c r="H786" s="133">
        <f t="shared" si="160"/>
        <v>0</v>
      </c>
      <c r="I786" s="28">
        <v>0</v>
      </c>
      <c r="J786" s="28">
        <v>0</v>
      </c>
      <c r="K786" s="133">
        <v>0</v>
      </c>
      <c r="L786" s="133">
        <v>0</v>
      </c>
      <c r="M786" s="133">
        <v>0</v>
      </c>
      <c r="N786" s="133">
        <v>0</v>
      </c>
      <c r="O786" s="133">
        <v>0</v>
      </c>
      <c r="P786" s="133">
        <v>0</v>
      </c>
      <c r="Q786" s="278"/>
      <c r="R786" s="279"/>
    </row>
    <row r="787" spans="1:18" s="24" customFormat="1" ht="12.75">
      <c r="A787" s="158"/>
      <c r="B787" s="161"/>
      <c r="C787" s="152"/>
      <c r="D787" s="29"/>
      <c r="E787" s="39"/>
      <c r="F787" s="27" t="s">
        <v>28</v>
      </c>
      <c r="G787" s="133">
        <f t="shared" si="160"/>
        <v>0</v>
      </c>
      <c r="H787" s="133">
        <f t="shared" si="160"/>
        <v>0</v>
      </c>
      <c r="I787" s="28">
        <v>0</v>
      </c>
      <c r="J787" s="28">
        <v>0</v>
      </c>
      <c r="K787" s="133">
        <v>0</v>
      </c>
      <c r="L787" s="133">
        <v>0</v>
      </c>
      <c r="M787" s="133">
        <v>0</v>
      </c>
      <c r="N787" s="133">
        <v>0</v>
      </c>
      <c r="O787" s="133">
        <v>0</v>
      </c>
      <c r="P787" s="133">
        <v>0</v>
      </c>
      <c r="Q787" s="278"/>
      <c r="R787" s="279"/>
    </row>
    <row r="788" spans="1:18" s="24" customFormat="1" ht="12.75">
      <c r="A788" s="158"/>
      <c r="B788" s="161"/>
      <c r="C788" s="152"/>
      <c r="D788" s="29"/>
      <c r="E788" s="39"/>
      <c r="F788" s="27" t="s">
        <v>227</v>
      </c>
      <c r="G788" s="133">
        <f aca="true" t="shared" si="161" ref="G788:H792">I788+K788+M788+O788</f>
        <v>0</v>
      </c>
      <c r="H788" s="133">
        <f t="shared" si="161"/>
        <v>0</v>
      </c>
      <c r="I788" s="28">
        <v>0</v>
      </c>
      <c r="J788" s="28">
        <v>0</v>
      </c>
      <c r="K788" s="133">
        <v>0</v>
      </c>
      <c r="L788" s="133">
        <v>0</v>
      </c>
      <c r="M788" s="133">
        <v>0</v>
      </c>
      <c r="N788" s="133">
        <v>0</v>
      </c>
      <c r="O788" s="133">
        <v>0</v>
      </c>
      <c r="P788" s="133">
        <v>0</v>
      </c>
      <c r="Q788" s="278"/>
      <c r="R788" s="279"/>
    </row>
    <row r="789" spans="1:18" s="24" customFormat="1" ht="12.75">
      <c r="A789" s="158"/>
      <c r="B789" s="161"/>
      <c r="C789" s="152"/>
      <c r="D789" s="29"/>
      <c r="E789" s="30"/>
      <c r="F789" s="27" t="s">
        <v>234</v>
      </c>
      <c r="G789" s="133">
        <f t="shared" si="161"/>
        <v>0</v>
      </c>
      <c r="H789" s="133">
        <f t="shared" si="161"/>
        <v>0</v>
      </c>
      <c r="I789" s="28">
        <v>0</v>
      </c>
      <c r="J789" s="28">
        <v>0</v>
      </c>
      <c r="K789" s="28">
        <v>0</v>
      </c>
      <c r="L789" s="133">
        <v>0</v>
      </c>
      <c r="M789" s="28">
        <v>0</v>
      </c>
      <c r="N789" s="28">
        <v>0</v>
      </c>
      <c r="O789" s="28">
        <v>0</v>
      </c>
      <c r="P789" s="133">
        <v>0</v>
      </c>
      <c r="Q789" s="278"/>
      <c r="R789" s="279"/>
    </row>
    <row r="790" spans="1:18" s="24" customFormat="1" ht="12.75">
      <c r="A790" s="158"/>
      <c r="B790" s="161"/>
      <c r="C790" s="152"/>
      <c r="D790" s="29"/>
      <c r="E790" s="30"/>
      <c r="F790" s="27" t="s">
        <v>235</v>
      </c>
      <c r="G790" s="133">
        <f t="shared" si="161"/>
        <v>0</v>
      </c>
      <c r="H790" s="133">
        <f t="shared" si="161"/>
        <v>0</v>
      </c>
      <c r="I790" s="28">
        <v>0</v>
      </c>
      <c r="J790" s="28">
        <v>0</v>
      </c>
      <c r="K790" s="28">
        <v>0</v>
      </c>
      <c r="L790" s="133">
        <v>0</v>
      </c>
      <c r="M790" s="28">
        <v>0</v>
      </c>
      <c r="N790" s="28">
        <v>0</v>
      </c>
      <c r="O790" s="28">
        <v>0</v>
      </c>
      <c r="P790" s="133">
        <v>0</v>
      </c>
      <c r="Q790" s="278"/>
      <c r="R790" s="279"/>
    </row>
    <row r="791" spans="1:18" s="24" customFormat="1" ht="12.75">
      <c r="A791" s="158"/>
      <c r="B791" s="161"/>
      <c r="C791" s="152"/>
      <c r="D791" s="29"/>
      <c r="E791" s="39" t="s">
        <v>199</v>
      </c>
      <c r="F791" s="27" t="s">
        <v>236</v>
      </c>
      <c r="G791" s="133">
        <f t="shared" si="161"/>
        <v>16.3</v>
      </c>
      <c r="H791" s="133">
        <f t="shared" si="161"/>
        <v>0</v>
      </c>
      <c r="I791" s="28">
        <v>16.3</v>
      </c>
      <c r="J791" s="28">
        <v>0</v>
      </c>
      <c r="K791" s="28">
        <v>0</v>
      </c>
      <c r="L791" s="133">
        <v>0</v>
      </c>
      <c r="M791" s="28">
        <v>0</v>
      </c>
      <c r="N791" s="28">
        <v>0</v>
      </c>
      <c r="O791" s="28">
        <v>0</v>
      </c>
      <c r="P791" s="133">
        <v>0</v>
      </c>
      <c r="Q791" s="278"/>
      <c r="R791" s="279"/>
    </row>
    <row r="792" spans="1:18" s="24" customFormat="1" ht="12.75">
      <c r="A792" s="158"/>
      <c r="B792" s="161"/>
      <c r="C792" s="152"/>
      <c r="D792" s="29"/>
      <c r="E792" s="39" t="s">
        <v>23</v>
      </c>
      <c r="F792" s="27" t="s">
        <v>237</v>
      </c>
      <c r="G792" s="133">
        <f t="shared" si="161"/>
        <v>325</v>
      </c>
      <c r="H792" s="133">
        <f t="shared" si="161"/>
        <v>0</v>
      </c>
      <c r="I792" s="28">
        <v>325</v>
      </c>
      <c r="J792" s="28">
        <v>0</v>
      </c>
      <c r="K792" s="28">
        <v>0</v>
      </c>
      <c r="L792" s="133">
        <v>0</v>
      </c>
      <c r="M792" s="28">
        <v>0</v>
      </c>
      <c r="N792" s="28">
        <v>0</v>
      </c>
      <c r="O792" s="28">
        <v>0</v>
      </c>
      <c r="P792" s="133">
        <v>0</v>
      </c>
      <c r="Q792" s="278"/>
      <c r="R792" s="279"/>
    </row>
    <row r="793" spans="1:18" s="24" customFormat="1" ht="13.5" thickBot="1">
      <c r="A793" s="159"/>
      <c r="B793" s="162"/>
      <c r="C793" s="153"/>
      <c r="D793" s="33"/>
      <c r="E793" s="34"/>
      <c r="F793" s="35" t="s">
        <v>238</v>
      </c>
      <c r="G793" s="134">
        <f t="shared" si="160"/>
        <v>0</v>
      </c>
      <c r="H793" s="134">
        <f t="shared" si="160"/>
        <v>0</v>
      </c>
      <c r="I793" s="36">
        <v>0</v>
      </c>
      <c r="J793" s="36">
        <v>0</v>
      </c>
      <c r="K793" s="36">
        <v>0</v>
      </c>
      <c r="L793" s="134">
        <v>0</v>
      </c>
      <c r="M793" s="36">
        <v>0</v>
      </c>
      <c r="N793" s="36">
        <v>0</v>
      </c>
      <c r="O793" s="36">
        <v>0</v>
      </c>
      <c r="P793" s="134">
        <v>0</v>
      </c>
      <c r="Q793" s="280"/>
      <c r="R793" s="281"/>
    </row>
    <row r="794" spans="1:18" s="24" customFormat="1" ht="12.75">
      <c r="A794" s="157" t="s">
        <v>313</v>
      </c>
      <c r="B794" s="160" t="s">
        <v>490</v>
      </c>
      <c r="C794" s="151">
        <v>60</v>
      </c>
      <c r="D794" s="21"/>
      <c r="E794" s="22"/>
      <c r="F794" s="119" t="s">
        <v>247</v>
      </c>
      <c r="G794" s="23">
        <f aca="true" t="shared" si="162" ref="G794:P794">SUM(G795:G805)</f>
        <v>409.5</v>
      </c>
      <c r="H794" s="23">
        <f t="shared" si="162"/>
        <v>0</v>
      </c>
      <c r="I794" s="23">
        <f t="shared" si="162"/>
        <v>409.5</v>
      </c>
      <c r="J794" s="23">
        <f t="shared" si="162"/>
        <v>0</v>
      </c>
      <c r="K794" s="23">
        <f t="shared" si="162"/>
        <v>0</v>
      </c>
      <c r="L794" s="23">
        <f t="shared" si="162"/>
        <v>0</v>
      </c>
      <c r="M794" s="23">
        <f t="shared" si="162"/>
        <v>0</v>
      </c>
      <c r="N794" s="23">
        <f t="shared" si="162"/>
        <v>0</v>
      </c>
      <c r="O794" s="23">
        <f t="shared" si="162"/>
        <v>0</v>
      </c>
      <c r="P794" s="23">
        <f t="shared" si="162"/>
        <v>0</v>
      </c>
      <c r="Q794" s="276" t="s">
        <v>20</v>
      </c>
      <c r="R794" s="277"/>
    </row>
    <row r="795" spans="1:18" s="24" customFormat="1" ht="12.75">
      <c r="A795" s="158"/>
      <c r="B795" s="161"/>
      <c r="C795" s="152"/>
      <c r="D795" s="29"/>
      <c r="E795" s="26"/>
      <c r="F795" s="27" t="s">
        <v>22</v>
      </c>
      <c r="G795" s="133">
        <f aca="true" t="shared" si="163" ref="G795:H805">I795+K795+M795+O795</f>
        <v>0</v>
      </c>
      <c r="H795" s="133">
        <f t="shared" si="163"/>
        <v>0</v>
      </c>
      <c r="I795" s="133">
        <v>0</v>
      </c>
      <c r="J795" s="133">
        <v>0</v>
      </c>
      <c r="K795" s="133">
        <v>0</v>
      </c>
      <c r="L795" s="133">
        <v>0</v>
      </c>
      <c r="M795" s="133">
        <v>0</v>
      </c>
      <c r="N795" s="133">
        <v>0</v>
      </c>
      <c r="O795" s="133">
        <v>0</v>
      </c>
      <c r="P795" s="133">
        <v>0</v>
      </c>
      <c r="Q795" s="278"/>
      <c r="R795" s="279"/>
    </row>
    <row r="796" spans="1:18" s="24" customFormat="1" ht="12.75">
      <c r="A796" s="158"/>
      <c r="B796" s="161"/>
      <c r="C796" s="152"/>
      <c r="D796" s="29"/>
      <c r="E796" s="30"/>
      <c r="F796" s="27" t="s">
        <v>25</v>
      </c>
      <c r="G796" s="133">
        <f t="shared" si="163"/>
        <v>0</v>
      </c>
      <c r="H796" s="133">
        <f t="shared" si="163"/>
        <v>0</v>
      </c>
      <c r="I796" s="133">
        <v>0</v>
      </c>
      <c r="J796" s="133">
        <v>0</v>
      </c>
      <c r="K796" s="133">
        <v>0</v>
      </c>
      <c r="L796" s="133">
        <v>0</v>
      </c>
      <c r="M796" s="133">
        <v>0</v>
      </c>
      <c r="N796" s="133">
        <v>0</v>
      </c>
      <c r="O796" s="133">
        <v>0</v>
      </c>
      <c r="P796" s="133">
        <v>0</v>
      </c>
      <c r="Q796" s="278"/>
      <c r="R796" s="279"/>
    </row>
    <row r="797" spans="1:18" s="24" customFormat="1" ht="12.75">
      <c r="A797" s="158"/>
      <c r="B797" s="161"/>
      <c r="C797" s="152"/>
      <c r="D797" s="29"/>
      <c r="E797" s="37"/>
      <c r="F797" s="27" t="s">
        <v>26</v>
      </c>
      <c r="G797" s="133">
        <f t="shared" si="163"/>
        <v>0</v>
      </c>
      <c r="H797" s="133">
        <f t="shared" si="163"/>
        <v>0</v>
      </c>
      <c r="I797" s="133">
        <v>0</v>
      </c>
      <c r="J797" s="133">
        <v>0</v>
      </c>
      <c r="K797" s="133">
        <v>0</v>
      </c>
      <c r="L797" s="133">
        <v>0</v>
      </c>
      <c r="M797" s="133">
        <v>0</v>
      </c>
      <c r="N797" s="133">
        <v>0</v>
      </c>
      <c r="O797" s="133">
        <v>0</v>
      </c>
      <c r="P797" s="133">
        <v>0</v>
      </c>
      <c r="Q797" s="278"/>
      <c r="R797" s="279"/>
    </row>
    <row r="798" spans="1:18" s="24" customFormat="1" ht="12.75">
      <c r="A798" s="158"/>
      <c r="B798" s="161"/>
      <c r="C798" s="152"/>
      <c r="D798" s="29"/>
      <c r="E798" s="37"/>
      <c r="F798" s="27" t="s">
        <v>248</v>
      </c>
      <c r="G798" s="133">
        <f t="shared" si="163"/>
        <v>0</v>
      </c>
      <c r="H798" s="133">
        <f t="shared" si="163"/>
        <v>0</v>
      </c>
      <c r="I798" s="133">
        <v>0</v>
      </c>
      <c r="J798" s="133">
        <v>0</v>
      </c>
      <c r="K798" s="133">
        <v>0</v>
      </c>
      <c r="L798" s="133">
        <v>0</v>
      </c>
      <c r="M798" s="133">
        <v>0</v>
      </c>
      <c r="N798" s="133">
        <v>0</v>
      </c>
      <c r="O798" s="133">
        <v>0</v>
      </c>
      <c r="P798" s="133">
        <v>0</v>
      </c>
      <c r="Q798" s="278"/>
      <c r="R798" s="279"/>
    </row>
    <row r="799" spans="1:18" s="24" customFormat="1" ht="12.75">
      <c r="A799" s="158"/>
      <c r="B799" s="161"/>
      <c r="C799" s="152"/>
      <c r="D799" s="29"/>
      <c r="E799" s="39"/>
      <c r="F799" s="27" t="s">
        <v>28</v>
      </c>
      <c r="G799" s="133">
        <f t="shared" si="163"/>
        <v>0</v>
      </c>
      <c r="H799" s="133">
        <f t="shared" si="163"/>
        <v>0</v>
      </c>
      <c r="I799" s="28">
        <v>0</v>
      </c>
      <c r="J799" s="28">
        <v>0</v>
      </c>
      <c r="K799" s="133">
        <v>0</v>
      </c>
      <c r="L799" s="133">
        <v>0</v>
      </c>
      <c r="M799" s="133">
        <v>0</v>
      </c>
      <c r="N799" s="133">
        <v>0</v>
      </c>
      <c r="O799" s="133">
        <v>0</v>
      </c>
      <c r="P799" s="133">
        <v>0</v>
      </c>
      <c r="Q799" s="278"/>
      <c r="R799" s="279"/>
    </row>
    <row r="800" spans="1:18" s="24" customFormat="1" ht="12.75">
      <c r="A800" s="158"/>
      <c r="B800" s="161"/>
      <c r="C800" s="152"/>
      <c r="D800" s="29"/>
      <c r="E800" s="39"/>
      <c r="F800" s="27" t="s">
        <v>227</v>
      </c>
      <c r="G800" s="133">
        <f aca="true" t="shared" si="164" ref="G800:H804">I800+K800+M800+O800</f>
        <v>0</v>
      </c>
      <c r="H800" s="133">
        <f t="shared" si="164"/>
        <v>0</v>
      </c>
      <c r="I800" s="28">
        <v>0</v>
      </c>
      <c r="J800" s="28">
        <v>0</v>
      </c>
      <c r="K800" s="133">
        <v>0</v>
      </c>
      <c r="L800" s="133">
        <v>0</v>
      </c>
      <c r="M800" s="133">
        <v>0</v>
      </c>
      <c r="N800" s="133">
        <v>0</v>
      </c>
      <c r="O800" s="133">
        <v>0</v>
      </c>
      <c r="P800" s="133">
        <v>0</v>
      </c>
      <c r="Q800" s="278"/>
      <c r="R800" s="279"/>
    </row>
    <row r="801" spans="1:18" s="24" customFormat="1" ht="12.75">
      <c r="A801" s="158"/>
      <c r="B801" s="161"/>
      <c r="C801" s="152"/>
      <c r="D801" s="29"/>
      <c r="E801" s="30"/>
      <c r="F801" s="27" t="s">
        <v>234</v>
      </c>
      <c r="G801" s="133">
        <f t="shared" si="164"/>
        <v>0</v>
      </c>
      <c r="H801" s="133">
        <f t="shared" si="164"/>
        <v>0</v>
      </c>
      <c r="I801" s="28">
        <v>0</v>
      </c>
      <c r="J801" s="28">
        <v>0</v>
      </c>
      <c r="K801" s="28">
        <v>0</v>
      </c>
      <c r="L801" s="133">
        <v>0</v>
      </c>
      <c r="M801" s="28">
        <v>0</v>
      </c>
      <c r="N801" s="28">
        <v>0</v>
      </c>
      <c r="O801" s="28">
        <v>0</v>
      </c>
      <c r="P801" s="133">
        <v>0</v>
      </c>
      <c r="Q801" s="278"/>
      <c r="R801" s="279"/>
    </row>
    <row r="802" spans="1:18" s="24" customFormat="1" ht="12.75">
      <c r="A802" s="158"/>
      <c r="B802" s="161"/>
      <c r="C802" s="152"/>
      <c r="D802" s="29"/>
      <c r="E802" s="30"/>
      <c r="F802" s="27" t="s">
        <v>235</v>
      </c>
      <c r="G802" s="133">
        <f t="shared" si="164"/>
        <v>0</v>
      </c>
      <c r="H802" s="133">
        <f t="shared" si="164"/>
        <v>0</v>
      </c>
      <c r="I802" s="28">
        <v>0</v>
      </c>
      <c r="J802" s="28">
        <v>0</v>
      </c>
      <c r="K802" s="28">
        <v>0</v>
      </c>
      <c r="L802" s="133">
        <v>0</v>
      </c>
      <c r="M802" s="28">
        <v>0</v>
      </c>
      <c r="N802" s="28">
        <v>0</v>
      </c>
      <c r="O802" s="28">
        <v>0</v>
      </c>
      <c r="P802" s="133">
        <v>0</v>
      </c>
      <c r="Q802" s="278"/>
      <c r="R802" s="279"/>
    </row>
    <row r="803" spans="1:18" s="24" customFormat="1" ht="12.75">
      <c r="A803" s="158"/>
      <c r="B803" s="161"/>
      <c r="C803" s="152"/>
      <c r="D803" s="29"/>
      <c r="E803" s="39" t="s">
        <v>199</v>
      </c>
      <c r="F803" s="27" t="s">
        <v>236</v>
      </c>
      <c r="G803" s="133">
        <f t="shared" si="164"/>
        <v>19.5</v>
      </c>
      <c r="H803" s="133">
        <f t="shared" si="164"/>
        <v>0</v>
      </c>
      <c r="I803" s="28">
        <v>19.5</v>
      </c>
      <c r="J803" s="28">
        <v>0</v>
      </c>
      <c r="K803" s="28">
        <v>0</v>
      </c>
      <c r="L803" s="133">
        <v>0</v>
      </c>
      <c r="M803" s="28">
        <v>0</v>
      </c>
      <c r="N803" s="28">
        <v>0</v>
      </c>
      <c r="O803" s="28">
        <v>0</v>
      </c>
      <c r="P803" s="133">
        <v>0</v>
      </c>
      <c r="Q803" s="278"/>
      <c r="R803" s="279"/>
    </row>
    <row r="804" spans="1:18" s="24" customFormat="1" ht="12.75">
      <c r="A804" s="158"/>
      <c r="B804" s="161"/>
      <c r="C804" s="152"/>
      <c r="D804" s="29"/>
      <c r="E804" s="39" t="s">
        <v>23</v>
      </c>
      <c r="F804" s="27" t="s">
        <v>237</v>
      </c>
      <c r="G804" s="133">
        <f t="shared" si="164"/>
        <v>390</v>
      </c>
      <c r="H804" s="133">
        <f t="shared" si="164"/>
        <v>0</v>
      </c>
      <c r="I804" s="28">
        <v>390</v>
      </c>
      <c r="J804" s="28">
        <v>0</v>
      </c>
      <c r="K804" s="28">
        <v>0</v>
      </c>
      <c r="L804" s="133">
        <v>0</v>
      </c>
      <c r="M804" s="28">
        <v>0</v>
      </c>
      <c r="N804" s="28">
        <v>0</v>
      </c>
      <c r="O804" s="28">
        <v>0</v>
      </c>
      <c r="P804" s="133">
        <v>0</v>
      </c>
      <c r="Q804" s="278"/>
      <c r="R804" s="279"/>
    </row>
    <row r="805" spans="1:18" s="24" customFormat="1" ht="13.5" thickBot="1">
      <c r="A805" s="159"/>
      <c r="B805" s="162"/>
      <c r="C805" s="153"/>
      <c r="D805" s="33"/>
      <c r="E805" s="34"/>
      <c r="F805" s="35" t="s">
        <v>238</v>
      </c>
      <c r="G805" s="134">
        <f t="shared" si="163"/>
        <v>0</v>
      </c>
      <c r="H805" s="134">
        <f t="shared" si="163"/>
        <v>0</v>
      </c>
      <c r="I805" s="36">
        <v>0</v>
      </c>
      <c r="J805" s="36">
        <v>0</v>
      </c>
      <c r="K805" s="36">
        <v>0</v>
      </c>
      <c r="L805" s="134">
        <v>0</v>
      </c>
      <c r="M805" s="36">
        <v>0</v>
      </c>
      <c r="N805" s="36">
        <v>0</v>
      </c>
      <c r="O805" s="36">
        <v>0</v>
      </c>
      <c r="P805" s="134">
        <v>0</v>
      </c>
      <c r="Q805" s="280"/>
      <c r="R805" s="281"/>
    </row>
    <row r="806" spans="1:18" s="24" customFormat="1" ht="12.75">
      <c r="A806" s="157" t="s">
        <v>314</v>
      </c>
      <c r="B806" s="160" t="s">
        <v>491</v>
      </c>
      <c r="C806" s="151">
        <v>60</v>
      </c>
      <c r="D806" s="21"/>
      <c r="E806" s="22"/>
      <c r="F806" s="119" t="s">
        <v>247</v>
      </c>
      <c r="G806" s="23">
        <f aca="true" t="shared" si="165" ref="G806:P806">SUM(G807:G817)</f>
        <v>409.5</v>
      </c>
      <c r="H806" s="23">
        <f t="shared" si="165"/>
        <v>0</v>
      </c>
      <c r="I806" s="23">
        <f t="shared" si="165"/>
        <v>409.5</v>
      </c>
      <c r="J806" s="23">
        <f t="shared" si="165"/>
        <v>0</v>
      </c>
      <c r="K806" s="23">
        <f t="shared" si="165"/>
        <v>0</v>
      </c>
      <c r="L806" s="23">
        <f t="shared" si="165"/>
        <v>0</v>
      </c>
      <c r="M806" s="23">
        <f t="shared" si="165"/>
        <v>0</v>
      </c>
      <c r="N806" s="23">
        <f t="shared" si="165"/>
        <v>0</v>
      </c>
      <c r="O806" s="23">
        <f t="shared" si="165"/>
        <v>0</v>
      </c>
      <c r="P806" s="23">
        <f t="shared" si="165"/>
        <v>0</v>
      </c>
      <c r="Q806" s="276" t="s">
        <v>20</v>
      </c>
      <c r="R806" s="277"/>
    </row>
    <row r="807" spans="1:18" s="24" customFormat="1" ht="12.75">
      <c r="A807" s="158"/>
      <c r="B807" s="161"/>
      <c r="C807" s="152"/>
      <c r="D807" s="29"/>
      <c r="E807" s="26"/>
      <c r="F807" s="27" t="s">
        <v>22</v>
      </c>
      <c r="G807" s="133">
        <f aca="true" t="shared" si="166" ref="G807:H817">I807+K807+M807+O807</f>
        <v>0</v>
      </c>
      <c r="H807" s="133">
        <f t="shared" si="166"/>
        <v>0</v>
      </c>
      <c r="I807" s="133">
        <v>0</v>
      </c>
      <c r="J807" s="133">
        <v>0</v>
      </c>
      <c r="K807" s="133">
        <v>0</v>
      </c>
      <c r="L807" s="133">
        <v>0</v>
      </c>
      <c r="M807" s="133">
        <v>0</v>
      </c>
      <c r="N807" s="133">
        <v>0</v>
      </c>
      <c r="O807" s="133">
        <v>0</v>
      </c>
      <c r="P807" s="133">
        <v>0</v>
      </c>
      <c r="Q807" s="278"/>
      <c r="R807" s="279"/>
    </row>
    <row r="808" spans="1:18" s="24" customFormat="1" ht="12.75">
      <c r="A808" s="158"/>
      <c r="B808" s="161"/>
      <c r="C808" s="152"/>
      <c r="D808" s="29"/>
      <c r="E808" s="30"/>
      <c r="F808" s="27" t="s">
        <v>25</v>
      </c>
      <c r="G808" s="133">
        <f t="shared" si="166"/>
        <v>0</v>
      </c>
      <c r="H808" s="133">
        <f t="shared" si="166"/>
        <v>0</v>
      </c>
      <c r="I808" s="133">
        <v>0</v>
      </c>
      <c r="J808" s="133">
        <v>0</v>
      </c>
      <c r="K808" s="133">
        <v>0</v>
      </c>
      <c r="L808" s="133">
        <v>0</v>
      </c>
      <c r="M808" s="133">
        <v>0</v>
      </c>
      <c r="N808" s="133">
        <v>0</v>
      </c>
      <c r="O808" s="133">
        <v>0</v>
      </c>
      <c r="P808" s="133">
        <v>0</v>
      </c>
      <c r="Q808" s="278"/>
      <c r="R808" s="279"/>
    </row>
    <row r="809" spans="1:18" s="24" customFormat="1" ht="12.75">
      <c r="A809" s="158"/>
      <c r="B809" s="161"/>
      <c r="C809" s="152"/>
      <c r="D809" s="29"/>
      <c r="E809" s="37"/>
      <c r="F809" s="27" t="s">
        <v>26</v>
      </c>
      <c r="G809" s="133">
        <f t="shared" si="166"/>
        <v>0</v>
      </c>
      <c r="H809" s="133">
        <f t="shared" si="166"/>
        <v>0</v>
      </c>
      <c r="I809" s="133">
        <v>0</v>
      </c>
      <c r="J809" s="133">
        <v>0</v>
      </c>
      <c r="K809" s="133">
        <v>0</v>
      </c>
      <c r="L809" s="133">
        <v>0</v>
      </c>
      <c r="M809" s="133">
        <v>0</v>
      </c>
      <c r="N809" s="133">
        <v>0</v>
      </c>
      <c r="O809" s="133">
        <v>0</v>
      </c>
      <c r="P809" s="133">
        <v>0</v>
      </c>
      <c r="Q809" s="278"/>
      <c r="R809" s="279"/>
    </row>
    <row r="810" spans="1:18" s="24" customFormat="1" ht="12.75">
      <c r="A810" s="158"/>
      <c r="B810" s="161"/>
      <c r="C810" s="152"/>
      <c r="D810" s="29"/>
      <c r="E810" s="37"/>
      <c r="F810" s="27" t="s">
        <v>248</v>
      </c>
      <c r="G810" s="133">
        <f t="shared" si="166"/>
        <v>0</v>
      </c>
      <c r="H810" s="133">
        <f t="shared" si="166"/>
        <v>0</v>
      </c>
      <c r="I810" s="133">
        <v>0</v>
      </c>
      <c r="J810" s="133">
        <v>0</v>
      </c>
      <c r="K810" s="133">
        <v>0</v>
      </c>
      <c r="L810" s="133">
        <v>0</v>
      </c>
      <c r="M810" s="133">
        <v>0</v>
      </c>
      <c r="N810" s="133">
        <v>0</v>
      </c>
      <c r="O810" s="133">
        <v>0</v>
      </c>
      <c r="P810" s="133">
        <v>0</v>
      </c>
      <c r="Q810" s="278"/>
      <c r="R810" s="279"/>
    </row>
    <row r="811" spans="1:18" s="24" customFormat="1" ht="12.75">
      <c r="A811" s="158"/>
      <c r="B811" s="161"/>
      <c r="C811" s="152"/>
      <c r="D811" s="29"/>
      <c r="E811" s="39"/>
      <c r="F811" s="27" t="s">
        <v>28</v>
      </c>
      <c r="G811" s="133">
        <f t="shared" si="166"/>
        <v>0</v>
      </c>
      <c r="H811" s="133">
        <f t="shared" si="166"/>
        <v>0</v>
      </c>
      <c r="I811" s="28">
        <v>0</v>
      </c>
      <c r="J811" s="28">
        <v>0</v>
      </c>
      <c r="K811" s="133">
        <v>0</v>
      </c>
      <c r="L811" s="133">
        <v>0</v>
      </c>
      <c r="M811" s="133">
        <v>0</v>
      </c>
      <c r="N811" s="133">
        <v>0</v>
      </c>
      <c r="O811" s="133">
        <v>0</v>
      </c>
      <c r="P811" s="133">
        <v>0</v>
      </c>
      <c r="Q811" s="278"/>
      <c r="R811" s="279"/>
    </row>
    <row r="812" spans="1:18" s="24" customFormat="1" ht="12.75">
      <c r="A812" s="158"/>
      <c r="B812" s="161"/>
      <c r="C812" s="152"/>
      <c r="D812" s="29"/>
      <c r="E812" s="39"/>
      <c r="F812" s="27" t="s">
        <v>227</v>
      </c>
      <c r="G812" s="133">
        <f aca="true" t="shared" si="167" ref="G812:H816">I812+K812+M812+O812</f>
        <v>0</v>
      </c>
      <c r="H812" s="133">
        <f t="shared" si="167"/>
        <v>0</v>
      </c>
      <c r="I812" s="28">
        <v>0</v>
      </c>
      <c r="J812" s="28">
        <v>0</v>
      </c>
      <c r="K812" s="133">
        <v>0</v>
      </c>
      <c r="L812" s="133">
        <v>0</v>
      </c>
      <c r="M812" s="133">
        <v>0</v>
      </c>
      <c r="N812" s="133">
        <v>0</v>
      </c>
      <c r="O812" s="133">
        <v>0</v>
      </c>
      <c r="P812" s="133">
        <v>0</v>
      </c>
      <c r="Q812" s="278"/>
      <c r="R812" s="279"/>
    </row>
    <row r="813" spans="1:18" s="24" customFormat="1" ht="12.75">
      <c r="A813" s="158"/>
      <c r="B813" s="161"/>
      <c r="C813" s="152"/>
      <c r="D813" s="29"/>
      <c r="E813" s="30"/>
      <c r="F813" s="27" t="s">
        <v>234</v>
      </c>
      <c r="G813" s="133">
        <f t="shared" si="167"/>
        <v>0</v>
      </c>
      <c r="H813" s="133">
        <f t="shared" si="167"/>
        <v>0</v>
      </c>
      <c r="I813" s="28">
        <v>0</v>
      </c>
      <c r="J813" s="28">
        <v>0</v>
      </c>
      <c r="K813" s="28">
        <v>0</v>
      </c>
      <c r="L813" s="133">
        <v>0</v>
      </c>
      <c r="M813" s="28">
        <v>0</v>
      </c>
      <c r="N813" s="28">
        <v>0</v>
      </c>
      <c r="O813" s="28">
        <v>0</v>
      </c>
      <c r="P813" s="133">
        <v>0</v>
      </c>
      <c r="Q813" s="278"/>
      <c r="R813" s="279"/>
    </row>
    <row r="814" spans="1:18" s="24" customFormat="1" ht="12.75">
      <c r="A814" s="158"/>
      <c r="B814" s="161"/>
      <c r="C814" s="152"/>
      <c r="D814" s="29"/>
      <c r="E814" s="39"/>
      <c r="F814" s="27" t="s">
        <v>235</v>
      </c>
      <c r="G814" s="133">
        <f t="shared" si="167"/>
        <v>0</v>
      </c>
      <c r="H814" s="133">
        <f t="shared" si="167"/>
        <v>0</v>
      </c>
      <c r="I814" s="28">
        <v>0</v>
      </c>
      <c r="J814" s="28">
        <v>0</v>
      </c>
      <c r="K814" s="28">
        <v>0</v>
      </c>
      <c r="L814" s="133">
        <v>0</v>
      </c>
      <c r="M814" s="28">
        <v>0</v>
      </c>
      <c r="N814" s="28">
        <v>0</v>
      </c>
      <c r="O814" s="28">
        <v>0</v>
      </c>
      <c r="P814" s="133">
        <v>0</v>
      </c>
      <c r="Q814" s="278"/>
      <c r="R814" s="279"/>
    </row>
    <row r="815" spans="1:18" s="24" customFormat="1" ht="12.75">
      <c r="A815" s="158"/>
      <c r="B815" s="161"/>
      <c r="C815" s="152"/>
      <c r="D815" s="29"/>
      <c r="E815" s="39" t="s">
        <v>199</v>
      </c>
      <c r="F815" s="27" t="s">
        <v>236</v>
      </c>
      <c r="G815" s="133">
        <f t="shared" si="167"/>
        <v>19.5</v>
      </c>
      <c r="H815" s="133">
        <f t="shared" si="167"/>
        <v>0</v>
      </c>
      <c r="I815" s="28">
        <v>19.5</v>
      </c>
      <c r="J815" s="28">
        <v>0</v>
      </c>
      <c r="K815" s="28">
        <v>0</v>
      </c>
      <c r="L815" s="133">
        <v>0</v>
      </c>
      <c r="M815" s="28">
        <v>0</v>
      </c>
      <c r="N815" s="28">
        <v>0</v>
      </c>
      <c r="O815" s="28">
        <v>0</v>
      </c>
      <c r="P815" s="133">
        <v>0</v>
      </c>
      <c r="Q815" s="278"/>
      <c r="R815" s="279"/>
    </row>
    <row r="816" spans="1:18" s="24" customFormat="1" ht="12.75">
      <c r="A816" s="158"/>
      <c r="B816" s="161"/>
      <c r="C816" s="152"/>
      <c r="D816" s="29"/>
      <c r="E816" s="39" t="s">
        <v>23</v>
      </c>
      <c r="F816" s="27" t="s">
        <v>237</v>
      </c>
      <c r="G816" s="133">
        <f t="shared" si="167"/>
        <v>390</v>
      </c>
      <c r="H816" s="133">
        <f t="shared" si="167"/>
        <v>0</v>
      </c>
      <c r="I816" s="28">
        <v>390</v>
      </c>
      <c r="J816" s="28">
        <v>0</v>
      </c>
      <c r="K816" s="28">
        <v>0</v>
      </c>
      <c r="L816" s="133">
        <v>0</v>
      </c>
      <c r="M816" s="28">
        <v>0</v>
      </c>
      <c r="N816" s="28">
        <v>0</v>
      </c>
      <c r="O816" s="28">
        <v>0</v>
      </c>
      <c r="P816" s="133">
        <v>0</v>
      </c>
      <c r="Q816" s="278"/>
      <c r="R816" s="279"/>
    </row>
    <row r="817" spans="1:18" s="24" customFormat="1" ht="13.5" thickBot="1">
      <c r="A817" s="159"/>
      <c r="B817" s="162"/>
      <c r="C817" s="153"/>
      <c r="D817" s="33"/>
      <c r="E817" s="34"/>
      <c r="F817" s="35" t="s">
        <v>238</v>
      </c>
      <c r="G817" s="134">
        <f t="shared" si="166"/>
        <v>0</v>
      </c>
      <c r="H817" s="134">
        <f t="shared" si="166"/>
        <v>0</v>
      </c>
      <c r="I817" s="36">
        <v>0</v>
      </c>
      <c r="J817" s="36">
        <v>0</v>
      </c>
      <c r="K817" s="36">
        <v>0</v>
      </c>
      <c r="L817" s="134">
        <v>0</v>
      </c>
      <c r="M817" s="36">
        <v>0</v>
      </c>
      <c r="N817" s="36">
        <v>0</v>
      </c>
      <c r="O817" s="36">
        <v>0</v>
      </c>
      <c r="P817" s="134">
        <v>0</v>
      </c>
      <c r="Q817" s="280"/>
      <c r="R817" s="281"/>
    </row>
    <row r="818" spans="1:18" s="24" customFormat="1" ht="12.75">
      <c r="A818" s="157" t="s">
        <v>315</v>
      </c>
      <c r="B818" s="160" t="s">
        <v>492</v>
      </c>
      <c r="C818" s="151">
        <v>50</v>
      </c>
      <c r="D818" s="21"/>
      <c r="E818" s="22"/>
      <c r="F818" s="119" t="s">
        <v>247</v>
      </c>
      <c r="G818" s="23">
        <f aca="true" t="shared" si="168" ref="G818:P818">SUM(G819:G829)</f>
        <v>341.3</v>
      </c>
      <c r="H818" s="23">
        <f t="shared" si="168"/>
        <v>0</v>
      </c>
      <c r="I818" s="23">
        <f t="shared" si="168"/>
        <v>341.3</v>
      </c>
      <c r="J818" s="23">
        <f t="shared" si="168"/>
        <v>0</v>
      </c>
      <c r="K818" s="23">
        <f t="shared" si="168"/>
        <v>0</v>
      </c>
      <c r="L818" s="23">
        <f t="shared" si="168"/>
        <v>0</v>
      </c>
      <c r="M818" s="23">
        <f t="shared" si="168"/>
        <v>0</v>
      </c>
      <c r="N818" s="23">
        <f t="shared" si="168"/>
        <v>0</v>
      </c>
      <c r="O818" s="23">
        <f t="shared" si="168"/>
        <v>0</v>
      </c>
      <c r="P818" s="23">
        <f t="shared" si="168"/>
        <v>0</v>
      </c>
      <c r="Q818" s="276" t="s">
        <v>20</v>
      </c>
      <c r="R818" s="277"/>
    </row>
    <row r="819" spans="1:18" s="24" customFormat="1" ht="12.75">
      <c r="A819" s="158"/>
      <c r="B819" s="161"/>
      <c r="C819" s="152"/>
      <c r="D819" s="29"/>
      <c r="E819" s="26"/>
      <c r="F819" s="27" t="s">
        <v>22</v>
      </c>
      <c r="G819" s="133">
        <f aca="true" t="shared" si="169" ref="G819:H829">I819+K819+M819+O819</f>
        <v>0</v>
      </c>
      <c r="H819" s="133">
        <f t="shared" si="169"/>
        <v>0</v>
      </c>
      <c r="I819" s="133">
        <v>0</v>
      </c>
      <c r="J819" s="133">
        <v>0</v>
      </c>
      <c r="K819" s="133">
        <v>0</v>
      </c>
      <c r="L819" s="133">
        <v>0</v>
      </c>
      <c r="M819" s="133">
        <v>0</v>
      </c>
      <c r="N819" s="133">
        <v>0</v>
      </c>
      <c r="O819" s="133">
        <v>0</v>
      </c>
      <c r="P819" s="133">
        <v>0</v>
      </c>
      <c r="Q819" s="278"/>
      <c r="R819" s="279"/>
    </row>
    <row r="820" spans="1:18" s="24" customFormat="1" ht="12.75">
      <c r="A820" s="158"/>
      <c r="B820" s="161"/>
      <c r="C820" s="152"/>
      <c r="D820" s="29"/>
      <c r="E820" s="30"/>
      <c r="F820" s="27" t="s">
        <v>25</v>
      </c>
      <c r="G820" s="133">
        <f t="shared" si="169"/>
        <v>0</v>
      </c>
      <c r="H820" s="133">
        <f t="shared" si="169"/>
        <v>0</v>
      </c>
      <c r="I820" s="133">
        <v>0</v>
      </c>
      <c r="J820" s="133">
        <v>0</v>
      </c>
      <c r="K820" s="133">
        <v>0</v>
      </c>
      <c r="L820" s="133">
        <v>0</v>
      </c>
      <c r="M820" s="133">
        <v>0</v>
      </c>
      <c r="N820" s="133">
        <v>0</v>
      </c>
      <c r="O820" s="133">
        <v>0</v>
      </c>
      <c r="P820" s="133">
        <v>0</v>
      </c>
      <c r="Q820" s="278"/>
      <c r="R820" s="279"/>
    </row>
    <row r="821" spans="1:18" s="24" customFormat="1" ht="12.75">
      <c r="A821" s="158"/>
      <c r="B821" s="161"/>
      <c r="C821" s="152"/>
      <c r="D821" s="29"/>
      <c r="E821" s="37"/>
      <c r="F821" s="27" t="s">
        <v>26</v>
      </c>
      <c r="G821" s="133">
        <f t="shared" si="169"/>
        <v>0</v>
      </c>
      <c r="H821" s="133">
        <f t="shared" si="169"/>
        <v>0</v>
      </c>
      <c r="I821" s="133">
        <v>0</v>
      </c>
      <c r="J821" s="133">
        <v>0</v>
      </c>
      <c r="K821" s="133">
        <v>0</v>
      </c>
      <c r="L821" s="133">
        <v>0</v>
      </c>
      <c r="M821" s="133">
        <v>0</v>
      </c>
      <c r="N821" s="133">
        <v>0</v>
      </c>
      <c r="O821" s="133">
        <v>0</v>
      </c>
      <c r="P821" s="133">
        <v>0</v>
      </c>
      <c r="Q821" s="278"/>
      <c r="R821" s="279"/>
    </row>
    <row r="822" spans="1:18" s="24" customFormat="1" ht="12.75">
      <c r="A822" s="158"/>
      <c r="B822" s="161"/>
      <c r="C822" s="152"/>
      <c r="D822" s="29"/>
      <c r="E822" s="37"/>
      <c r="F822" s="27" t="s">
        <v>248</v>
      </c>
      <c r="G822" s="133">
        <f t="shared" si="169"/>
        <v>0</v>
      </c>
      <c r="H822" s="133">
        <f t="shared" si="169"/>
        <v>0</v>
      </c>
      <c r="I822" s="133">
        <v>0</v>
      </c>
      <c r="J822" s="133">
        <v>0</v>
      </c>
      <c r="K822" s="133">
        <v>0</v>
      </c>
      <c r="L822" s="133">
        <v>0</v>
      </c>
      <c r="M822" s="133">
        <v>0</v>
      </c>
      <c r="N822" s="133">
        <v>0</v>
      </c>
      <c r="O822" s="133">
        <v>0</v>
      </c>
      <c r="P822" s="133">
        <v>0</v>
      </c>
      <c r="Q822" s="278"/>
      <c r="R822" s="279"/>
    </row>
    <row r="823" spans="1:18" s="24" customFormat="1" ht="12.75">
      <c r="A823" s="158"/>
      <c r="B823" s="161"/>
      <c r="C823" s="152"/>
      <c r="D823" s="29"/>
      <c r="E823" s="39"/>
      <c r="F823" s="27" t="s">
        <v>28</v>
      </c>
      <c r="G823" s="133">
        <f t="shared" si="169"/>
        <v>0</v>
      </c>
      <c r="H823" s="133">
        <f t="shared" si="169"/>
        <v>0</v>
      </c>
      <c r="I823" s="28">
        <v>0</v>
      </c>
      <c r="J823" s="28">
        <v>0</v>
      </c>
      <c r="K823" s="133">
        <v>0</v>
      </c>
      <c r="L823" s="133">
        <v>0</v>
      </c>
      <c r="M823" s="133">
        <v>0</v>
      </c>
      <c r="N823" s="133">
        <v>0</v>
      </c>
      <c r="O823" s="133">
        <v>0</v>
      </c>
      <c r="P823" s="133">
        <v>0</v>
      </c>
      <c r="Q823" s="278"/>
      <c r="R823" s="279"/>
    </row>
    <row r="824" spans="1:18" s="24" customFormat="1" ht="12.75">
      <c r="A824" s="158"/>
      <c r="B824" s="161"/>
      <c r="C824" s="152"/>
      <c r="D824" s="29"/>
      <c r="E824" s="39"/>
      <c r="F824" s="27" t="s">
        <v>227</v>
      </c>
      <c r="G824" s="133">
        <f aca="true" t="shared" si="170" ref="G824:H828">I824+K824+M824+O824</f>
        <v>0</v>
      </c>
      <c r="H824" s="133">
        <f t="shared" si="170"/>
        <v>0</v>
      </c>
      <c r="I824" s="28">
        <v>0</v>
      </c>
      <c r="J824" s="28">
        <v>0</v>
      </c>
      <c r="K824" s="133">
        <v>0</v>
      </c>
      <c r="L824" s="133">
        <v>0</v>
      </c>
      <c r="M824" s="133">
        <v>0</v>
      </c>
      <c r="N824" s="133">
        <v>0</v>
      </c>
      <c r="O824" s="133">
        <v>0</v>
      </c>
      <c r="P824" s="133">
        <v>0</v>
      </c>
      <c r="Q824" s="278"/>
      <c r="R824" s="279"/>
    </row>
    <row r="825" spans="1:18" s="24" customFormat="1" ht="12.75">
      <c r="A825" s="158"/>
      <c r="B825" s="161"/>
      <c r="C825" s="152"/>
      <c r="D825" s="29"/>
      <c r="E825" s="39"/>
      <c r="F825" s="27" t="s">
        <v>234</v>
      </c>
      <c r="G825" s="133">
        <f t="shared" si="170"/>
        <v>0</v>
      </c>
      <c r="H825" s="133">
        <f t="shared" si="170"/>
        <v>0</v>
      </c>
      <c r="I825" s="28">
        <v>0</v>
      </c>
      <c r="J825" s="28">
        <v>0</v>
      </c>
      <c r="K825" s="28">
        <v>0</v>
      </c>
      <c r="L825" s="133">
        <v>0</v>
      </c>
      <c r="M825" s="28">
        <v>0</v>
      </c>
      <c r="N825" s="28">
        <v>0</v>
      </c>
      <c r="O825" s="28">
        <v>0</v>
      </c>
      <c r="P825" s="133">
        <v>0</v>
      </c>
      <c r="Q825" s="278"/>
      <c r="R825" s="279"/>
    </row>
    <row r="826" spans="1:18" s="24" customFormat="1" ht="12.75">
      <c r="A826" s="158"/>
      <c r="B826" s="161"/>
      <c r="C826" s="152"/>
      <c r="D826" s="29"/>
      <c r="E826" s="39"/>
      <c r="F826" s="27" t="s">
        <v>235</v>
      </c>
      <c r="G826" s="133">
        <f t="shared" si="170"/>
        <v>0</v>
      </c>
      <c r="H826" s="133">
        <f t="shared" si="170"/>
        <v>0</v>
      </c>
      <c r="I826" s="28">
        <v>0</v>
      </c>
      <c r="J826" s="28">
        <v>0</v>
      </c>
      <c r="K826" s="28">
        <v>0</v>
      </c>
      <c r="L826" s="133">
        <v>0</v>
      </c>
      <c r="M826" s="28">
        <v>0</v>
      </c>
      <c r="N826" s="28">
        <v>0</v>
      </c>
      <c r="O826" s="28">
        <v>0</v>
      </c>
      <c r="P826" s="133">
        <v>0</v>
      </c>
      <c r="Q826" s="278"/>
      <c r="R826" s="279"/>
    </row>
    <row r="827" spans="1:18" s="24" customFormat="1" ht="12.75">
      <c r="A827" s="158"/>
      <c r="B827" s="161"/>
      <c r="C827" s="152"/>
      <c r="D827" s="29"/>
      <c r="E827" s="39" t="s">
        <v>199</v>
      </c>
      <c r="F827" s="27" t="s">
        <v>236</v>
      </c>
      <c r="G827" s="133">
        <f t="shared" si="170"/>
        <v>16.3</v>
      </c>
      <c r="H827" s="133">
        <f t="shared" si="170"/>
        <v>0</v>
      </c>
      <c r="I827" s="28">
        <v>16.3</v>
      </c>
      <c r="J827" s="28">
        <v>0</v>
      </c>
      <c r="K827" s="28">
        <v>0</v>
      </c>
      <c r="L827" s="133">
        <v>0</v>
      </c>
      <c r="M827" s="28">
        <v>0</v>
      </c>
      <c r="N827" s="28">
        <v>0</v>
      </c>
      <c r="O827" s="28">
        <v>0</v>
      </c>
      <c r="P827" s="133">
        <v>0</v>
      </c>
      <c r="Q827" s="278"/>
      <c r="R827" s="279"/>
    </row>
    <row r="828" spans="1:18" s="24" customFormat="1" ht="12.75">
      <c r="A828" s="158"/>
      <c r="B828" s="161"/>
      <c r="C828" s="152"/>
      <c r="D828" s="29"/>
      <c r="E828" s="39" t="s">
        <v>23</v>
      </c>
      <c r="F828" s="27" t="s">
        <v>237</v>
      </c>
      <c r="G828" s="133">
        <f t="shared" si="170"/>
        <v>325</v>
      </c>
      <c r="H828" s="133">
        <f t="shared" si="170"/>
        <v>0</v>
      </c>
      <c r="I828" s="28">
        <v>325</v>
      </c>
      <c r="J828" s="28">
        <v>0</v>
      </c>
      <c r="K828" s="28">
        <v>0</v>
      </c>
      <c r="L828" s="133">
        <v>0</v>
      </c>
      <c r="M828" s="28">
        <v>0</v>
      </c>
      <c r="N828" s="28">
        <v>0</v>
      </c>
      <c r="O828" s="28">
        <v>0</v>
      </c>
      <c r="P828" s="133">
        <v>0</v>
      </c>
      <c r="Q828" s="278"/>
      <c r="R828" s="279"/>
    </row>
    <row r="829" spans="1:18" s="24" customFormat="1" ht="13.5" thickBot="1">
      <c r="A829" s="159"/>
      <c r="B829" s="162"/>
      <c r="C829" s="153"/>
      <c r="D829" s="33"/>
      <c r="E829" s="34"/>
      <c r="F829" s="35" t="s">
        <v>238</v>
      </c>
      <c r="G829" s="134">
        <f t="shared" si="169"/>
        <v>0</v>
      </c>
      <c r="H829" s="134">
        <f t="shared" si="169"/>
        <v>0</v>
      </c>
      <c r="I829" s="36">
        <v>0</v>
      </c>
      <c r="J829" s="36">
        <v>0</v>
      </c>
      <c r="K829" s="36">
        <v>0</v>
      </c>
      <c r="L829" s="134">
        <v>0</v>
      </c>
      <c r="M829" s="36">
        <v>0</v>
      </c>
      <c r="N829" s="36">
        <v>0</v>
      </c>
      <c r="O829" s="36">
        <v>0</v>
      </c>
      <c r="P829" s="134">
        <v>0</v>
      </c>
      <c r="Q829" s="280"/>
      <c r="R829" s="281"/>
    </row>
    <row r="830" spans="1:18" s="24" customFormat="1" ht="12.75">
      <c r="A830" s="157" t="s">
        <v>316</v>
      </c>
      <c r="B830" s="160" t="s">
        <v>493</v>
      </c>
      <c r="C830" s="151">
        <v>50</v>
      </c>
      <c r="D830" s="21"/>
      <c r="E830" s="22"/>
      <c r="F830" s="119" t="s">
        <v>247</v>
      </c>
      <c r="G830" s="23">
        <f aca="true" t="shared" si="171" ref="G830:P830">SUM(G831:G841)</f>
        <v>341.3</v>
      </c>
      <c r="H830" s="23">
        <f t="shared" si="171"/>
        <v>0</v>
      </c>
      <c r="I830" s="23">
        <f t="shared" si="171"/>
        <v>341.3</v>
      </c>
      <c r="J830" s="23">
        <f t="shared" si="171"/>
        <v>0</v>
      </c>
      <c r="K830" s="23">
        <f t="shared" si="171"/>
        <v>0</v>
      </c>
      <c r="L830" s="23">
        <f t="shared" si="171"/>
        <v>0</v>
      </c>
      <c r="M830" s="23">
        <f t="shared" si="171"/>
        <v>0</v>
      </c>
      <c r="N830" s="23">
        <f t="shared" si="171"/>
        <v>0</v>
      </c>
      <c r="O830" s="23">
        <f t="shared" si="171"/>
        <v>0</v>
      </c>
      <c r="P830" s="23">
        <f t="shared" si="171"/>
        <v>0</v>
      </c>
      <c r="Q830" s="276" t="s">
        <v>20</v>
      </c>
      <c r="R830" s="277"/>
    </row>
    <row r="831" spans="1:18" s="24" customFormat="1" ht="12.75">
      <c r="A831" s="158"/>
      <c r="B831" s="161"/>
      <c r="C831" s="152"/>
      <c r="D831" s="29"/>
      <c r="E831" s="26"/>
      <c r="F831" s="27" t="s">
        <v>22</v>
      </c>
      <c r="G831" s="133">
        <f aca="true" t="shared" si="172" ref="G831:H841">I831+K831+M831+O831</f>
        <v>0</v>
      </c>
      <c r="H831" s="133">
        <f t="shared" si="172"/>
        <v>0</v>
      </c>
      <c r="I831" s="133">
        <v>0</v>
      </c>
      <c r="J831" s="133">
        <v>0</v>
      </c>
      <c r="K831" s="133">
        <v>0</v>
      </c>
      <c r="L831" s="133">
        <v>0</v>
      </c>
      <c r="M831" s="133">
        <v>0</v>
      </c>
      <c r="N831" s="133">
        <v>0</v>
      </c>
      <c r="O831" s="133">
        <v>0</v>
      </c>
      <c r="P831" s="133">
        <v>0</v>
      </c>
      <c r="Q831" s="278"/>
      <c r="R831" s="279"/>
    </row>
    <row r="832" spans="1:18" s="24" customFormat="1" ht="12.75">
      <c r="A832" s="158"/>
      <c r="B832" s="161"/>
      <c r="C832" s="152"/>
      <c r="D832" s="29"/>
      <c r="E832" s="30"/>
      <c r="F832" s="27" t="s">
        <v>25</v>
      </c>
      <c r="G832" s="133">
        <f t="shared" si="172"/>
        <v>0</v>
      </c>
      <c r="H832" s="133">
        <f t="shared" si="172"/>
        <v>0</v>
      </c>
      <c r="I832" s="133">
        <v>0</v>
      </c>
      <c r="J832" s="133">
        <v>0</v>
      </c>
      <c r="K832" s="133">
        <v>0</v>
      </c>
      <c r="L832" s="133">
        <v>0</v>
      </c>
      <c r="M832" s="133">
        <v>0</v>
      </c>
      <c r="N832" s="133">
        <v>0</v>
      </c>
      <c r="O832" s="133">
        <v>0</v>
      </c>
      <c r="P832" s="133">
        <v>0</v>
      </c>
      <c r="Q832" s="278"/>
      <c r="R832" s="279"/>
    </row>
    <row r="833" spans="1:18" s="24" customFormat="1" ht="12.75">
      <c r="A833" s="158"/>
      <c r="B833" s="161"/>
      <c r="C833" s="152"/>
      <c r="D833" s="29"/>
      <c r="E833" s="37"/>
      <c r="F833" s="27" t="s">
        <v>26</v>
      </c>
      <c r="G833" s="133">
        <f t="shared" si="172"/>
        <v>0</v>
      </c>
      <c r="H833" s="133">
        <f t="shared" si="172"/>
        <v>0</v>
      </c>
      <c r="I833" s="133">
        <v>0</v>
      </c>
      <c r="J833" s="133">
        <v>0</v>
      </c>
      <c r="K833" s="133">
        <v>0</v>
      </c>
      <c r="L833" s="133">
        <v>0</v>
      </c>
      <c r="M833" s="133">
        <v>0</v>
      </c>
      <c r="N833" s="133">
        <v>0</v>
      </c>
      <c r="O833" s="133">
        <v>0</v>
      </c>
      <c r="P833" s="133">
        <v>0</v>
      </c>
      <c r="Q833" s="278"/>
      <c r="R833" s="279"/>
    </row>
    <row r="834" spans="1:18" s="24" customFormat="1" ht="12.75">
      <c r="A834" s="158"/>
      <c r="B834" s="161"/>
      <c r="C834" s="152"/>
      <c r="D834" s="29"/>
      <c r="E834" s="37"/>
      <c r="F834" s="27" t="s">
        <v>248</v>
      </c>
      <c r="G834" s="133">
        <f t="shared" si="172"/>
        <v>0</v>
      </c>
      <c r="H834" s="133">
        <f t="shared" si="172"/>
        <v>0</v>
      </c>
      <c r="I834" s="133">
        <v>0</v>
      </c>
      <c r="J834" s="133">
        <v>0</v>
      </c>
      <c r="K834" s="133">
        <v>0</v>
      </c>
      <c r="L834" s="133">
        <v>0</v>
      </c>
      <c r="M834" s="133">
        <v>0</v>
      </c>
      <c r="N834" s="133">
        <v>0</v>
      </c>
      <c r="O834" s="133">
        <v>0</v>
      </c>
      <c r="P834" s="133">
        <v>0</v>
      </c>
      <c r="Q834" s="278"/>
      <c r="R834" s="279"/>
    </row>
    <row r="835" spans="1:18" s="24" customFormat="1" ht="12.75">
      <c r="A835" s="158"/>
      <c r="B835" s="161"/>
      <c r="C835" s="152"/>
      <c r="D835" s="29"/>
      <c r="E835" s="39"/>
      <c r="F835" s="27" t="s">
        <v>28</v>
      </c>
      <c r="G835" s="133">
        <f t="shared" si="172"/>
        <v>0</v>
      </c>
      <c r="H835" s="133">
        <f t="shared" si="172"/>
        <v>0</v>
      </c>
      <c r="I835" s="28">
        <v>0</v>
      </c>
      <c r="J835" s="28">
        <v>0</v>
      </c>
      <c r="K835" s="133">
        <v>0</v>
      </c>
      <c r="L835" s="133">
        <v>0</v>
      </c>
      <c r="M835" s="133">
        <v>0</v>
      </c>
      <c r="N835" s="133">
        <v>0</v>
      </c>
      <c r="O835" s="133">
        <v>0</v>
      </c>
      <c r="P835" s="133">
        <v>0</v>
      </c>
      <c r="Q835" s="278"/>
      <c r="R835" s="279"/>
    </row>
    <row r="836" spans="1:18" s="24" customFormat="1" ht="12.75">
      <c r="A836" s="158"/>
      <c r="B836" s="161"/>
      <c r="C836" s="152"/>
      <c r="D836" s="29"/>
      <c r="E836" s="39"/>
      <c r="F836" s="27" t="s">
        <v>227</v>
      </c>
      <c r="G836" s="133">
        <f aca="true" t="shared" si="173" ref="G836:H840">I836+K836+M836+O836</f>
        <v>0</v>
      </c>
      <c r="H836" s="133">
        <f t="shared" si="173"/>
        <v>0</v>
      </c>
      <c r="I836" s="28">
        <v>0</v>
      </c>
      <c r="J836" s="28">
        <v>0</v>
      </c>
      <c r="K836" s="133">
        <v>0</v>
      </c>
      <c r="L836" s="133">
        <v>0</v>
      </c>
      <c r="M836" s="133">
        <v>0</v>
      </c>
      <c r="N836" s="133">
        <v>0</v>
      </c>
      <c r="O836" s="133">
        <v>0</v>
      </c>
      <c r="P836" s="133">
        <v>0</v>
      </c>
      <c r="Q836" s="278"/>
      <c r="R836" s="279"/>
    </row>
    <row r="837" spans="1:18" s="24" customFormat="1" ht="12.75">
      <c r="A837" s="158"/>
      <c r="B837" s="161"/>
      <c r="C837" s="152"/>
      <c r="D837" s="29"/>
      <c r="E837" s="39"/>
      <c r="F837" s="27" t="s">
        <v>234</v>
      </c>
      <c r="G837" s="133">
        <f t="shared" si="173"/>
        <v>0</v>
      </c>
      <c r="H837" s="133">
        <f t="shared" si="173"/>
        <v>0</v>
      </c>
      <c r="I837" s="28">
        <v>0</v>
      </c>
      <c r="J837" s="28">
        <v>0</v>
      </c>
      <c r="K837" s="28">
        <v>0</v>
      </c>
      <c r="L837" s="133">
        <v>0</v>
      </c>
      <c r="M837" s="28">
        <v>0</v>
      </c>
      <c r="N837" s="28">
        <v>0</v>
      </c>
      <c r="O837" s="28">
        <v>0</v>
      </c>
      <c r="P837" s="133">
        <v>0</v>
      </c>
      <c r="Q837" s="278"/>
      <c r="R837" s="279"/>
    </row>
    <row r="838" spans="1:18" s="24" customFormat="1" ht="12.75">
      <c r="A838" s="158"/>
      <c r="B838" s="161"/>
      <c r="C838" s="152"/>
      <c r="D838" s="29"/>
      <c r="E838" s="39"/>
      <c r="F838" s="27" t="s">
        <v>235</v>
      </c>
      <c r="G838" s="133">
        <f t="shared" si="173"/>
        <v>0</v>
      </c>
      <c r="H838" s="133">
        <f t="shared" si="173"/>
        <v>0</v>
      </c>
      <c r="I838" s="28">
        <v>0</v>
      </c>
      <c r="J838" s="28">
        <v>0</v>
      </c>
      <c r="K838" s="28">
        <v>0</v>
      </c>
      <c r="L838" s="133">
        <v>0</v>
      </c>
      <c r="M838" s="28">
        <v>0</v>
      </c>
      <c r="N838" s="28">
        <v>0</v>
      </c>
      <c r="O838" s="28">
        <v>0</v>
      </c>
      <c r="P838" s="133">
        <v>0</v>
      </c>
      <c r="Q838" s="278"/>
      <c r="R838" s="279"/>
    </row>
    <row r="839" spans="1:18" s="24" customFormat="1" ht="12.75">
      <c r="A839" s="158"/>
      <c r="B839" s="161"/>
      <c r="C839" s="152"/>
      <c r="D839" s="29"/>
      <c r="E839" s="39" t="s">
        <v>199</v>
      </c>
      <c r="F839" s="27" t="s">
        <v>236</v>
      </c>
      <c r="G839" s="133">
        <f t="shared" si="173"/>
        <v>16.3</v>
      </c>
      <c r="H839" s="133">
        <f t="shared" si="173"/>
        <v>0</v>
      </c>
      <c r="I839" s="28">
        <v>16.3</v>
      </c>
      <c r="J839" s="28">
        <v>0</v>
      </c>
      <c r="K839" s="28">
        <v>0</v>
      </c>
      <c r="L839" s="133">
        <v>0</v>
      </c>
      <c r="M839" s="28">
        <v>0</v>
      </c>
      <c r="N839" s="28">
        <v>0</v>
      </c>
      <c r="O839" s="28">
        <v>0</v>
      </c>
      <c r="P839" s="133">
        <v>0</v>
      </c>
      <c r="Q839" s="278"/>
      <c r="R839" s="279"/>
    </row>
    <row r="840" spans="1:18" s="24" customFormat="1" ht="12.75">
      <c r="A840" s="158"/>
      <c r="B840" s="161"/>
      <c r="C840" s="152"/>
      <c r="D840" s="29"/>
      <c r="E840" s="39" t="s">
        <v>23</v>
      </c>
      <c r="F840" s="27" t="s">
        <v>237</v>
      </c>
      <c r="G840" s="133">
        <f t="shared" si="173"/>
        <v>325</v>
      </c>
      <c r="H840" s="133">
        <f t="shared" si="173"/>
        <v>0</v>
      </c>
      <c r="I840" s="28">
        <v>325</v>
      </c>
      <c r="J840" s="28">
        <v>0</v>
      </c>
      <c r="K840" s="28">
        <v>0</v>
      </c>
      <c r="L840" s="133">
        <v>0</v>
      </c>
      <c r="M840" s="28">
        <v>0</v>
      </c>
      <c r="N840" s="28">
        <v>0</v>
      </c>
      <c r="O840" s="28">
        <v>0</v>
      </c>
      <c r="P840" s="133">
        <v>0</v>
      </c>
      <c r="Q840" s="278"/>
      <c r="R840" s="279"/>
    </row>
    <row r="841" spans="1:18" s="24" customFormat="1" ht="13.5" thickBot="1">
      <c r="A841" s="159"/>
      <c r="B841" s="162"/>
      <c r="C841" s="153"/>
      <c r="D841" s="33"/>
      <c r="E841" s="34"/>
      <c r="F841" s="35" t="s">
        <v>238</v>
      </c>
      <c r="G841" s="134">
        <f t="shared" si="172"/>
        <v>0</v>
      </c>
      <c r="H841" s="134">
        <f t="shared" si="172"/>
        <v>0</v>
      </c>
      <c r="I841" s="36">
        <v>0</v>
      </c>
      <c r="J841" s="36">
        <v>0</v>
      </c>
      <c r="K841" s="36">
        <v>0</v>
      </c>
      <c r="L841" s="134">
        <v>0</v>
      </c>
      <c r="M841" s="36">
        <v>0</v>
      </c>
      <c r="N841" s="36">
        <v>0</v>
      </c>
      <c r="O841" s="36">
        <v>0</v>
      </c>
      <c r="P841" s="134">
        <v>0</v>
      </c>
      <c r="Q841" s="280"/>
      <c r="R841" s="281"/>
    </row>
    <row r="842" spans="1:18" s="24" customFormat="1" ht="12.75" customHeight="1">
      <c r="A842" s="157" t="s">
        <v>317</v>
      </c>
      <c r="B842" s="160" t="s">
        <v>494</v>
      </c>
      <c r="C842" s="151">
        <v>60</v>
      </c>
      <c r="D842" s="21"/>
      <c r="E842" s="22"/>
      <c r="F842" s="119" t="s">
        <v>247</v>
      </c>
      <c r="G842" s="23">
        <f aca="true" t="shared" si="174" ref="G842:P842">SUM(G843:G853)</f>
        <v>409.5</v>
      </c>
      <c r="H842" s="23">
        <f t="shared" si="174"/>
        <v>0</v>
      </c>
      <c r="I842" s="23">
        <f t="shared" si="174"/>
        <v>409.5</v>
      </c>
      <c r="J842" s="23">
        <f t="shared" si="174"/>
        <v>0</v>
      </c>
      <c r="K842" s="23">
        <f t="shared" si="174"/>
        <v>0</v>
      </c>
      <c r="L842" s="23">
        <f t="shared" si="174"/>
        <v>0</v>
      </c>
      <c r="M842" s="23">
        <f t="shared" si="174"/>
        <v>0</v>
      </c>
      <c r="N842" s="23">
        <f t="shared" si="174"/>
        <v>0</v>
      </c>
      <c r="O842" s="23">
        <f t="shared" si="174"/>
        <v>0</v>
      </c>
      <c r="P842" s="23">
        <f t="shared" si="174"/>
        <v>0</v>
      </c>
      <c r="Q842" s="276" t="s">
        <v>20</v>
      </c>
      <c r="R842" s="277"/>
    </row>
    <row r="843" spans="1:18" s="24" customFormat="1" ht="12.75">
      <c r="A843" s="158"/>
      <c r="B843" s="161"/>
      <c r="C843" s="152"/>
      <c r="D843" s="29"/>
      <c r="E843" s="26"/>
      <c r="F843" s="27" t="s">
        <v>22</v>
      </c>
      <c r="G843" s="133">
        <f aca="true" t="shared" si="175" ref="G843:H853">I843+K843+M843+O843</f>
        <v>0</v>
      </c>
      <c r="H843" s="133">
        <f t="shared" si="175"/>
        <v>0</v>
      </c>
      <c r="I843" s="133">
        <v>0</v>
      </c>
      <c r="J843" s="133">
        <v>0</v>
      </c>
      <c r="K843" s="133">
        <v>0</v>
      </c>
      <c r="L843" s="133">
        <v>0</v>
      </c>
      <c r="M843" s="133">
        <v>0</v>
      </c>
      <c r="N843" s="133">
        <v>0</v>
      </c>
      <c r="O843" s="133">
        <v>0</v>
      </c>
      <c r="P843" s="133">
        <v>0</v>
      </c>
      <c r="Q843" s="278"/>
      <c r="R843" s="279"/>
    </row>
    <row r="844" spans="1:18" s="24" customFormat="1" ht="12.75">
      <c r="A844" s="158"/>
      <c r="B844" s="161"/>
      <c r="C844" s="152"/>
      <c r="D844" s="29"/>
      <c r="E844" s="30"/>
      <c r="F844" s="27" t="s">
        <v>25</v>
      </c>
      <c r="G844" s="133">
        <f t="shared" si="175"/>
        <v>0</v>
      </c>
      <c r="H844" s="133">
        <f t="shared" si="175"/>
        <v>0</v>
      </c>
      <c r="I844" s="133">
        <v>0</v>
      </c>
      <c r="J844" s="133">
        <v>0</v>
      </c>
      <c r="K844" s="133">
        <v>0</v>
      </c>
      <c r="L844" s="133">
        <v>0</v>
      </c>
      <c r="M844" s="133">
        <v>0</v>
      </c>
      <c r="N844" s="133">
        <v>0</v>
      </c>
      <c r="O844" s="133">
        <v>0</v>
      </c>
      <c r="P844" s="133">
        <v>0</v>
      </c>
      <c r="Q844" s="278"/>
      <c r="R844" s="279"/>
    </row>
    <row r="845" spans="1:18" s="24" customFormat="1" ht="12.75">
      <c r="A845" s="158"/>
      <c r="B845" s="161"/>
      <c r="C845" s="152"/>
      <c r="D845" s="29"/>
      <c r="E845" s="37"/>
      <c r="F845" s="27" t="s">
        <v>26</v>
      </c>
      <c r="G845" s="133">
        <f t="shared" si="175"/>
        <v>0</v>
      </c>
      <c r="H845" s="133">
        <f t="shared" si="175"/>
        <v>0</v>
      </c>
      <c r="I845" s="133">
        <v>0</v>
      </c>
      <c r="J845" s="133">
        <v>0</v>
      </c>
      <c r="K845" s="133">
        <v>0</v>
      </c>
      <c r="L845" s="133">
        <v>0</v>
      </c>
      <c r="M845" s="133">
        <v>0</v>
      </c>
      <c r="N845" s="133">
        <v>0</v>
      </c>
      <c r="O845" s="133">
        <v>0</v>
      </c>
      <c r="P845" s="133">
        <v>0</v>
      </c>
      <c r="Q845" s="278"/>
      <c r="R845" s="279"/>
    </row>
    <row r="846" spans="1:18" s="24" customFormat="1" ht="12.75">
      <c r="A846" s="158"/>
      <c r="B846" s="161"/>
      <c r="C846" s="152"/>
      <c r="D846" s="29"/>
      <c r="E846" s="37"/>
      <c r="F846" s="27" t="s">
        <v>248</v>
      </c>
      <c r="G846" s="133">
        <f t="shared" si="175"/>
        <v>0</v>
      </c>
      <c r="H846" s="133">
        <f t="shared" si="175"/>
        <v>0</v>
      </c>
      <c r="I846" s="133">
        <v>0</v>
      </c>
      <c r="J846" s="133">
        <v>0</v>
      </c>
      <c r="K846" s="133">
        <v>0</v>
      </c>
      <c r="L846" s="133">
        <v>0</v>
      </c>
      <c r="M846" s="133">
        <v>0</v>
      </c>
      <c r="N846" s="133">
        <v>0</v>
      </c>
      <c r="O846" s="133">
        <v>0</v>
      </c>
      <c r="P846" s="133">
        <v>0</v>
      </c>
      <c r="Q846" s="278"/>
      <c r="R846" s="279"/>
    </row>
    <row r="847" spans="1:18" s="24" customFormat="1" ht="12.75">
      <c r="A847" s="158"/>
      <c r="B847" s="161"/>
      <c r="C847" s="152"/>
      <c r="D847" s="29"/>
      <c r="E847" s="39"/>
      <c r="F847" s="27" t="s">
        <v>28</v>
      </c>
      <c r="G847" s="133">
        <f t="shared" si="175"/>
        <v>0</v>
      </c>
      <c r="H847" s="133">
        <f t="shared" si="175"/>
        <v>0</v>
      </c>
      <c r="I847" s="28">
        <v>0</v>
      </c>
      <c r="J847" s="28">
        <v>0</v>
      </c>
      <c r="K847" s="133">
        <v>0</v>
      </c>
      <c r="L847" s="133">
        <v>0</v>
      </c>
      <c r="M847" s="133">
        <v>0</v>
      </c>
      <c r="N847" s="133">
        <v>0</v>
      </c>
      <c r="O847" s="133">
        <v>0</v>
      </c>
      <c r="P847" s="133">
        <v>0</v>
      </c>
      <c r="Q847" s="278"/>
      <c r="R847" s="279"/>
    </row>
    <row r="848" spans="1:18" s="24" customFormat="1" ht="12.75">
      <c r="A848" s="158"/>
      <c r="B848" s="161"/>
      <c r="C848" s="152"/>
      <c r="D848" s="29"/>
      <c r="E848" s="39"/>
      <c r="F848" s="27" t="s">
        <v>227</v>
      </c>
      <c r="G848" s="133">
        <f aca="true" t="shared" si="176" ref="G848:H852">I848+K848+M848+O848</f>
        <v>0</v>
      </c>
      <c r="H848" s="133">
        <f t="shared" si="176"/>
        <v>0</v>
      </c>
      <c r="I848" s="28">
        <v>0</v>
      </c>
      <c r="J848" s="28">
        <v>0</v>
      </c>
      <c r="K848" s="133">
        <v>0</v>
      </c>
      <c r="L848" s="133">
        <v>0</v>
      </c>
      <c r="M848" s="133">
        <v>0</v>
      </c>
      <c r="N848" s="133">
        <v>0</v>
      </c>
      <c r="O848" s="133">
        <v>0</v>
      </c>
      <c r="P848" s="133">
        <v>0</v>
      </c>
      <c r="Q848" s="278"/>
      <c r="R848" s="279"/>
    </row>
    <row r="849" spans="1:18" s="24" customFormat="1" ht="12.75">
      <c r="A849" s="158"/>
      <c r="B849" s="161"/>
      <c r="C849" s="152"/>
      <c r="D849" s="29"/>
      <c r="E849" s="30"/>
      <c r="F849" s="27" t="s">
        <v>234</v>
      </c>
      <c r="G849" s="133">
        <f t="shared" si="176"/>
        <v>0</v>
      </c>
      <c r="H849" s="133">
        <f t="shared" si="176"/>
        <v>0</v>
      </c>
      <c r="I849" s="28">
        <v>0</v>
      </c>
      <c r="J849" s="28">
        <v>0</v>
      </c>
      <c r="K849" s="28">
        <v>0</v>
      </c>
      <c r="L849" s="133">
        <v>0</v>
      </c>
      <c r="M849" s="28">
        <v>0</v>
      </c>
      <c r="N849" s="28">
        <v>0</v>
      </c>
      <c r="O849" s="28">
        <v>0</v>
      </c>
      <c r="P849" s="133">
        <v>0</v>
      </c>
      <c r="Q849" s="278"/>
      <c r="R849" s="279"/>
    </row>
    <row r="850" spans="1:18" s="24" customFormat="1" ht="12.75">
      <c r="A850" s="158"/>
      <c r="B850" s="161"/>
      <c r="C850" s="152"/>
      <c r="D850" s="29"/>
      <c r="E850" s="39"/>
      <c r="F850" s="27" t="s">
        <v>235</v>
      </c>
      <c r="G850" s="133">
        <f t="shared" si="176"/>
        <v>0</v>
      </c>
      <c r="H850" s="133">
        <f t="shared" si="176"/>
        <v>0</v>
      </c>
      <c r="I850" s="28">
        <v>0</v>
      </c>
      <c r="J850" s="28">
        <v>0</v>
      </c>
      <c r="K850" s="28">
        <v>0</v>
      </c>
      <c r="L850" s="133">
        <v>0</v>
      </c>
      <c r="M850" s="28">
        <v>0</v>
      </c>
      <c r="N850" s="28">
        <v>0</v>
      </c>
      <c r="O850" s="28">
        <v>0</v>
      </c>
      <c r="P850" s="133">
        <v>0</v>
      </c>
      <c r="Q850" s="278"/>
      <c r="R850" s="279"/>
    </row>
    <row r="851" spans="1:18" s="24" customFormat="1" ht="12.75">
      <c r="A851" s="158"/>
      <c r="B851" s="161"/>
      <c r="C851" s="152"/>
      <c r="D851" s="29"/>
      <c r="E851" s="39" t="s">
        <v>199</v>
      </c>
      <c r="F851" s="27" t="s">
        <v>236</v>
      </c>
      <c r="G851" s="133">
        <f t="shared" si="176"/>
        <v>19.5</v>
      </c>
      <c r="H851" s="133">
        <f t="shared" si="176"/>
        <v>0</v>
      </c>
      <c r="I851" s="28">
        <v>19.5</v>
      </c>
      <c r="J851" s="28">
        <v>0</v>
      </c>
      <c r="K851" s="28">
        <v>0</v>
      </c>
      <c r="L851" s="133">
        <v>0</v>
      </c>
      <c r="M851" s="28">
        <v>0</v>
      </c>
      <c r="N851" s="28">
        <v>0</v>
      </c>
      <c r="O851" s="28">
        <v>0</v>
      </c>
      <c r="P851" s="133">
        <v>0</v>
      </c>
      <c r="Q851" s="278"/>
      <c r="R851" s="279"/>
    </row>
    <row r="852" spans="1:18" s="24" customFormat="1" ht="12.75">
      <c r="A852" s="158"/>
      <c r="B852" s="161"/>
      <c r="C852" s="152"/>
      <c r="D852" s="29"/>
      <c r="E852" s="39" t="s">
        <v>23</v>
      </c>
      <c r="F852" s="27" t="s">
        <v>237</v>
      </c>
      <c r="G852" s="133">
        <f t="shared" si="176"/>
        <v>390</v>
      </c>
      <c r="H852" s="133">
        <f t="shared" si="176"/>
        <v>0</v>
      </c>
      <c r="I852" s="28">
        <v>390</v>
      </c>
      <c r="J852" s="28">
        <v>0</v>
      </c>
      <c r="K852" s="28">
        <v>0</v>
      </c>
      <c r="L852" s="133">
        <v>0</v>
      </c>
      <c r="M852" s="28">
        <v>0</v>
      </c>
      <c r="N852" s="28">
        <v>0</v>
      </c>
      <c r="O852" s="28">
        <v>0</v>
      </c>
      <c r="P852" s="133">
        <v>0</v>
      </c>
      <c r="Q852" s="278"/>
      <c r="R852" s="279"/>
    </row>
    <row r="853" spans="1:18" s="24" customFormat="1" ht="13.5" thickBot="1">
      <c r="A853" s="159"/>
      <c r="B853" s="162"/>
      <c r="C853" s="153"/>
      <c r="D853" s="33"/>
      <c r="E853" s="34"/>
      <c r="F853" s="35" t="s">
        <v>238</v>
      </c>
      <c r="G853" s="134">
        <f t="shared" si="175"/>
        <v>0</v>
      </c>
      <c r="H853" s="134">
        <f t="shared" si="175"/>
        <v>0</v>
      </c>
      <c r="I853" s="36">
        <v>0</v>
      </c>
      <c r="J853" s="36">
        <v>0</v>
      </c>
      <c r="K853" s="36">
        <v>0</v>
      </c>
      <c r="L853" s="134">
        <v>0</v>
      </c>
      <c r="M853" s="36">
        <v>0</v>
      </c>
      <c r="N853" s="36">
        <v>0</v>
      </c>
      <c r="O853" s="36">
        <v>0</v>
      </c>
      <c r="P853" s="134">
        <v>0</v>
      </c>
      <c r="Q853" s="280"/>
      <c r="R853" s="281"/>
    </row>
    <row r="854" spans="1:18" s="24" customFormat="1" ht="12.75">
      <c r="A854" s="157" t="s">
        <v>318</v>
      </c>
      <c r="B854" s="160" t="s">
        <v>495</v>
      </c>
      <c r="C854" s="151">
        <v>70</v>
      </c>
      <c r="D854" s="21"/>
      <c r="E854" s="22"/>
      <c r="F854" s="119" t="s">
        <v>247</v>
      </c>
      <c r="G854" s="23">
        <f aca="true" t="shared" si="177" ref="G854:P854">SUM(G855:G865)</f>
        <v>477.8</v>
      </c>
      <c r="H854" s="23">
        <f t="shared" si="177"/>
        <v>0</v>
      </c>
      <c r="I854" s="23">
        <f t="shared" si="177"/>
        <v>477.8</v>
      </c>
      <c r="J854" s="23">
        <f t="shared" si="177"/>
        <v>0</v>
      </c>
      <c r="K854" s="23">
        <f t="shared" si="177"/>
        <v>0</v>
      </c>
      <c r="L854" s="23">
        <f t="shared" si="177"/>
        <v>0</v>
      </c>
      <c r="M854" s="23">
        <f t="shared" si="177"/>
        <v>0</v>
      </c>
      <c r="N854" s="23">
        <f t="shared" si="177"/>
        <v>0</v>
      </c>
      <c r="O854" s="23">
        <f t="shared" si="177"/>
        <v>0</v>
      </c>
      <c r="P854" s="23">
        <f t="shared" si="177"/>
        <v>0</v>
      </c>
      <c r="Q854" s="276" t="s">
        <v>20</v>
      </c>
      <c r="R854" s="277"/>
    </row>
    <row r="855" spans="1:18" s="24" customFormat="1" ht="12.75">
      <c r="A855" s="158"/>
      <c r="B855" s="161"/>
      <c r="C855" s="152"/>
      <c r="D855" s="29"/>
      <c r="E855" s="26"/>
      <c r="F855" s="27" t="s">
        <v>22</v>
      </c>
      <c r="G855" s="133">
        <f aca="true" t="shared" si="178" ref="G855:H865">I855+K855+M855+O855</f>
        <v>0</v>
      </c>
      <c r="H855" s="133">
        <f t="shared" si="178"/>
        <v>0</v>
      </c>
      <c r="I855" s="133">
        <v>0</v>
      </c>
      <c r="J855" s="133">
        <v>0</v>
      </c>
      <c r="K855" s="133">
        <v>0</v>
      </c>
      <c r="L855" s="133">
        <v>0</v>
      </c>
      <c r="M855" s="133">
        <v>0</v>
      </c>
      <c r="N855" s="133">
        <v>0</v>
      </c>
      <c r="O855" s="133">
        <v>0</v>
      </c>
      <c r="P855" s="133">
        <v>0</v>
      </c>
      <c r="Q855" s="278"/>
      <c r="R855" s="279"/>
    </row>
    <row r="856" spans="1:18" s="24" customFormat="1" ht="12.75">
      <c r="A856" s="158"/>
      <c r="B856" s="161"/>
      <c r="C856" s="152"/>
      <c r="D856" s="29"/>
      <c r="E856" s="30"/>
      <c r="F856" s="27" t="s">
        <v>25</v>
      </c>
      <c r="G856" s="133">
        <f t="shared" si="178"/>
        <v>0</v>
      </c>
      <c r="H856" s="133">
        <f t="shared" si="178"/>
        <v>0</v>
      </c>
      <c r="I856" s="133">
        <v>0</v>
      </c>
      <c r="J856" s="133">
        <v>0</v>
      </c>
      <c r="K856" s="133">
        <v>0</v>
      </c>
      <c r="L856" s="133">
        <v>0</v>
      </c>
      <c r="M856" s="133">
        <v>0</v>
      </c>
      <c r="N856" s="133">
        <v>0</v>
      </c>
      <c r="O856" s="133">
        <v>0</v>
      </c>
      <c r="P856" s="133">
        <v>0</v>
      </c>
      <c r="Q856" s="278"/>
      <c r="R856" s="279"/>
    </row>
    <row r="857" spans="1:18" s="24" customFormat="1" ht="12.75">
      <c r="A857" s="158"/>
      <c r="B857" s="161"/>
      <c r="C857" s="152"/>
      <c r="D857" s="29"/>
      <c r="E857" s="37"/>
      <c r="F857" s="27" t="s">
        <v>26</v>
      </c>
      <c r="G857" s="133">
        <f t="shared" si="178"/>
        <v>0</v>
      </c>
      <c r="H857" s="133">
        <f t="shared" si="178"/>
        <v>0</v>
      </c>
      <c r="I857" s="133">
        <v>0</v>
      </c>
      <c r="J857" s="133">
        <v>0</v>
      </c>
      <c r="K857" s="133">
        <v>0</v>
      </c>
      <c r="L857" s="133">
        <v>0</v>
      </c>
      <c r="M857" s="133">
        <v>0</v>
      </c>
      <c r="N857" s="133">
        <v>0</v>
      </c>
      <c r="O857" s="133">
        <v>0</v>
      </c>
      <c r="P857" s="133">
        <v>0</v>
      </c>
      <c r="Q857" s="278"/>
      <c r="R857" s="279"/>
    </row>
    <row r="858" spans="1:18" s="24" customFormat="1" ht="12.75">
      <c r="A858" s="158"/>
      <c r="B858" s="161"/>
      <c r="C858" s="152"/>
      <c r="D858" s="29"/>
      <c r="E858" s="37"/>
      <c r="F858" s="27" t="s">
        <v>248</v>
      </c>
      <c r="G858" s="133">
        <f t="shared" si="178"/>
        <v>0</v>
      </c>
      <c r="H858" s="133">
        <f t="shared" si="178"/>
        <v>0</v>
      </c>
      <c r="I858" s="133">
        <v>0</v>
      </c>
      <c r="J858" s="133">
        <v>0</v>
      </c>
      <c r="K858" s="133">
        <v>0</v>
      </c>
      <c r="L858" s="133">
        <v>0</v>
      </c>
      <c r="M858" s="133">
        <v>0</v>
      </c>
      <c r="N858" s="133">
        <v>0</v>
      </c>
      <c r="O858" s="133">
        <v>0</v>
      </c>
      <c r="P858" s="133">
        <v>0</v>
      </c>
      <c r="Q858" s="278"/>
      <c r="R858" s="279"/>
    </row>
    <row r="859" spans="1:18" s="24" customFormat="1" ht="12.75">
      <c r="A859" s="158"/>
      <c r="B859" s="161"/>
      <c r="C859" s="152"/>
      <c r="D859" s="29"/>
      <c r="E859" s="39"/>
      <c r="F859" s="27" t="s">
        <v>28</v>
      </c>
      <c r="G859" s="133">
        <f t="shared" si="178"/>
        <v>0</v>
      </c>
      <c r="H859" s="133">
        <f t="shared" si="178"/>
        <v>0</v>
      </c>
      <c r="I859" s="28">
        <v>0</v>
      </c>
      <c r="J859" s="28">
        <v>0</v>
      </c>
      <c r="K859" s="133">
        <v>0</v>
      </c>
      <c r="L859" s="133">
        <v>0</v>
      </c>
      <c r="M859" s="133">
        <v>0</v>
      </c>
      <c r="N859" s="133">
        <v>0</v>
      </c>
      <c r="O859" s="133">
        <v>0</v>
      </c>
      <c r="P859" s="133">
        <v>0</v>
      </c>
      <c r="Q859" s="278"/>
      <c r="R859" s="279"/>
    </row>
    <row r="860" spans="1:18" s="24" customFormat="1" ht="12.75">
      <c r="A860" s="158"/>
      <c r="B860" s="161"/>
      <c r="C860" s="152"/>
      <c r="D860" s="29"/>
      <c r="E860" s="39"/>
      <c r="F860" s="27" t="s">
        <v>227</v>
      </c>
      <c r="G860" s="133">
        <f aca="true" t="shared" si="179" ref="G860:H864">I860+K860+M860+O860</f>
        <v>0</v>
      </c>
      <c r="H860" s="133">
        <f t="shared" si="179"/>
        <v>0</v>
      </c>
      <c r="I860" s="28">
        <v>0</v>
      </c>
      <c r="J860" s="28">
        <v>0</v>
      </c>
      <c r="K860" s="133">
        <v>0</v>
      </c>
      <c r="L860" s="133">
        <v>0</v>
      </c>
      <c r="M860" s="133">
        <v>0</v>
      </c>
      <c r="N860" s="133">
        <v>0</v>
      </c>
      <c r="O860" s="133">
        <v>0</v>
      </c>
      <c r="P860" s="133">
        <v>0</v>
      </c>
      <c r="Q860" s="278"/>
      <c r="R860" s="279"/>
    </row>
    <row r="861" spans="1:18" s="24" customFormat="1" ht="12.75">
      <c r="A861" s="158"/>
      <c r="B861" s="161"/>
      <c r="C861" s="152"/>
      <c r="D861" s="29"/>
      <c r="E861" s="30"/>
      <c r="F861" s="27" t="s">
        <v>234</v>
      </c>
      <c r="G861" s="133">
        <f t="shared" si="179"/>
        <v>0</v>
      </c>
      <c r="H861" s="133">
        <f t="shared" si="179"/>
        <v>0</v>
      </c>
      <c r="I861" s="28">
        <v>0</v>
      </c>
      <c r="J861" s="28">
        <v>0</v>
      </c>
      <c r="K861" s="28">
        <v>0</v>
      </c>
      <c r="L861" s="133">
        <v>0</v>
      </c>
      <c r="M861" s="28">
        <v>0</v>
      </c>
      <c r="N861" s="28">
        <v>0</v>
      </c>
      <c r="O861" s="28">
        <v>0</v>
      </c>
      <c r="P861" s="133">
        <v>0</v>
      </c>
      <c r="Q861" s="278"/>
      <c r="R861" s="279"/>
    </row>
    <row r="862" spans="1:18" s="24" customFormat="1" ht="12.75">
      <c r="A862" s="158"/>
      <c r="B862" s="161"/>
      <c r="C862" s="152"/>
      <c r="D862" s="29"/>
      <c r="E862" s="39"/>
      <c r="F862" s="27" t="s">
        <v>235</v>
      </c>
      <c r="G862" s="133">
        <f t="shared" si="179"/>
        <v>0</v>
      </c>
      <c r="H862" s="133">
        <f t="shared" si="179"/>
        <v>0</v>
      </c>
      <c r="I862" s="28">
        <v>0</v>
      </c>
      <c r="J862" s="28">
        <v>0</v>
      </c>
      <c r="K862" s="28">
        <v>0</v>
      </c>
      <c r="L862" s="133">
        <v>0</v>
      </c>
      <c r="M862" s="28">
        <v>0</v>
      </c>
      <c r="N862" s="28">
        <v>0</v>
      </c>
      <c r="O862" s="28">
        <v>0</v>
      </c>
      <c r="P862" s="133">
        <v>0</v>
      </c>
      <c r="Q862" s="278"/>
      <c r="R862" s="279"/>
    </row>
    <row r="863" spans="1:18" s="24" customFormat="1" ht="12.75">
      <c r="A863" s="158"/>
      <c r="B863" s="161"/>
      <c r="C863" s="152"/>
      <c r="D863" s="29"/>
      <c r="E863" s="39" t="s">
        <v>199</v>
      </c>
      <c r="F863" s="27" t="s">
        <v>236</v>
      </c>
      <c r="G863" s="133">
        <f t="shared" si="179"/>
        <v>22.8</v>
      </c>
      <c r="H863" s="133">
        <f t="shared" si="179"/>
        <v>0</v>
      </c>
      <c r="I863" s="28">
        <v>22.8</v>
      </c>
      <c r="J863" s="28">
        <v>0</v>
      </c>
      <c r="K863" s="28">
        <v>0</v>
      </c>
      <c r="L863" s="133">
        <v>0</v>
      </c>
      <c r="M863" s="28">
        <v>0</v>
      </c>
      <c r="N863" s="28">
        <v>0</v>
      </c>
      <c r="O863" s="28">
        <v>0</v>
      </c>
      <c r="P863" s="133">
        <v>0</v>
      </c>
      <c r="Q863" s="278"/>
      <c r="R863" s="279"/>
    </row>
    <row r="864" spans="1:18" s="24" customFormat="1" ht="12.75">
      <c r="A864" s="158"/>
      <c r="B864" s="161"/>
      <c r="C864" s="152"/>
      <c r="D864" s="29"/>
      <c r="E864" s="39" t="s">
        <v>23</v>
      </c>
      <c r="F864" s="27" t="s">
        <v>237</v>
      </c>
      <c r="G864" s="133">
        <f t="shared" si="179"/>
        <v>455</v>
      </c>
      <c r="H864" s="133">
        <f t="shared" si="179"/>
        <v>0</v>
      </c>
      <c r="I864" s="28">
        <v>455</v>
      </c>
      <c r="J864" s="28">
        <v>0</v>
      </c>
      <c r="K864" s="28">
        <v>0</v>
      </c>
      <c r="L864" s="133">
        <v>0</v>
      </c>
      <c r="M864" s="28">
        <v>0</v>
      </c>
      <c r="N864" s="28">
        <v>0</v>
      </c>
      <c r="O864" s="28">
        <v>0</v>
      </c>
      <c r="P864" s="133">
        <v>0</v>
      </c>
      <c r="Q864" s="278"/>
      <c r="R864" s="279"/>
    </row>
    <row r="865" spans="1:18" s="24" customFormat="1" ht="13.5" thickBot="1">
      <c r="A865" s="159"/>
      <c r="B865" s="162"/>
      <c r="C865" s="153"/>
      <c r="D865" s="33"/>
      <c r="E865" s="34"/>
      <c r="F865" s="35" t="s">
        <v>238</v>
      </c>
      <c r="G865" s="134">
        <f t="shared" si="178"/>
        <v>0</v>
      </c>
      <c r="H865" s="134">
        <f t="shared" si="178"/>
        <v>0</v>
      </c>
      <c r="I865" s="36">
        <v>0</v>
      </c>
      <c r="J865" s="36">
        <v>0</v>
      </c>
      <c r="K865" s="36">
        <v>0</v>
      </c>
      <c r="L865" s="134">
        <v>0</v>
      </c>
      <c r="M865" s="36">
        <v>0</v>
      </c>
      <c r="N865" s="36">
        <v>0</v>
      </c>
      <c r="O865" s="36">
        <v>0</v>
      </c>
      <c r="P865" s="134">
        <v>0</v>
      </c>
      <c r="Q865" s="280"/>
      <c r="R865" s="281"/>
    </row>
    <row r="866" spans="1:18" s="24" customFormat="1" ht="12.75">
      <c r="A866" s="157" t="s">
        <v>319</v>
      </c>
      <c r="B866" s="160" t="s">
        <v>496</v>
      </c>
      <c r="C866" s="151">
        <v>50</v>
      </c>
      <c r="D866" s="21"/>
      <c r="E866" s="22"/>
      <c r="F866" s="119" t="s">
        <v>247</v>
      </c>
      <c r="G866" s="23">
        <f aca="true" t="shared" si="180" ref="G866:P866">SUM(G867:G877)</f>
        <v>341.3</v>
      </c>
      <c r="H866" s="23">
        <f t="shared" si="180"/>
        <v>0</v>
      </c>
      <c r="I866" s="23">
        <f t="shared" si="180"/>
        <v>341.3</v>
      </c>
      <c r="J866" s="23">
        <f t="shared" si="180"/>
        <v>0</v>
      </c>
      <c r="K866" s="23">
        <f t="shared" si="180"/>
        <v>0</v>
      </c>
      <c r="L866" s="23">
        <f t="shared" si="180"/>
        <v>0</v>
      </c>
      <c r="M866" s="23">
        <f t="shared" si="180"/>
        <v>0</v>
      </c>
      <c r="N866" s="23">
        <f t="shared" si="180"/>
        <v>0</v>
      </c>
      <c r="O866" s="23">
        <f t="shared" si="180"/>
        <v>0</v>
      </c>
      <c r="P866" s="23">
        <f t="shared" si="180"/>
        <v>0</v>
      </c>
      <c r="Q866" s="276" t="s">
        <v>20</v>
      </c>
      <c r="R866" s="277"/>
    </row>
    <row r="867" spans="1:18" s="24" customFormat="1" ht="12.75">
      <c r="A867" s="158"/>
      <c r="B867" s="161"/>
      <c r="C867" s="152"/>
      <c r="D867" s="29"/>
      <c r="E867" s="26"/>
      <c r="F867" s="27" t="s">
        <v>22</v>
      </c>
      <c r="G867" s="133">
        <f aca="true" t="shared" si="181" ref="G867:H877">I867+K867+M867+O867</f>
        <v>0</v>
      </c>
      <c r="H867" s="133">
        <f t="shared" si="181"/>
        <v>0</v>
      </c>
      <c r="I867" s="133">
        <v>0</v>
      </c>
      <c r="J867" s="133">
        <v>0</v>
      </c>
      <c r="K867" s="133">
        <v>0</v>
      </c>
      <c r="L867" s="133">
        <v>0</v>
      </c>
      <c r="M867" s="133">
        <v>0</v>
      </c>
      <c r="N867" s="133">
        <v>0</v>
      </c>
      <c r="O867" s="133">
        <v>0</v>
      </c>
      <c r="P867" s="133">
        <v>0</v>
      </c>
      <c r="Q867" s="278"/>
      <c r="R867" s="279"/>
    </row>
    <row r="868" spans="1:18" s="24" customFormat="1" ht="12.75">
      <c r="A868" s="158"/>
      <c r="B868" s="161"/>
      <c r="C868" s="152"/>
      <c r="D868" s="29"/>
      <c r="E868" s="30"/>
      <c r="F868" s="27" t="s">
        <v>25</v>
      </c>
      <c r="G868" s="133">
        <f t="shared" si="181"/>
        <v>0</v>
      </c>
      <c r="H868" s="133">
        <f t="shared" si="181"/>
        <v>0</v>
      </c>
      <c r="I868" s="133">
        <v>0</v>
      </c>
      <c r="J868" s="133">
        <v>0</v>
      </c>
      <c r="K868" s="133">
        <v>0</v>
      </c>
      <c r="L868" s="133">
        <v>0</v>
      </c>
      <c r="M868" s="133">
        <v>0</v>
      </c>
      <c r="N868" s="133">
        <v>0</v>
      </c>
      <c r="O868" s="133">
        <v>0</v>
      </c>
      <c r="P868" s="133">
        <v>0</v>
      </c>
      <c r="Q868" s="278"/>
      <c r="R868" s="279"/>
    </row>
    <row r="869" spans="1:18" s="24" customFormat="1" ht="12.75">
      <c r="A869" s="158"/>
      <c r="B869" s="161"/>
      <c r="C869" s="152"/>
      <c r="D869" s="29"/>
      <c r="E869" s="37"/>
      <c r="F869" s="27" t="s">
        <v>26</v>
      </c>
      <c r="G869" s="133">
        <f t="shared" si="181"/>
        <v>0</v>
      </c>
      <c r="H869" s="133">
        <f t="shared" si="181"/>
        <v>0</v>
      </c>
      <c r="I869" s="133">
        <v>0</v>
      </c>
      <c r="J869" s="133">
        <v>0</v>
      </c>
      <c r="K869" s="133">
        <v>0</v>
      </c>
      <c r="L869" s="133">
        <v>0</v>
      </c>
      <c r="M869" s="133">
        <v>0</v>
      </c>
      <c r="N869" s="133">
        <v>0</v>
      </c>
      <c r="O869" s="133">
        <v>0</v>
      </c>
      <c r="P869" s="133">
        <v>0</v>
      </c>
      <c r="Q869" s="278"/>
      <c r="R869" s="279"/>
    </row>
    <row r="870" spans="1:18" s="24" customFormat="1" ht="12.75">
      <c r="A870" s="158"/>
      <c r="B870" s="161"/>
      <c r="C870" s="152"/>
      <c r="D870" s="29"/>
      <c r="E870" s="37"/>
      <c r="F870" s="27" t="s">
        <v>248</v>
      </c>
      <c r="G870" s="133">
        <f t="shared" si="181"/>
        <v>0</v>
      </c>
      <c r="H870" s="133">
        <f t="shared" si="181"/>
        <v>0</v>
      </c>
      <c r="I870" s="133">
        <v>0</v>
      </c>
      <c r="J870" s="133">
        <v>0</v>
      </c>
      <c r="K870" s="133">
        <v>0</v>
      </c>
      <c r="L870" s="133">
        <v>0</v>
      </c>
      <c r="M870" s="133">
        <v>0</v>
      </c>
      <c r="N870" s="133">
        <v>0</v>
      </c>
      <c r="O870" s="133">
        <v>0</v>
      </c>
      <c r="P870" s="133">
        <v>0</v>
      </c>
      <c r="Q870" s="278"/>
      <c r="R870" s="279"/>
    </row>
    <row r="871" spans="1:18" s="24" customFormat="1" ht="12.75">
      <c r="A871" s="158"/>
      <c r="B871" s="161"/>
      <c r="C871" s="152"/>
      <c r="D871" s="29"/>
      <c r="E871" s="39"/>
      <c r="F871" s="27" t="s">
        <v>28</v>
      </c>
      <c r="G871" s="133">
        <f t="shared" si="181"/>
        <v>0</v>
      </c>
      <c r="H871" s="133">
        <f t="shared" si="181"/>
        <v>0</v>
      </c>
      <c r="I871" s="28">
        <v>0</v>
      </c>
      <c r="J871" s="28">
        <v>0</v>
      </c>
      <c r="K871" s="133">
        <v>0</v>
      </c>
      <c r="L871" s="133">
        <v>0</v>
      </c>
      <c r="M871" s="133">
        <v>0</v>
      </c>
      <c r="N871" s="133">
        <v>0</v>
      </c>
      <c r="O871" s="133">
        <v>0</v>
      </c>
      <c r="P871" s="133">
        <v>0</v>
      </c>
      <c r="Q871" s="278"/>
      <c r="R871" s="279"/>
    </row>
    <row r="872" spans="1:18" s="24" customFormat="1" ht="12.75">
      <c r="A872" s="158"/>
      <c r="B872" s="161"/>
      <c r="C872" s="152"/>
      <c r="D872" s="29"/>
      <c r="E872" s="39"/>
      <c r="F872" s="27" t="s">
        <v>227</v>
      </c>
      <c r="G872" s="133">
        <f t="shared" si="181"/>
        <v>0</v>
      </c>
      <c r="H872" s="133">
        <f t="shared" si="181"/>
        <v>0</v>
      </c>
      <c r="I872" s="28">
        <v>0</v>
      </c>
      <c r="J872" s="28">
        <v>0</v>
      </c>
      <c r="K872" s="133">
        <v>0</v>
      </c>
      <c r="L872" s="133">
        <v>0</v>
      </c>
      <c r="M872" s="133">
        <v>0</v>
      </c>
      <c r="N872" s="133">
        <v>0</v>
      </c>
      <c r="O872" s="133">
        <v>0</v>
      </c>
      <c r="P872" s="133">
        <v>0</v>
      </c>
      <c r="Q872" s="278"/>
      <c r="R872" s="279"/>
    </row>
    <row r="873" spans="1:18" s="24" customFormat="1" ht="12.75">
      <c r="A873" s="158"/>
      <c r="B873" s="161"/>
      <c r="C873" s="152"/>
      <c r="D873" s="29"/>
      <c r="E873" s="30"/>
      <c r="F873" s="27" t="s">
        <v>234</v>
      </c>
      <c r="G873" s="133">
        <f t="shared" si="181"/>
        <v>0</v>
      </c>
      <c r="H873" s="133">
        <f t="shared" si="181"/>
        <v>0</v>
      </c>
      <c r="I873" s="28">
        <v>0</v>
      </c>
      <c r="J873" s="28">
        <v>0</v>
      </c>
      <c r="K873" s="28">
        <v>0</v>
      </c>
      <c r="L873" s="133">
        <v>0</v>
      </c>
      <c r="M873" s="28">
        <v>0</v>
      </c>
      <c r="N873" s="28">
        <v>0</v>
      </c>
      <c r="O873" s="28">
        <v>0</v>
      </c>
      <c r="P873" s="133">
        <v>0</v>
      </c>
      <c r="Q873" s="278"/>
      <c r="R873" s="279"/>
    </row>
    <row r="874" spans="1:18" s="24" customFormat="1" ht="12.75">
      <c r="A874" s="158"/>
      <c r="B874" s="161"/>
      <c r="C874" s="152"/>
      <c r="D874" s="29"/>
      <c r="E874" s="30"/>
      <c r="F874" s="27" t="s">
        <v>235</v>
      </c>
      <c r="G874" s="133">
        <f t="shared" si="181"/>
        <v>0</v>
      </c>
      <c r="H874" s="133">
        <f t="shared" si="181"/>
        <v>0</v>
      </c>
      <c r="I874" s="28">
        <v>0</v>
      </c>
      <c r="J874" s="28">
        <v>0</v>
      </c>
      <c r="K874" s="28">
        <v>0</v>
      </c>
      <c r="L874" s="133">
        <v>0</v>
      </c>
      <c r="M874" s="28">
        <v>0</v>
      </c>
      <c r="N874" s="28">
        <v>0</v>
      </c>
      <c r="O874" s="28">
        <v>0</v>
      </c>
      <c r="P874" s="133">
        <v>0</v>
      </c>
      <c r="Q874" s="278"/>
      <c r="R874" s="279"/>
    </row>
    <row r="875" spans="1:18" s="24" customFormat="1" ht="12.75">
      <c r="A875" s="158"/>
      <c r="B875" s="161"/>
      <c r="C875" s="152"/>
      <c r="D875" s="29"/>
      <c r="E875" s="30"/>
      <c r="F875" s="27" t="s">
        <v>236</v>
      </c>
      <c r="G875" s="133">
        <f t="shared" si="181"/>
        <v>0</v>
      </c>
      <c r="H875" s="133">
        <f t="shared" si="181"/>
        <v>0</v>
      </c>
      <c r="I875" s="28">
        <v>0</v>
      </c>
      <c r="J875" s="28">
        <v>0</v>
      </c>
      <c r="K875" s="28">
        <v>0</v>
      </c>
      <c r="L875" s="133">
        <v>0</v>
      </c>
      <c r="M875" s="28">
        <v>0</v>
      </c>
      <c r="N875" s="28">
        <v>0</v>
      </c>
      <c r="O875" s="28">
        <v>0</v>
      </c>
      <c r="P875" s="133">
        <v>0</v>
      </c>
      <c r="Q875" s="278"/>
      <c r="R875" s="279"/>
    </row>
    <row r="876" spans="1:18" s="24" customFormat="1" ht="12.75">
      <c r="A876" s="158"/>
      <c r="B876" s="161"/>
      <c r="C876" s="152"/>
      <c r="D876" s="29"/>
      <c r="E876" s="39" t="s">
        <v>199</v>
      </c>
      <c r="F876" s="27" t="s">
        <v>237</v>
      </c>
      <c r="G876" s="133">
        <f t="shared" si="181"/>
        <v>16.3</v>
      </c>
      <c r="H876" s="133">
        <f t="shared" si="181"/>
        <v>0</v>
      </c>
      <c r="I876" s="28">
        <v>16.3</v>
      </c>
      <c r="J876" s="28">
        <v>0</v>
      </c>
      <c r="K876" s="28">
        <v>0</v>
      </c>
      <c r="L876" s="133">
        <v>0</v>
      </c>
      <c r="M876" s="28">
        <v>0</v>
      </c>
      <c r="N876" s="28">
        <v>0</v>
      </c>
      <c r="O876" s="28">
        <v>0</v>
      </c>
      <c r="P876" s="133">
        <v>0</v>
      </c>
      <c r="Q876" s="278"/>
      <c r="R876" s="279"/>
    </row>
    <row r="877" spans="1:18" s="24" customFormat="1" ht="13.5" thickBot="1">
      <c r="A877" s="159"/>
      <c r="B877" s="162"/>
      <c r="C877" s="153"/>
      <c r="D877" s="33"/>
      <c r="E877" s="81" t="s">
        <v>23</v>
      </c>
      <c r="F877" s="35" t="s">
        <v>238</v>
      </c>
      <c r="G877" s="134">
        <f t="shared" si="181"/>
        <v>325</v>
      </c>
      <c r="H877" s="134">
        <f t="shared" si="181"/>
        <v>0</v>
      </c>
      <c r="I877" s="36">
        <v>325</v>
      </c>
      <c r="J877" s="36">
        <v>0</v>
      </c>
      <c r="K877" s="36">
        <v>0</v>
      </c>
      <c r="L877" s="134">
        <v>0</v>
      </c>
      <c r="M877" s="36">
        <v>0</v>
      </c>
      <c r="N877" s="36">
        <v>0</v>
      </c>
      <c r="O877" s="36">
        <v>0</v>
      </c>
      <c r="P877" s="134">
        <v>0</v>
      </c>
      <c r="Q877" s="280"/>
      <c r="R877" s="281"/>
    </row>
    <row r="878" spans="1:18" s="24" customFormat="1" ht="12.75">
      <c r="A878" s="136" t="s">
        <v>320</v>
      </c>
      <c r="B878" s="139" t="s">
        <v>497</v>
      </c>
      <c r="C878" s="142">
        <v>100</v>
      </c>
      <c r="D878" s="21"/>
      <c r="E878" s="114"/>
      <c r="F878" s="119" t="s">
        <v>247</v>
      </c>
      <c r="G878" s="23">
        <f aca="true" t="shared" si="182" ref="G878:P878">SUM(G879:G889)</f>
        <v>682.5</v>
      </c>
      <c r="H878" s="23">
        <f t="shared" si="182"/>
        <v>0</v>
      </c>
      <c r="I878" s="23">
        <f t="shared" si="182"/>
        <v>682.5</v>
      </c>
      <c r="J878" s="23">
        <f t="shared" si="182"/>
        <v>0</v>
      </c>
      <c r="K878" s="23">
        <f t="shared" si="182"/>
        <v>0</v>
      </c>
      <c r="L878" s="23">
        <f t="shared" si="182"/>
        <v>0</v>
      </c>
      <c r="M878" s="23">
        <f t="shared" si="182"/>
        <v>0</v>
      </c>
      <c r="N878" s="23">
        <f t="shared" si="182"/>
        <v>0</v>
      </c>
      <c r="O878" s="23">
        <f t="shared" si="182"/>
        <v>0</v>
      </c>
      <c r="P878" s="23">
        <f t="shared" si="182"/>
        <v>0</v>
      </c>
      <c r="Q878" s="276" t="s">
        <v>20</v>
      </c>
      <c r="R878" s="277"/>
    </row>
    <row r="879" spans="1:18" s="24" customFormat="1" ht="12.75">
      <c r="A879" s="137"/>
      <c r="B879" s="140"/>
      <c r="C879" s="143"/>
      <c r="D879" s="29"/>
      <c r="E879" s="115"/>
      <c r="F879" s="27" t="s">
        <v>22</v>
      </c>
      <c r="G879" s="133">
        <f aca="true" t="shared" si="183" ref="G879:H889">I879+K879+M879+O879</f>
        <v>0</v>
      </c>
      <c r="H879" s="133">
        <f t="shared" si="183"/>
        <v>0</v>
      </c>
      <c r="I879" s="133">
        <v>0</v>
      </c>
      <c r="J879" s="133">
        <v>0</v>
      </c>
      <c r="K879" s="133">
        <v>0</v>
      </c>
      <c r="L879" s="133">
        <v>0</v>
      </c>
      <c r="M879" s="133">
        <v>0</v>
      </c>
      <c r="N879" s="133">
        <v>0</v>
      </c>
      <c r="O879" s="133">
        <v>0</v>
      </c>
      <c r="P879" s="133">
        <v>0</v>
      </c>
      <c r="Q879" s="278"/>
      <c r="R879" s="279"/>
    </row>
    <row r="880" spans="1:18" s="24" customFormat="1" ht="12.75">
      <c r="A880" s="137"/>
      <c r="B880" s="140"/>
      <c r="C880" s="143"/>
      <c r="D880" s="29"/>
      <c r="E880" s="38"/>
      <c r="F880" s="27" t="s">
        <v>25</v>
      </c>
      <c r="G880" s="133">
        <f t="shared" si="183"/>
        <v>0</v>
      </c>
      <c r="H880" s="133">
        <f t="shared" si="183"/>
        <v>0</v>
      </c>
      <c r="I880" s="133">
        <v>0</v>
      </c>
      <c r="J880" s="133">
        <v>0</v>
      </c>
      <c r="K880" s="133">
        <v>0</v>
      </c>
      <c r="L880" s="133">
        <v>0</v>
      </c>
      <c r="M880" s="133">
        <v>0</v>
      </c>
      <c r="N880" s="133">
        <v>0</v>
      </c>
      <c r="O880" s="133">
        <v>0</v>
      </c>
      <c r="P880" s="133">
        <v>0</v>
      </c>
      <c r="Q880" s="278"/>
      <c r="R880" s="279"/>
    </row>
    <row r="881" spans="1:18" s="24" customFormat="1" ht="12.75">
      <c r="A881" s="137"/>
      <c r="B881" s="140"/>
      <c r="C881" s="143"/>
      <c r="D881" s="29"/>
      <c r="E881" s="84"/>
      <c r="F881" s="27" t="s">
        <v>26</v>
      </c>
      <c r="G881" s="133">
        <f t="shared" si="183"/>
        <v>0</v>
      </c>
      <c r="H881" s="133">
        <f t="shared" si="183"/>
        <v>0</v>
      </c>
      <c r="I881" s="133">
        <v>0</v>
      </c>
      <c r="J881" s="133">
        <v>0</v>
      </c>
      <c r="K881" s="133">
        <v>0</v>
      </c>
      <c r="L881" s="133">
        <v>0</v>
      </c>
      <c r="M881" s="133">
        <v>0</v>
      </c>
      <c r="N881" s="133">
        <v>0</v>
      </c>
      <c r="O881" s="133">
        <v>0</v>
      </c>
      <c r="P881" s="133">
        <v>0</v>
      </c>
      <c r="Q881" s="278"/>
      <c r="R881" s="279"/>
    </row>
    <row r="882" spans="1:18" s="24" customFormat="1" ht="12.75">
      <c r="A882" s="137"/>
      <c r="B882" s="140"/>
      <c r="C882" s="143"/>
      <c r="D882" s="29"/>
      <c r="E882" s="84"/>
      <c r="F882" s="27" t="s">
        <v>248</v>
      </c>
      <c r="G882" s="133">
        <f t="shared" si="183"/>
        <v>0</v>
      </c>
      <c r="H882" s="133">
        <f t="shared" si="183"/>
        <v>0</v>
      </c>
      <c r="I882" s="133">
        <v>0</v>
      </c>
      <c r="J882" s="133">
        <v>0</v>
      </c>
      <c r="K882" s="133">
        <v>0</v>
      </c>
      <c r="L882" s="133">
        <v>0</v>
      </c>
      <c r="M882" s="133">
        <v>0</v>
      </c>
      <c r="N882" s="133">
        <v>0</v>
      </c>
      <c r="O882" s="133">
        <v>0</v>
      </c>
      <c r="P882" s="133">
        <v>0</v>
      </c>
      <c r="Q882" s="278"/>
      <c r="R882" s="279"/>
    </row>
    <row r="883" spans="1:18" s="24" customFormat="1" ht="12.75">
      <c r="A883" s="137"/>
      <c r="B883" s="140"/>
      <c r="C883" s="143"/>
      <c r="D883" s="29"/>
      <c r="E883" s="27"/>
      <c r="F883" s="27" t="s">
        <v>28</v>
      </c>
      <c r="G883" s="133">
        <f t="shared" si="183"/>
        <v>0</v>
      </c>
      <c r="H883" s="133">
        <f t="shared" si="183"/>
        <v>0</v>
      </c>
      <c r="I883" s="28">
        <v>0</v>
      </c>
      <c r="J883" s="28">
        <v>0</v>
      </c>
      <c r="K883" s="133">
        <v>0</v>
      </c>
      <c r="L883" s="133">
        <v>0</v>
      </c>
      <c r="M883" s="133">
        <v>0</v>
      </c>
      <c r="N883" s="133">
        <v>0</v>
      </c>
      <c r="O883" s="133">
        <v>0</v>
      </c>
      <c r="P883" s="133">
        <v>0</v>
      </c>
      <c r="Q883" s="278"/>
      <c r="R883" s="279"/>
    </row>
    <row r="884" spans="1:18" s="24" customFormat="1" ht="12.75">
      <c r="A884" s="137"/>
      <c r="B884" s="140"/>
      <c r="C884" s="143"/>
      <c r="D884" s="29"/>
      <c r="E884" s="27"/>
      <c r="F884" s="27" t="s">
        <v>227</v>
      </c>
      <c r="G884" s="133">
        <f aca="true" t="shared" si="184" ref="G884:H888">I884+K884+M884+O884</f>
        <v>0</v>
      </c>
      <c r="H884" s="133">
        <f t="shared" si="184"/>
        <v>0</v>
      </c>
      <c r="I884" s="28">
        <v>0</v>
      </c>
      <c r="J884" s="28">
        <v>0</v>
      </c>
      <c r="K884" s="133">
        <v>0</v>
      </c>
      <c r="L884" s="133">
        <v>0</v>
      </c>
      <c r="M884" s="133">
        <v>0</v>
      </c>
      <c r="N884" s="133">
        <v>0</v>
      </c>
      <c r="O884" s="133">
        <v>0</v>
      </c>
      <c r="P884" s="133">
        <v>0</v>
      </c>
      <c r="Q884" s="278"/>
      <c r="R884" s="279"/>
    </row>
    <row r="885" spans="1:18" s="24" customFormat="1" ht="12.75">
      <c r="A885" s="137"/>
      <c r="B885" s="140"/>
      <c r="C885" s="143"/>
      <c r="D885" s="29"/>
      <c r="E885" s="38"/>
      <c r="F885" s="27" t="s">
        <v>234</v>
      </c>
      <c r="G885" s="133">
        <f t="shared" si="184"/>
        <v>0</v>
      </c>
      <c r="H885" s="133">
        <f t="shared" si="184"/>
        <v>0</v>
      </c>
      <c r="I885" s="28">
        <v>0</v>
      </c>
      <c r="J885" s="28">
        <v>0</v>
      </c>
      <c r="K885" s="28">
        <v>0</v>
      </c>
      <c r="L885" s="133">
        <v>0</v>
      </c>
      <c r="M885" s="28">
        <v>0</v>
      </c>
      <c r="N885" s="28">
        <v>0</v>
      </c>
      <c r="O885" s="28">
        <v>0</v>
      </c>
      <c r="P885" s="133">
        <v>0</v>
      </c>
      <c r="Q885" s="278"/>
      <c r="R885" s="279"/>
    </row>
    <row r="886" spans="1:18" s="24" customFormat="1" ht="12.75">
      <c r="A886" s="137"/>
      <c r="B886" s="140"/>
      <c r="C886" s="143"/>
      <c r="D886" s="29"/>
      <c r="E886" s="27"/>
      <c r="F886" s="27" t="s">
        <v>235</v>
      </c>
      <c r="G886" s="133">
        <f t="shared" si="184"/>
        <v>0</v>
      </c>
      <c r="H886" s="133">
        <f t="shared" si="184"/>
        <v>0</v>
      </c>
      <c r="I886" s="28">
        <v>0</v>
      </c>
      <c r="J886" s="28">
        <v>0</v>
      </c>
      <c r="K886" s="28">
        <v>0</v>
      </c>
      <c r="L886" s="133">
        <v>0</v>
      </c>
      <c r="M886" s="28">
        <v>0</v>
      </c>
      <c r="N886" s="28">
        <v>0</v>
      </c>
      <c r="O886" s="28">
        <v>0</v>
      </c>
      <c r="P886" s="133">
        <v>0</v>
      </c>
      <c r="Q886" s="278"/>
      <c r="R886" s="279"/>
    </row>
    <row r="887" spans="1:18" s="24" customFormat="1" ht="12.75">
      <c r="A887" s="137"/>
      <c r="B887" s="140"/>
      <c r="C887" s="143"/>
      <c r="D887" s="29"/>
      <c r="E887" s="27" t="s">
        <v>199</v>
      </c>
      <c r="F887" s="27" t="s">
        <v>236</v>
      </c>
      <c r="G887" s="133">
        <f t="shared" si="184"/>
        <v>32.5</v>
      </c>
      <c r="H887" s="133">
        <f t="shared" si="184"/>
        <v>0</v>
      </c>
      <c r="I887" s="28">
        <v>32.5</v>
      </c>
      <c r="J887" s="28">
        <v>0</v>
      </c>
      <c r="K887" s="28">
        <v>0</v>
      </c>
      <c r="L887" s="133">
        <v>0</v>
      </c>
      <c r="M887" s="28">
        <v>0</v>
      </c>
      <c r="N887" s="28">
        <v>0</v>
      </c>
      <c r="O887" s="28">
        <v>0</v>
      </c>
      <c r="P887" s="133">
        <v>0</v>
      </c>
      <c r="Q887" s="278"/>
      <c r="R887" s="279"/>
    </row>
    <row r="888" spans="1:18" s="24" customFormat="1" ht="12.75">
      <c r="A888" s="137"/>
      <c r="B888" s="140"/>
      <c r="C888" s="143"/>
      <c r="D888" s="29"/>
      <c r="E888" s="27" t="s">
        <v>23</v>
      </c>
      <c r="F888" s="27" t="s">
        <v>237</v>
      </c>
      <c r="G888" s="133">
        <f t="shared" si="184"/>
        <v>650</v>
      </c>
      <c r="H888" s="133">
        <f t="shared" si="184"/>
        <v>0</v>
      </c>
      <c r="I888" s="28">
        <v>650</v>
      </c>
      <c r="J888" s="28">
        <v>0</v>
      </c>
      <c r="K888" s="28">
        <v>0</v>
      </c>
      <c r="L888" s="133">
        <v>0</v>
      </c>
      <c r="M888" s="28">
        <v>0</v>
      </c>
      <c r="N888" s="28">
        <v>0</v>
      </c>
      <c r="O888" s="28">
        <v>0</v>
      </c>
      <c r="P888" s="133">
        <v>0</v>
      </c>
      <c r="Q888" s="278"/>
      <c r="R888" s="279"/>
    </row>
    <row r="889" spans="1:18" s="24" customFormat="1" ht="13.5" thickBot="1">
      <c r="A889" s="138"/>
      <c r="B889" s="141"/>
      <c r="C889" s="144"/>
      <c r="D889" s="33"/>
      <c r="E889" s="85"/>
      <c r="F889" s="35" t="s">
        <v>238</v>
      </c>
      <c r="G889" s="134">
        <f t="shared" si="183"/>
        <v>0</v>
      </c>
      <c r="H889" s="134">
        <f t="shared" si="183"/>
        <v>0</v>
      </c>
      <c r="I889" s="36">
        <v>0</v>
      </c>
      <c r="J889" s="36">
        <v>0</v>
      </c>
      <c r="K889" s="36">
        <v>0</v>
      </c>
      <c r="L889" s="134">
        <v>0</v>
      </c>
      <c r="M889" s="36">
        <v>0</v>
      </c>
      <c r="N889" s="36">
        <v>0</v>
      </c>
      <c r="O889" s="36">
        <v>0</v>
      </c>
      <c r="P889" s="134">
        <v>0</v>
      </c>
      <c r="Q889" s="280"/>
      <c r="R889" s="281"/>
    </row>
    <row r="890" spans="1:18" s="24" customFormat="1" ht="12.75">
      <c r="A890" s="136" t="s">
        <v>321</v>
      </c>
      <c r="B890" s="139" t="s">
        <v>498</v>
      </c>
      <c r="C890" s="142">
        <v>100</v>
      </c>
      <c r="D890" s="21"/>
      <c r="E890" s="114"/>
      <c r="F890" s="119" t="s">
        <v>247</v>
      </c>
      <c r="G890" s="23">
        <f aca="true" t="shared" si="185" ref="G890:P890">SUM(G891:G901)</f>
        <v>682.5</v>
      </c>
      <c r="H890" s="23">
        <f t="shared" si="185"/>
        <v>0</v>
      </c>
      <c r="I890" s="23">
        <f t="shared" si="185"/>
        <v>682.5</v>
      </c>
      <c r="J890" s="23">
        <f t="shared" si="185"/>
        <v>0</v>
      </c>
      <c r="K890" s="23">
        <f t="shared" si="185"/>
        <v>0</v>
      </c>
      <c r="L890" s="23">
        <f t="shared" si="185"/>
        <v>0</v>
      </c>
      <c r="M890" s="23">
        <f t="shared" si="185"/>
        <v>0</v>
      </c>
      <c r="N890" s="23">
        <f t="shared" si="185"/>
        <v>0</v>
      </c>
      <c r="O890" s="23">
        <f t="shared" si="185"/>
        <v>0</v>
      </c>
      <c r="P890" s="23">
        <f t="shared" si="185"/>
        <v>0</v>
      </c>
      <c r="Q890" s="276" t="s">
        <v>20</v>
      </c>
      <c r="R890" s="277"/>
    </row>
    <row r="891" spans="1:18" s="24" customFormat="1" ht="12.75">
      <c r="A891" s="137"/>
      <c r="B891" s="140"/>
      <c r="C891" s="143"/>
      <c r="D891" s="29"/>
      <c r="E891" s="115"/>
      <c r="F891" s="27" t="s">
        <v>22</v>
      </c>
      <c r="G891" s="133">
        <f aca="true" t="shared" si="186" ref="G891:H901">I891+K891+M891+O891</f>
        <v>0</v>
      </c>
      <c r="H891" s="133">
        <f t="shared" si="186"/>
        <v>0</v>
      </c>
      <c r="I891" s="133">
        <v>0</v>
      </c>
      <c r="J891" s="133">
        <v>0</v>
      </c>
      <c r="K891" s="133">
        <v>0</v>
      </c>
      <c r="L891" s="133">
        <v>0</v>
      </c>
      <c r="M891" s="133">
        <v>0</v>
      </c>
      <c r="N891" s="133">
        <v>0</v>
      </c>
      <c r="O891" s="133">
        <v>0</v>
      </c>
      <c r="P891" s="133">
        <v>0</v>
      </c>
      <c r="Q891" s="278"/>
      <c r="R891" s="279"/>
    </row>
    <row r="892" spans="1:18" s="24" customFormat="1" ht="12.75">
      <c r="A892" s="137"/>
      <c r="B892" s="140"/>
      <c r="C892" s="143"/>
      <c r="D892" s="29"/>
      <c r="E892" s="38"/>
      <c r="F892" s="27" t="s">
        <v>25</v>
      </c>
      <c r="G892" s="133">
        <f t="shared" si="186"/>
        <v>0</v>
      </c>
      <c r="H892" s="133">
        <f t="shared" si="186"/>
        <v>0</v>
      </c>
      <c r="I892" s="133">
        <v>0</v>
      </c>
      <c r="J892" s="133">
        <v>0</v>
      </c>
      <c r="K892" s="133">
        <v>0</v>
      </c>
      <c r="L892" s="133">
        <v>0</v>
      </c>
      <c r="M892" s="133">
        <v>0</v>
      </c>
      <c r="N892" s="133">
        <v>0</v>
      </c>
      <c r="O892" s="133">
        <v>0</v>
      </c>
      <c r="P892" s="133">
        <v>0</v>
      </c>
      <c r="Q892" s="278"/>
      <c r="R892" s="279"/>
    </row>
    <row r="893" spans="1:18" s="24" customFormat="1" ht="12.75">
      <c r="A893" s="137"/>
      <c r="B893" s="140"/>
      <c r="C893" s="143"/>
      <c r="D893" s="29"/>
      <c r="E893" s="84"/>
      <c r="F893" s="27" t="s">
        <v>26</v>
      </c>
      <c r="G893" s="133">
        <f t="shared" si="186"/>
        <v>0</v>
      </c>
      <c r="H893" s="133">
        <f t="shared" si="186"/>
        <v>0</v>
      </c>
      <c r="I893" s="133">
        <v>0</v>
      </c>
      <c r="J893" s="133">
        <v>0</v>
      </c>
      <c r="K893" s="133">
        <v>0</v>
      </c>
      <c r="L893" s="133">
        <v>0</v>
      </c>
      <c r="M893" s="133">
        <v>0</v>
      </c>
      <c r="N893" s="133">
        <v>0</v>
      </c>
      <c r="O893" s="133">
        <v>0</v>
      </c>
      <c r="P893" s="133">
        <v>0</v>
      </c>
      <c r="Q893" s="278"/>
      <c r="R893" s="279"/>
    </row>
    <row r="894" spans="1:18" s="24" customFormat="1" ht="12.75">
      <c r="A894" s="137"/>
      <c r="B894" s="140"/>
      <c r="C894" s="143"/>
      <c r="D894" s="29"/>
      <c r="E894" s="84"/>
      <c r="F894" s="27" t="s">
        <v>248</v>
      </c>
      <c r="G894" s="133">
        <f t="shared" si="186"/>
        <v>0</v>
      </c>
      <c r="H894" s="133">
        <f t="shared" si="186"/>
        <v>0</v>
      </c>
      <c r="I894" s="133">
        <v>0</v>
      </c>
      <c r="J894" s="133">
        <v>0</v>
      </c>
      <c r="K894" s="133">
        <v>0</v>
      </c>
      <c r="L894" s="133">
        <v>0</v>
      </c>
      <c r="M894" s="133">
        <v>0</v>
      </c>
      <c r="N894" s="133">
        <v>0</v>
      </c>
      <c r="O894" s="133">
        <v>0</v>
      </c>
      <c r="P894" s="133">
        <v>0</v>
      </c>
      <c r="Q894" s="278"/>
      <c r="R894" s="279"/>
    </row>
    <row r="895" spans="1:18" s="24" customFormat="1" ht="12.75">
      <c r="A895" s="137"/>
      <c r="B895" s="140"/>
      <c r="C895" s="143"/>
      <c r="D895" s="29"/>
      <c r="E895" s="27"/>
      <c r="F895" s="27" t="s">
        <v>28</v>
      </c>
      <c r="G895" s="133">
        <f t="shared" si="186"/>
        <v>0</v>
      </c>
      <c r="H895" s="133">
        <f t="shared" si="186"/>
        <v>0</v>
      </c>
      <c r="I895" s="28">
        <v>0</v>
      </c>
      <c r="J895" s="28">
        <v>0</v>
      </c>
      <c r="K895" s="133">
        <v>0</v>
      </c>
      <c r="L895" s="133">
        <v>0</v>
      </c>
      <c r="M895" s="133">
        <v>0</v>
      </c>
      <c r="N895" s="133">
        <v>0</v>
      </c>
      <c r="O895" s="133">
        <v>0</v>
      </c>
      <c r="P895" s="133">
        <v>0</v>
      </c>
      <c r="Q895" s="278"/>
      <c r="R895" s="279"/>
    </row>
    <row r="896" spans="1:18" s="24" customFormat="1" ht="12.75">
      <c r="A896" s="137"/>
      <c r="B896" s="140"/>
      <c r="C896" s="143"/>
      <c r="D896" s="29"/>
      <c r="E896" s="27"/>
      <c r="F896" s="27" t="s">
        <v>227</v>
      </c>
      <c r="G896" s="133">
        <f aca="true" t="shared" si="187" ref="G896:H900">I896+K896+M896+O896</f>
        <v>0</v>
      </c>
      <c r="H896" s="133">
        <f t="shared" si="187"/>
        <v>0</v>
      </c>
      <c r="I896" s="28">
        <v>0</v>
      </c>
      <c r="J896" s="28">
        <v>0</v>
      </c>
      <c r="K896" s="133">
        <v>0</v>
      </c>
      <c r="L896" s="133">
        <v>0</v>
      </c>
      <c r="M896" s="133">
        <v>0</v>
      </c>
      <c r="N896" s="133">
        <v>0</v>
      </c>
      <c r="O896" s="133">
        <v>0</v>
      </c>
      <c r="P896" s="133">
        <v>0</v>
      </c>
      <c r="Q896" s="278"/>
      <c r="R896" s="279"/>
    </row>
    <row r="897" spans="1:18" s="24" customFormat="1" ht="12.75">
      <c r="A897" s="137"/>
      <c r="B897" s="140"/>
      <c r="C897" s="143"/>
      <c r="D897" s="29"/>
      <c r="E897" s="38"/>
      <c r="F897" s="27" t="s">
        <v>234</v>
      </c>
      <c r="G897" s="133">
        <f t="shared" si="187"/>
        <v>0</v>
      </c>
      <c r="H897" s="133">
        <f t="shared" si="187"/>
        <v>0</v>
      </c>
      <c r="I897" s="28">
        <v>0</v>
      </c>
      <c r="J897" s="28">
        <v>0</v>
      </c>
      <c r="K897" s="28">
        <v>0</v>
      </c>
      <c r="L897" s="133">
        <v>0</v>
      </c>
      <c r="M897" s="28">
        <v>0</v>
      </c>
      <c r="N897" s="28">
        <v>0</v>
      </c>
      <c r="O897" s="28">
        <v>0</v>
      </c>
      <c r="P897" s="133">
        <v>0</v>
      </c>
      <c r="Q897" s="278"/>
      <c r="R897" s="279"/>
    </row>
    <row r="898" spans="1:18" s="24" customFormat="1" ht="12.75">
      <c r="A898" s="137"/>
      <c r="B898" s="140"/>
      <c r="C898" s="143"/>
      <c r="D898" s="29"/>
      <c r="E898" s="27"/>
      <c r="F898" s="27" t="s">
        <v>235</v>
      </c>
      <c r="G898" s="133">
        <f t="shared" si="187"/>
        <v>0</v>
      </c>
      <c r="H898" s="133">
        <f t="shared" si="187"/>
        <v>0</v>
      </c>
      <c r="I898" s="28">
        <v>0</v>
      </c>
      <c r="J898" s="28">
        <v>0</v>
      </c>
      <c r="K898" s="28">
        <v>0</v>
      </c>
      <c r="L898" s="133">
        <v>0</v>
      </c>
      <c r="M898" s="28">
        <v>0</v>
      </c>
      <c r="N898" s="28">
        <v>0</v>
      </c>
      <c r="O898" s="28">
        <v>0</v>
      </c>
      <c r="P898" s="133">
        <v>0</v>
      </c>
      <c r="Q898" s="278"/>
      <c r="R898" s="279"/>
    </row>
    <row r="899" spans="1:18" s="24" customFormat="1" ht="12.75">
      <c r="A899" s="137"/>
      <c r="B899" s="140"/>
      <c r="C899" s="143"/>
      <c r="D899" s="29"/>
      <c r="E899" s="27" t="s">
        <v>199</v>
      </c>
      <c r="F899" s="27" t="s">
        <v>236</v>
      </c>
      <c r="G899" s="133">
        <f t="shared" si="187"/>
        <v>32.5</v>
      </c>
      <c r="H899" s="133">
        <f t="shared" si="187"/>
        <v>0</v>
      </c>
      <c r="I899" s="28">
        <v>32.5</v>
      </c>
      <c r="J899" s="28">
        <v>0</v>
      </c>
      <c r="K899" s="28">
        <v>0</v>
      </c>
      <c r="L899" s="133">
        <v>0</v>
      </c>
      <c r="M899" s="28">
        <v>0</v>
      </c>
      <c r="N899" s="28">
        <v>0</v>
      </c>
      <c r="O899" s="28">
        <v>0</v>
      </c>
      <c r="P899" s="133">
        <v>0</v>
      </c>
      <c r="Q899" s="278"/>
      <c r="R899" s="279"/>
    </row>
    <row r="900" spans="1:18" s="24" customFormat="1" ht="12.75">
      <c r="A900" s="137"/>
      <c r="B900" s="140"/>
      <c r="C900" s="143"/>
      <c r="D900" s="29"/>
      <c r="E900" s="27" t="s">
        <v>23</v>
      </c>
      <c r="F900" s="27" t="s">
        <v>237</v>
      </c>
      <c r="G900" s="133">
        <f t="shared" si="187"/>
        <v>650</v>
      </c>
      <c r="H900" s="133">
        <f t="shared" si="187"/>
        <v>0</v>
      </c>
      <c r="I900" s="28">
        <v>650</v>
      </c>
      <c r="J900" s="28">
        <v>0</v>
      </c>
      <c r="K900" s="28">
        <v>0</v>
      </c>
      <c r="L900" s="133">
        <v>0</v>
      </c>
      <c r="M900" s="28">
        <v>0</v>
      </c>
      <c r="N900" s="28">
        <v>0</v>
      </c>
      <c r="O900" s="28">
        <v>0</v>
      </c>
      <c r="P900" s="133">
        <v>0</v>
      </c>
      <c r="Q900" s="278"/>
      <c r="R900" s="279"/>
    </row>
    <row r="901" spans="1:18" s="24" customFormat="1" ht="13.5" thickBot="1">
      <c r="A901" s="138"/>
      <c r="B901" s="141"/>
      <c r="C901" s="144"/>
      <c r="D901" s="33"/>
      <c r="E901" s="85"/>
      <c r="F901" s="35" t="s">
        <v>238</v>
      </c>
      <c r="G901" s="134">
        <f t="shared" si="186"/>
        <v>0</v>
      </c>
      <c r="H901" s="134">
        <f t="shared" si="186"/>
        <v>0</v>
      </c>
      <c r="I901" s="36">
        <v>0</v>
      </c>
      <c r="J901" s="36">
        <v>0</v>
      </c>
      <c r="K901" s="36">
        <v>0</v>
      </c>
      <c r="L901" s="134">
        <v>0</v>
      </c>
      <c r="M901" s="36">
        <v>0</v>
      </c>
      <c r="N901" s="36">
        <v>0</v>
      </c>
      <c r="O901" s="36">
        <v>0</v>
      </c>
      <c r="P901" s="134">
        <v>0</v>
      </c>
      <c r="Q901" s="280"/>
      <c r="R901" s="281"/>
    </row>
    <row r="902" spans="1:18" s="24" customFormat="1" ht="12.75">
      <c r="A902" s="136" t="s">
        <v>322</v>
      </c>
      <c r="B902" s="139" t="s">
        <v>499</v>
      </c>
      <c r="C902" s="142">
        <v>100</v>
      </c>
      <c r="D902" s="21"/>
      <c r="E902" s="114"/>
      <c r="F902" s="119" t="s">
        <v>247</v>
      </c>
      <c r="G902" s="23">
        <f aca="true" t="shared" si="188" ref="G902:P902">SUM(G903:G913)</f>
        <v>682.5</v>
      </c>
      <c r="H902" s="23">
        <f t="shared" si="188"/>
        <v>0</v>
      </c>
      <c r="I902" s="23">
        <f t="shared" si="188"/>
        <v>682.5</v>
      </c>
      <c r="J902" s="23">
        <f t="shared" si="188"/>
        <v>0</v>
      </c>
      <c r="K902" s="23">
        <f t="shared" si="188"/>
        <v>0</v>
      </c>
      <c r="L902" s="23">
        <f t="shared" si="188"/>
        <v>0</v>
      </c>
      <c r="M902" s="23">
        <f t="shared" si="188"/>
        <v>0</v>
      </c>
      <c r="N902" s="23">
        <f t="shared" si="188"/>
        <v>0</v>
      </c>
      <c r="O902" s="23">
        <f t="shared" si="188"/>
        <v>0</v>
      </c>
      <c r="P902" s="23">
        <f t="shared" si="188"/>
        <v>0</v>
      </c>
      <c r="Q902" s="276" t="s">
        <v>20</v>
      </c>
      <c r="R902" s="277"/>
    </row>
    <row r="903" spans="1:18" s="24" customFormat="1" ht="12.75">
      <c r="A903" s="137"/>
      <c r="B903" s="140"/>
      <c r="C903" s="143"/>
      <c r="D903" s="29"/>
      <c r="E903" s="115"/>
      <c r="F903" s="27" t="s">
        <v>22</v>
      </c>
      <c r="G903" s="133">
        <f aca="true" t="shared" si="189" ref="G903:H913">I903+K903+M903+O903</f>
        <v>0</v>
      </c>
      <c r="H903" s="133">
        <f t="shared" si="189"/>
        <v>0</v>
      </c>
      <c r="I903" s="133">
        <v>0</v>
      </c>
      <c r="J903" s="133">
        <v>0</v>
      </c>
      <c r="K903" s="133">
        <v>0</v>
      </c>
      <c r="L903" s="133">
        <v>0</v>
      </c>
      <c r="M903" s="133">
        <v>0</v>
      </c>
      <c r="N903" s="133">
        <v>0</v>
      </c>
      <c r="O903" s="133">
        <v>0</v>
      </c>
      <c r="P903" s="133">
        <v>0</v>
      </c>
      <c r="Q903" s="278"/>
      <c r="R903" s="279"/>
    </row>
    <row r="904" spans="1:18" s="24" customFormat="1" ht="12.75">
      <c r="A904" s="137"/>
      <c r="B904" s="140"/>
      <c r="C904" s="143"/>
      <c r="D904" s="29"/>
      <c r="E904" s="38"/>
      <c r="F904" s="27" t="s">
        <v>25</v>
      </c>
      <c r="G904" s="133">
        <f t="shared" si="189"/>
        <v>0</v>
      </c>
      <c r="H904" s="133">
        <f t="shared" si="189"/>
        <v>0</v>
      </c>
      <c r="I904" s="133">
        <v>0</v>
      </c>
      <c r="J904" s="133">
        <v>0</v>
      </c>
      <c r="K904" s="133">
        <v>0</v>
      </c>
      <c r="L904" s="133">
        <v>0</v>
      </c>
      <c r="M904" s="133">
        <v>0</v>
      </c>
      <c r="N904" s="133">
        <v>0</v>
      </c>
      <c r="O904" s="133">
        <v>0</v>
      </c>
      <c r="P904" s="133">
        <v>0</v>
      </c>
      <c r="Q904" s="278"/>
      <c r="R904" s="279"/>
    </row>
    <row r="905" spans="1:18" s="24" customFormat="1" ht="12.75">
      <c r="A905" s="137"/>
      <c r="B905" s="140"/>
      <c r="C905" s="143"/>
      <c r="D905" s="29"/>
      <c r="E905" s="84"/>
      <c r="F905" s="27" t="s">
        <v>26</v>
      </c>
      <c r="G905" s="133">
        <f t="shared" si="189"/>
        <v>0</v>
      </c>
      <c r="H905" s="133">
        <f t="shared" si="189"/>
        <v>0</v>
      </c>
      <c r="I905" s="133">
        <v>0</v>
      </c>
      <c r="J905" s="133">
        <v>0</v>
      </c>
      <c r="K905" s="133">
        <v>0</v>
      </c>
      <c r="L905" s="133">
        <v>0</v>
      </c>
      <c r="M905" s="133">
        <v>0</v>
      </c>
      <c r="N905" s="133">
        <v>0</v>
      </c>
      <c r="O905" s="133">
        <v>0</v>
      </c>
      <c r="P905" s="133">
        <v>0</v>
      </c>
      <c r="Q905" s="278"/>
      <c r="R905" s="279"/>
    </row>
    <row r="906" spans="1:18" s="24" customFormat="1" ht="12.75">
      <c r="A906" s="137"/>
      <c r="B906" s="140"/>
      <c r="C906" s="143"/>
      <c r="D906" s="29"/>
      <c r="E906" s="84"/>
      <c r="F906" s="27" t="s">
        <v>248</v>
      </c>
      <c r="G906" s="133">
        <f t="shared" si="189"/>
        <v>0</v>
      </c>
      <c r="H906" s="133">
        <f t="shared" si="189"/>
        <v>0</v>
      </c>
      <c r="I906" s="133">
        <v>0</v>
      </c>
      <c r="J906" s="133">
        <v>0</v>
      </c>
      <c r="K906" s="133">
        <v>0</v>
      </c>
      <c r="L906" s="133">
        <v>0</v>
      </c>
      <c r="M906" s="133">
        <v>0</v>
      </c>
      <c r="N906" s="133">
        <v>0</v>
      </c>
      <c r="O906" s="133">
        <v>0</v>
      </c>
      <c r="P906" s="133">
        <v>0</v>
      </c>
      <c r="Q906" s="278"/>
      <c r="R906" s="279"/>
    </row>
    <row r="907" spans="1:18" s="24" customFormat="1" ht="12.75">
      <c r="A907" s="137"/>
      <c r="B907" s="140"/>
      <c r="C907" s="143"/>
      <c r="D907" s="29"/>
      <c r="E907" s="27"/>
      <c r="F907" s="27" t="s">
        <v>28</v>
      </c>
      <c r="G907" s="133">
        <f t="shared" si="189"/>
        <v>0</v>
      </c>
      <c r="H907" s="133">
        <f t="shared" si="189"/>
        <v>0</v>
      </c>
      <c r="I907" s="28">
        <v>0</v>
      </c>
      <c r="J907" s="28">
        <v>0</v>
      </c>
      <c r="K907" s="133">
        <v>0</v>
      </c>
      <c r="L907" s="133">
        <v>0</v>
      </c>
      <c r="M907" s="133">
        <v>0</v>
      </c>
      <c r="N907" s="133">
        <v>0</v>
      </c>
      <c r="O907" s="133">
        <v>0</v>
      </c>
      <c r="P907" s="133">
        <v>0</v>
      </c>
      <c r="Q907" s="278"/>
      <c r="R907" s="279"/>
    </row>
    <row r="908" spans="1:18" s="24" customFormat="1" ht="12.75">
      <c r="A908" s="137"/>
      <c r="B908" s="140"/>
      <c r="C908" s="143"/>
      <c r="D908" s="29"/>
      <c r="E908" s="27"/>
      <c r="F908" s="27" t="s">
        <v>227</v>
      </c>
      <c r="G908" s="133">
        <f aca="true" t="shared" si="190" ref="G908:H912">I908+K908+M908+O908</f>
        <v>0</v>
      </c>
      <c r="H908" s="133">
        <f t="shared" si="190"/>
        <v>0</v>
      </c>
      <c r="I908" s="28">
        <v>0</v>
      </c>
      <c r="J908" s="28">
        <v>0</v>
      </c>
      <c r="K908" s="133">
        <v>0</v>
      </c>
      <c r="L908" s="133">
        <v>0</v>
      </c>
      <c r="M908" s="133">
        <v>0</v>
      </c>
      <c r="N908" s="133">
        <v>0</v>
      </c>
      <c r="O908" s="133">
        <v>0</v>
      </c>
      <c r="P908" s="133">
        <v>0</v>
      </c>
      <c r="Q908" s="278"/>
      <c r="R908" s="279"/>
    </row>
    <row r="909" spans="1:18" s="24" customFormat="1" ht="12.75">
      <c r="A909" s="137"/>
      <c r="B909" s="140"/>
      <c r="C909" s="143"/>
      <c r="D909" s="29"/>
      <c r="E909" s="27"/>
      <c r="F909" s="27" t="s">
        <v>234</v>
      </c>
      <c r="G909" s="133">
        <f t="shared" si="190"/>
        <v>0</v>
      </c>
      <c r="H909" s="133">
        <f t="shared" si="190"/>
        <v>0</v>
      </c>
      <c r="I909" s="28">
        <v>0</v>
      </c>
      <c r="J909" s="28">
        <v>0</v>
      </c>
      <c r="K909" s="28">
        <v>0</v>
      </c>
      <c r="L909" s="133">
        <v>0</v>
      </c>
      <c r="M909" s="28">
        <v>0</v>
      </c>
      <c r="N909" s="28">
        <v>0</v>
      </c>
      <c r="O909" s="28">
        <v>0</v>
      </c>
      <c r="P909" s="133">
        <v>0</v>
      </c>
      <c r="Q909" s="278"/>
      <c r="R909" s="279"/>
    </row>
    <row r="910" spans="1:18" s="24" customFormat="1" ht="12.75">
      <c r="A910" s="137"/>
      <c r="B910" s="140"/>
      <c r="C910" s="143"/>
      <c r="D910" s="29"/>
      <c r="E910" s="27"/>
      <c r="F910" s="27" t="s">
        <v>235</v>
      </c>
      <c r="G910" s="133">
        <f t="shared" si="190"/>
        <v>0</v>
      </c>
      <c r="H910" s="133">
        <f t="shared" si="190"/>
        <v>0</v>
      </c>
      <c r="I910" s="28">
        <v>0</v>
      </c>
      <c r="J910" s="28">
        <v>0</v>
      </c>
      <c r="K910" s="28">
        <v>0</v>
      </c>
      <c r="L910" s="133">
        <v>0</v>
      </c>
      <c r="M910" s="28">
        <v>0</v>
      </c>
      <c r="N910" s="28">
        <v>0</v>
      </c>
      <c r="O910" s="28">
        <v>0</v>
      </c>
      <c r="P910" s="133">
        <v>0</v>
      </c>
      <c r="Q910" s="278"/>
      <c r="R910" s="279"/>
    </row>
    <row r="911" spans="1:18" s="24" customFormat="1" ht="12.75">
      <c r="A911" s="137"/>
      <c r="B911" s="140"/>
      <c r="C911" s="143"/>
      <c r="D911" s="29"/>
      <c r="E911" s="27" t="s">
        <v>199</v>
      </c>
      <c r="F911" s="27" t="s">
        <v>236</v>
      </c>
      <c r="G911" s="133">
        <f t="shared" si="190"/>
        <v>32.5</v>
      </c>
      <c r="H911" s="133">
        <f t="shared" si="190"/>
        <v>0</v>
      </c>
      <c r="I911" s="28">
        <v>32.5</v>
      </c>
      <c r="J911" s="28">
        <v>0</v>
      </c>
      <c r="K911" s="28">
        <v>0</v>
      </c>
      <c r="L911" s="133">
        <v>0</v>
      </c>
      <c r="M911" s="28">
        <v>0</v>
      </c>
      <c r="N911" s="28">
        <v>0</v>
      </c>
      <c r="O911" s="28">
        <v>0</v>
      </c>
      <c r="P911" s="133">
        <v>0</v>
      </c>
      <c r="Q911" s="278"/>
      <c r="R911" s="279"/>
    </row>
    <row r="912" spans="1:18" s="24" customFormat="1" ht="12.75">
      <c r="A912" s="137"/>
      <c r="B912" s="140"/>
      <c r="C912" s="143"/>
      <c r="D912" s="29"/>
      <c r="E912" s="27" t="s">
        <v>23</v>
      </c>
      <c r="F912" s="27" t="s">
        <v>237</v>
      </c>
      <c r="G912" s="133">
        <f t="shared" si="190"/>
        <v>650</v>
      </c>
      <c r="H912" s="133">
        <f t="shared" si="190"/>
        <v>0</v>
      </c>
      <c r="I912" s="28">
        <v>650</v>
      </c>
      <c r="J912" s="28">
        <v>0</v>
      </c>
      <c r="K912" s="28">
        <v>0</v>
      </c>
      <c r="L912" s="133">
        <v>0</v>
      </c>
      <c r="M912" s="28">
        <v>0</v>
      </c>
      <c r="N912" s="28">
        <v>0</v>
      </c>
      <c r="O912" s="28">
        <v>0</v>
      </c>
      <c r="P912" s="133">
        <v>0</v>
      </c>
      <c r="Q912" s="278"/>
      <c r="R912" s="279"/>
    </row>
    <row r="913" spans="1:18" s="24" customFormat="1" ht="13.5" thickBot="1">
      <c r="A913" s="138"/>
      <c r="B913" s="141"/>
      <c r="C913" s="144"/>
      <c r="D913" s="33"/>
      <c r="E913" s="85"/>
      <c r="F913" s="35" t="s">
        <v>238</v>
      </c>
      <c r="G913" s="134">
        <f t="shared" si="189"/>
        <v>0</v>
      </c>
      <c r="H913" s="134">
        <f t="shared" si="189"/>
        <v>0</v>
      </c>
      <c r="I913" s="36">
        <v>0</v>
      </c>
      <c r="J913" s="36">
        <v>0</v>
      </c>
      <c r="K913" s="36">
        <v>0</v>
      </c>
      <c r="L913" s="134">
        <v>0</v>
      </c>
      <c r="M913" s="36">
        <v>0</v>
      </c>
      <c r="N913" s="36">
        <v>0</v>
      </c>
      <c r="O913" s="36">
        <v>0</v>
      </c>
      <c r="P913" s="134">
        <v>0</v>
      </c>
      <c r="Q913" s="280"/>
      <c r="R913" s="281"/>
    </row>
    <row r="914" spans="1:18" s="24" customFormat="1" ht="12.75" customHeight="1">
      <c r="A914" s="136" t="s">
        <v>323</v>
      </c>
      <c r="B914" s="139" t="s">
        <v>500</v>
      </c>
      <c r="C914" s="142">
        <v>150</v>
      </c>
      <c r="D914" s="21"/>
      <c r="E914" s="114"/>
      <c r="F914" s="119" t="s">
        <v>247</v>
      </c>
      <c r="G914" s="23">
        <f aca="true" t="shared" si="191" ref="G914:P914">SUM(G915:G925)</f>
        <v>1023.8</v>
      </c>
      <c r="H914" s="23">
        <f t="shared" si="191"/>
        <v>0</v>
      </c>
      <c r="I914" s="23">
        <f t="shared" si="191"/>
        <v>1023.8</v>
      </c>
      <c r="J914" s="23">
        <f t="shared" si="191"/>
        <v>0</v>
      </c>
      <c r="K914" s="23">
        <f t="shared" si="191"/>
        <v>0</v>
      </c>
      <c r="L914" s="23">
        <f t="shared" si="191"/>
        <v>0</v>
      </c>
      <c r="M914" s="23">
        <f t="shared" si="191"/>
        <v>0</v>
      </c>
      <c r="N914" s="23">
        <f t="shared" si="191"/>
        <v>0</v>
      </c>
      <c r="O914" s="23">
        <f t="shared" si="191"/>
        <v>0</v>
      </c>
      <c r="P914" s="23">
        <f t="shared" si="191"/>
        <v>0</v>
      </c>
      <c r="Q914" s="276" t="s">
        <v>20</v>
      </c>
      <c r="R914" s="277"/>
    </row>
    <row r="915" spans="1:18" s="24" customFormat="1" ht="12.75">
      <c r="A915" s="137"/>
      <c r="B915" s="140"/>
      <c r="C915" s="143"/>
      <c r="D915" s="29"/>
      <c r="E915" s="115"/>
      <c r="F915" s="27" t="s">
        <v>22</v>
      </c>
      <c r="G915" s="133">
        <f aca="true" t="shared" si="192" ref="G915:H925">I915+K915+M915+O915</f>
        <v>0</v>
      </c>
      <c r="H915" s="133">
        <f t="shared" si="192"/>
        <v>0</v>
      </c>
      <c r="I915" s="133">
        <v>0</v>
      </c>
      <c r="J915" s="133">
        <v>0</v>
      </c>
      <c r="K915" s="133">
        <v>0</v>
      </c>
      <c r="L915" s="133">
        <v>0</v>
      </c>
      <c r="M915" s="133">
        <v>0</v>
      </c>
      <c r="N915" s="133">
        <v>0</v>
      </c>
      <c r="O915" s="133">
        <v>0</v>
      </c>
      <c r="P915" s="133">
        <v>0</v>
      </c>
      <c r="Q915" s="278"/>
      <c r="R915" s="279"/>
    </row>
    <row r="916" spans="1:18" s="24" customFormat="1" ht="12.75">
      <c r="A916" s="137"/>
      <c r="B916" s="140"/>
      <c r="C916" s="143"/>
      <c r="D916" s="29"/>
      <c r="E916" s="38"/>
      <c r="F916" s="27" t="s">
        <v>25</v>
      </c>
      <c r="G916" s="133">
        <f t="shared" si="192"/>
        <v>0</v>
      </c>
      <c r="H916" s="133">
        <f t="shared" si="192"/>
        <v>0</v>
      </c>
      <c r="I916" s="133">
        <v>0</v>
      </c>
      <c r="J916" s="133">
        <v>0</v>
      </c>
      <c r="K916" s="133">
        <v>0</v>
      </c>
      <c r="L916" s="133">
        <v>0</v>
      </c>
      <c r="M916" s="133">
        <v>0</v>
      </c>
      <c r="N916" s="133">
        <v>0</v>
      </c>
      <c r="O916" s="133">
        <v>0</v>
      </c>
      <c r="P916" s="133">
        <v>0</v>
      </c>
      <c r="Q916" s="278"/>
      <c r="R916" s="279"/>
    </row>
    <row r="917" spans="1:18" s="24" customFormat="1" ht="12.75">
      <c r="A917" s="137"/>
      <c r="B917" s="140"/>
      <c r="C917" s="143"/>
      <c r="D917" s="29"/>
      <c r="E917" s="84"/>
      <c r="F917" s="27" t="s">
        <v>26</v>
      </c>
      <c r="G917" s="133">
        <f t="shared" si="192"/>
        <v>0</v>
      </c>
      <c r="H917" s="133">
        <f t="shared" si="192"/>
        <v>0</v>
      </c>
      <c r="I917" s="133">
        <v>0</v>
      </c>
      <c r="J917" s="133">
        <v>0</v>
      </c>
      <c r="K917" s="133">
        <v>0</v>
      </c>
      <c r="L917" s="133">
        <v>0</v>
      </c>
      <c r="M917" s="133">
        <v>0</v>
      </c>
      <c r="N917" s="133">
        <v>0</v>
      </c>
      <c r="O917" s="133">
        <v>0</v>
      </c>
      <c r="P917" s="133">
        <v>0</v>
      </c>
      <c r="Q917" s="278"/>
      <c r="R917" s="279"/>
    </row>
    <row r="918" spans="1:18" s="24" customFormat="1" ht="12.75">
      <c r="A918" s="137"/>
      <c r="B918" s="140"/>
      <c r="C918" s="143"/>
      <c r="D918" s="29"/>
      <c r="E918" s="84"/>
      <c r="F918" s="27" t="s">
        <v>248</v>
      </c>
      <c r="G918" s="133">
        <f t="shared" si="192"/>
        <v>0</v>
      </c>
      <c r="H918" s="133">
        <f t="shared" si="192"/>
        <v>0</v>
      </c>
      <c r="I918" s="133">
        <v>0</v>
      </c>
      <c r="J918" s="133">
        <v>0</v>
      </c>
      <c r="K918" s="133">
        <v>0</v>
      </c>
      <c r="L918" s="133">
        <v>0</v>
      </c>
      <c r="M918" s="133">
        <v>0</v>
      </c>
      <c r="N918" s="133">
        <v>0</v>
      </c>
      <c r="O918" s="133">
        <v>0</v>
      </c>
      <c r="P918" s="133">
        <v>0</v>
      </c>
      <c r="Q918" s="278"/>
      <c r="R918" s="279"/>
    </row>
    <row r="919" spans="1:18" s="24" customFormat="1" ht="12.75">
      <c r="A919" s="137"/>
      <c r="B919" s="140"/>
      <c r="C919" s="143"/>
      <c r="D919" s="29"/>
      <c r="E919" s="27"/>
      <c r="F919" s="27" t="s">
        <v>28</v>
      </c>
      <c r="G919" s="133">
        <f aca="true" t="shared" si="193" ref="G919:G924">I919+K919+M919+O919</f>
        <v>0</v>
      </c>
      <c r="H919" s="133">
        <f t="shared" si="192"/>
        <v>0</v>
      </c>
      <c r="I919" s="28">
        <v>0</v>
      </c>
      <c r="J919" s="28">
        <v>0</v>
      </c>
      <c r="K919" s="133">
        <v>0</v>
      </c>
      <c r="L919" s="133">
        <v>0</v>
      </c>
      <c r="M919" s="133">
        <v>0</v>
      </c>
      <c r="N919" s="133">
        <v>0</v>
      </c>
      <c r="O919" s="133">
        <v>0</v>
      </c>
      <c r="P919" s="133">
        <v>0</v>
      </c>
      <c r="Q919" s="278"/>
      <c r="R919" s="279"/>
    </row>
    <row r="920" spans="1:18" s="24" customFormat="1" ht="12.75">
      <c r="A920" s="137"/>
      <c r="B920" s="140"/>
      <c r="C920" s="143"/>
      <c r="D920" s="29"/>
      <c r="E920" s="27"/>
      <c r="F920" s="27" t="s">
        <v>227</v>
      </c>
      <c r="G920" s="133">
        <f t="shared" si="193"/>
        <v>0</v>
      </c>
      <c r="H920" s="133">
        <f>J920+L920+N920+P920</f>
        <v>0</v>
      </c>
      <c r="I920" s="28">
        <v>0</v>
      </c>
      <c r="J920" s="28">
        <v>0</v>
      </c>
      <c r="K920" s="133">
        <v>0</v>
      </c>
      <c r="L920" s="133">
        <v>0</v>
      </c>
      <c r="M920" s="133">
        <v>0</v>
      </c>
      <c r="N920" s="133">
        <v>0</v>
      </c>
      <c r="O920" s="133">
        <v>0</v>
      </c>
      <c r="P920" s="133">
        <v>0</v>
      </c>
      <c r="Q920" s="278"/>
      <c r="R920" s="279"/>
    </row>
    <row r="921" spans="1:18" s="24" customFormat="1" ht="12.75">
      <c r="A921" s="137"/>
      <c r="B921" s="140"/>
      <c r="C921" s="143"/>
      <c r="D921" s="29"/>
      <c r="E921" s="38"/>
      <c r="F921" s="27" t="s">
        <v>234</v>
      </c>
      <c r="G921" s="133">
        <f t="shared" si="193"/>
        <v>0</v>
      </c>
      <c r="H921" s="133">
        <f>J921+L921+N921+P921</f>
        <v>0</v>
      </c>
      <c r="I921" s="28">
        <v>0</v>
      </c>
      <c r="J921" s="28">
        <v>0</v>
      </c>
      <c r="K921" s="28">
        <v>0</v>
      </c>
      <c r="L921" s="133">
        <v>0</v>
      </c>
      <c r="M921" s="28">
        <v>0</v>
      </c>
      <c r="N921" s="28">
        <v>0</v>
      </c>
      <c r="O921" s="28">
        <v>0</v>
      </c>
      <c r="P921" s="133">
        <v>0</v>
      </c>
      <c r="Q921" s="278"/>
      <c r="R921" s="279"/>
    </row>
    <row r="922" spans="1:18" s="24" customFormat="1" ht="12.75">
      <c r="A922" s="137"/>
      <c r="B922" s="140"/>
      <c r="C922" s="143"/>
      <c r="D922" s="29"/>
      <c r="E922" s="38"/>
      <c r="F922" s="27" t="s">
        <v>235</v>
      </c>
      <c r="G922" s="133">
        <f t="shared" si="193"/>
        <v>0</v>
      </c>
      <c r="H922" s="133">
        <f>J922+L922+N922+P922</f>
        <v>0</v>
      </c>
      <c r="I922" s="28">
        <v>0</v>
      </c>
      <c r="J922" s="28">
        <v>0</v>
      </c>
      <c r="K922" s="28">
        <v>0</v>
      </c>
      <c r="L922" s="133">
        <v>0</v>
      </c>
      <c r="M922" s="28">
        <v>0</v>
      </c>
      <c r="N922" s="28">
        <v>0</v>
      </c>
      <c r="O922" s="28">
        <v>0</v>
      </c>
      <c r="P922" s="133">
        <v>0</v>
      </c>
      <c r="Q922" s="278"/>
      <c r="R922" s="279"/>
    </row>
    <row r="923" spans="1:18" s="24" customFormat="1" ht="12.75">
      <c r="A923" s="137"/>
      <c r="B923" s="140"/>
      <c r="C923" s="143"/>
      <c r="D923" s="29"/>
      <c r="E923" s="27" t="s">
        <v>199</v>
      </c>
      <c r="F923" s="27" t="s">
        <v>236</v>
      </c>
      <c r="G923" s="133">
        <f t="shared" si="193"/>
        <v>48.8</v>
      </c>
      <c r="H923" s="133">
        <f>J923+L923+N923+P923</f>
        <v>0</v>
      </c>
      <c r="I923" s="28">
        <v>48.8</v>
      </c>
      <c r="J923" s="28">
        <v>0</v>
      </c>
      <c r="K923" s="28">
        <v>0</v>
      </c>
      <c r="L923" s="133">
        <v>0</v>
      </c>
      <c r="M923" s="28">
        <v>0</v>
      </c>
      <c r="N923" s="28">
        <v>0</v>
      </c>
      <c r="O923" s="28">
        <v>0</v>
      </c>
      <c r="P923" s="133">
        <v>0</v>
      </c>
      <c r="Q923" s="278"/>
      <c r="R923" s="279"/>
    </row>
    <row r="924" spans="1:18" s="24" customFormat="1" ht="12.75">
      <c r="A924" s="137"/>
      <c r="B924" s="140"/>
      <c r="C924" s="143"/>
      <c r="D924" s="29"/>
      <c r="E924" s="27" t="s">
        <v>23</v>
      </c>
      <c r="F924" s="27" t="s">
        <v>237</v>
      </c>
      <c r="G924" s="133">
        <f t="shared" si="193"/>
        <v>975</v>
      </c>
      <c r="H924" s="133">
        <f>J924+L924+N924+P924</f>
        <v>0</v>
      </c>
      <c r="I924" s="28">
        <v>975</v>
      </c>
      <c r="J924" s="28">
        <v>0</v>
      </c>
      <c r="K924" s="28">
        <v>0</v>
      </c>
      <c r="L924" s="133">
        <v>0</v>
      </c>
      <c r="M924" s="28">
        <v>0</v>
      </c>
      <c r="N924" s="28">
        <v>0</v>
      </c>
      <c r="O924" s="28">
        <v>0</v>
      </c>
      <c r="P924" s="133">
        <v>0</v>
      </c>
      <c r="Q924" s="278"/>
      <c r="R924" s="279"/>
    </row>
    <row r="925" spans="1:18" s="24" customFormat="1" ht="13.5" thickBot="1">
      <c r="A925" s="138"/>
      <c r="B925" s="141"/>
      <c r="C925" s="144"/>
      <c r="D925" s="33"/>
      <c r="E925" s="85"/>
      <c r="F925" s="35" t="s">
        <v>238</v>
      </c>
      <c r="G925" s="134">
        <f t="shared" si="192"/>
        <v>0</v>
      </c>
      <c r="H925" s="134">
        <f t="shared" si="192"/>
        <v>0</v>
      </c>
      <c r="I925" s="36">
        <v>0</v>
      </c>
      <c r="J925" s="36">
        <v>0</v>
      </c>
      <c r="K925" s="36">
        <v>0</v>
      </c>
      <c r="L925" s="134">
        <v>0</v>
      </c>
      <c r="M925" s="36">
        <v>0</v>
      </c>
      <c r="N925" s="36">
        <v>0</v>
      </c>
      <c r="O925" s="36">
        <v>0</v>
      </c>
      <c r="P925" s="134">
        <v>0</v>
      </c>
      <c r="Q925" s="280"/>
      <c r="R925" s="281"/>
    </row>
    <row r="926" spans="1:18" s="24" customFormat="1" ht="12.75">
      <c r="A926" s="136" t="s">
        <v>324</v>
      </c>
      <c r="B926" s="154" t="s">
        <v>501</v>
      </c>
      <c r="C926" s="142">
        <v>130</v>
      </c>
      <c r="D926" s="21"/>
      <c r="E926" s="114"/>
      <c r="F926" s="119" t="s">
        <v>247</v>
      </c>
      <c r="G926" s="23">
        <f aca="true" t="shared" si="194" ref="G926:P926">SUM(G927:G937)</f>
        <v>887.3</v>
      </c>
      <c r="H926" s="23">
        <f t="shared" si="194"/>
        <v>0</v>
      </c>
      <c r="I926" s="23">
        <f t="shared" si="194"/>
        <v>887.3</v>
      </c>
      <c r="J926" s="23">
        <f t="shared" si="194"/>
        <v>0</v>
      </c>
      <c r="K926" s="23">
        <f t="shared" si="194"/>
        <v>0</v>
      </c>
      <c r="L926" s="23">
        <f t="shared" si="194"/>
        <v>0</v>
      </c>
      <c r="M926" s="23">
        <f t="shared" si="194"/>
        <v>0</v>
      </c>
      <c r="N926" s="23">
        <f t="shared" si="194"/>
        <v>0</v>
      </c>
      <c r="O926" s="23">
        <f t="shared" si="194"/>
        <v>0</v>
      </c>
      <c r="P926" s="23">
        <f t="shared" si="194"/>
        <v>0</v>
      </c>
      <c r="Q926" s="276" t="s">
        <v>20</v>
      </c>
      <c r="R926" s="277"/>
    </row>
    <row r="927" spans="1:18" s="24" customFormat="1" ht="12.75">
      <c r="A927" s="137"/>
      <c r="B927" s="155"/>
      <c r="C927" s="143"/>
      <c r="D927" s="29"/>
      <c r="E927" s="115"/>
      <c r="F927" s="27" t="s">
        <v>22</v>
      </c>
      <c r="G927" s="133">
        <f aca="true" t="shared" si="195" ref="G927:H937">I927+K927+M927+O927</f>
        <v>0</v>
      </c>
      <c r="H927" s="133">
        <f t="shared" si="195"/>
        <v>0</v>
      </c>
      <c r="I927" s="133">
        <v>0</v>
      </c>
      <c r="J927" s="133">
        <v>0</v>
      </c>
      <c r="K927" s="133">
        <v>0</v>
      </c>
      <c r="L927" s="133">
        <v>0</v>
      </c>
      <c r="M927" s="133">
        <v>0</v>
      </c>
      <c r="N927" s="133">
        <v>0</v>
      </c>
      <c r="O927" s="133">
        <v>0</v>
      </c>
      <c r="P927" s="133">
        <v>0</v>
      </c>
      <c r="Q927" s="278"/>
      <c r="R927" s="279"/>
    </row>
    <row r="928" spans="1:18" s="24" customFormat="1" ht="12.75">
      <c r="A928" s="137"/>
      <c r="B928" s="155"/>
      <c r="C928" s="143"/>
      <c r="D928" s="29"/>
      <c r="E928" s="38"/>
      <c r="F928" s="27" t="s">
        <v>25</v>
      </c>
      <c r="G928" s="133">
        <f t="shared" si="195"/>
        <v>0</v>
      </c>
      <c r="H928" s="133">
        <f t="shared" si="195"/>
        <v>0</v>
      </c>
      <c r="I928" s="133">
        <v>0</v>
      </c>
      <c r="J928" s="133">
        <v>0</v>
      </c>
      <c r="K928" s="133">
        <v>0</v>
      </c>
      <c r="L928" s="133">
        <v>0</v>
      </c>
      <c r="M928" s="133">
        <v>0</v>
      </c>
      <c r="N928" s="133">
        <v>0</v>
      </c>
      <c r="O928" s="133">
        <v>0</v>
      </c>
      <c r="P928" s="133">
        <v>0</v>
      </c>
      <c r="Q928" s="278"/>
      <c r="R928" s="279"/>
    </row>
    <row r="929" spans="1:18" s="24" customFormat="1" ht="12.75">
      <c r="A929" s="137"/>
      <c r="B929" s="155"/>
      <c r="C929" s="143"/>
      <c r="D929" s="29"/>
      <c r="E929" s="84"/>
      <c r="F929" s="27" t="s">
        <v>26</v>
      </c>
      <c r="G929" s="133">
        <f t="shared" si="195"/>
        <v>0</v>
      </c>
      <c r="H929" s="133">
        <f t="shared" si="195"/>
        <v>0</v>
      </c>
      <c r="I929" s="133">
        <v>0</v>
      </c>
      <c r="J929" s="133">
        <v>0</v>
      </c>
      <c r="K929" s="133">
        <v>0</v>
      </c>
      <c r="L929" s="133">
        <v>0</v>
      </c>
      <c r="M929" s="133">
        <v>0</v>
      </c>
      <c r="N929" s="133">
        <v>0</v>
      </c>
      <c r="O929" s="133">
        <v>0</v>
      </c>
      <c r="P929" s="133">
        <v>0</v>
      </c>
      <c r="Q929" s="278"/>
      <c r="R929" s="279"/>
    </row>
    <row r="930" spans="1:18" s="24" customFormat="1" ht="12.75">
      <c r="A930" s="137"/>
      <c r="B930" s="155"/>
      <c r="C930" s="143"/>
      <c r="D930" s="29"/>
      <c r="E930" s="84"/>
      <c r="F930" s="27" t="s">
        <v>248</v>
      </c>
      <c r="G930" s="133">
        <f t="shared" si="195"/>
        <v>0</v>
      </c>
      <c r="H930" s="133">
        <f t="shared" si="195"/>
        <v>0</v>
      </c>
      <c r="I930" s="133">
        <v>0</v>
      </c>
      <c r="J930" s="133">
        <v>0</v>
      </c>
      <c r="K930" s="133">
        <v>0</v>
      </c>
      <c r="L930" s="133">
        <v>0</v>
      </c>
      <c r="M930" s="133">
        <v>0</v>
      </c>
      <c r="N930" s="133">
        <v>0</v>
      </c>
      <c r="O930" s="133">
        <v>0</v>
      </c>
      <c r="P930" s="133">
        <v>0</v>
      </c>
      <c r="Q930" s="278"/>
      <c r="R930" s="279"/>
    </row>
    <row r="931" spans="1:18" s="24" customFormat="1" ht="12.75">
      <c r="A931" s="137"/>
      <c r="B931" s="155"/>
      <c r="C931" s="143"/>
      <c r="D931" s="29"/>
      <c r="E931" s="27"/>
      <c r="F931" s="27" t="s">
        <v>28</v>
      </c>
      <c r="G931" s="133">
        <f t="shared" si="195"/>
        <v>0</v>
      </c>
      <c r="H931" s="133">
        <f t="shared" si="195"/>
        <v>0</v>
      </c>
      <c r="I931" s="28">
        <v>0</v>
      </c>
      <c r="J931" s="28">
        <v>0</v>
      </c>
      <c r="K931" s="133">
        <v>0</v>
      </c>
      <c r="L931" s="133">
        <v>0</v>
      </c>
      <c r="M931" s="133">
        <v>0</v>
      </c>
      <c r="N931" s="133">
        <v>0</v>
      </c>
      <c r="O931" s="133">
        <v>0</v>
      </c>
      <c r="P931" s="133">
        <v>0</v>
      </c>
      <c r="Q931" s="278"/>
      <c r="R931" s="279"/>
    </row>
    <row r="932" spans="1:18" s="24" customFormat="1" ht="12.75">
      <c r="A932" s="137"/>
      <c r="B932" s="155"/>
      <c r="C932" s="143"/>
      <c r="D932" s="29"/>
      <c r="E932" s="27"/>
      <c r="F932" s="27" t="s">
        <v>227</v>
      </c>
      <c r="G932" s="133">
        <f aca="true" t="shared" si="196" ref="G932:H936">I932+K932+M932+O932</f>
        <v>0</v>
      </c>
      <c r="H932" s="133">
        <f t="shared" si="196"/>
        <v>0</v>
      </c>
      <c r="I932" s="28">
        <v>0</v>
      </c>
      <c r="J932" s="28">
        <v>0</v>
      </c>
      <c r="K932" s="133">
        <v>0</v>
      </c>
      <c r="L932" s="133">
        <v>0</v>
      </c>
      <c r="M932" s="133">
        <v>0</v>
      </c>
      <c r="N932" s="133">
        <v>0</v>
      </c>
      <c r="O932" s="133">
        <v>0</v>
      </c>
      <c r="P932" s="133">
        <v>0</v>
      </c>
      <c r="Q932" s="278"/>
      <c r="R932" s="279"/>
    </row>
    <row r="933" spans="1:18" s="24" customFormat="1" ht="12.75">
      <c r="A933" s="137"/>
      <c r="B933" s="155"/>
      <c r="C933" s="143"/>
      <c r="D933" s="29"/>
      <c r="E933" s="38"/>
      <c r="F933" s="27" t="s">
        <v>234</v>
      </c>
      <c r="G933" s="133">
        <f t="shared" si="196"/>
        <v>0</v>
      </c>
      <c r="H933" s="133">
        <f t="shared" si="196"/>
        <v>0</v>
      </c>
      <c r="I933" s="28">
        <v>0</v>
      </c>
      <c r="J933" s="28">
        <v>0</v>
      </c>
      <c r="K933" s="28">
        <v>0</v>
      </c>
      <c r="L933" s="133">
        <v>0</v>
      </c>
      <c r="M933" s="28">
        <v>0</v>
      </c>
      <c r="N933" s="28">
        <v>0</v>
      </c>
      <c r="O933" s="28">
        <v>0</v>
      </c>
      <c r="P933" s="133">
        <v>0</v>
      </c>
      <c r="Q933" s="278"/>
      <c r="R933" s="279"/>
    </row>
    <row r="934" spans="1:18" s="24" customFormat="1" ht="12.75">
      <c r="A934" s="137"/>
      <c r="B934" s="155"/>
      <c r="C934" s="143"/>
      <c r="D934" s="29"/>
      <c r="E934" s="27"/>
      <c r="F934" s="27" t="s">
        <v>235</v>
      </c>
      <c r="G934" s="133">
        <f t="shared" si="196"/>
        <v>0</v>
      </c>
      <c r="H934" s="133">
        <f t="shared" si="196"/>
        <v>0</v>
      </c>
      <c r="I934" s="28">
        <v>0</v>
      </c>
      <c r="J934" s="28">
        <v>0</v>
      </c>
      <c r="K934" s="28">
        <v>0</v>
      </c>
      <c r="L934" s="133">
        <v>0</v>
      </c>
      <c r="M934" s="28">
        <v>0</v>
      </c>
      <c r="N934" s="28">
        <v>0</v>
      </c>
      <c r="O934" s="28">
        <v>0</v>
      </c>
      <c r="P934" s="133">
        <v>0</v>
      </c>
      <c r="Q934" s="278"/>
      <c r="R934" s="279"/>
    </row>
    <row r="935" spans="1:18" s="24" customFormat="1" ht="12.75">
      <c r="A935" s="137"/>
      <c r="B935" s="155"/>
      <c r="C935" s="143"/>
      <c r="D935" s="29"/>
      <c r="E935" s="27" t="s">
        <v>199</v>
      </c>
      <c r="F935" s="27" t="s">
        <v>236</v>
      </c>
      <c r="G935" s="133">
        <f t="shared" si="196"/>
        <v>42.3</v>
      </c>
      <c r="H935" s="133">
        <f t="shared" si="196"/>
        <v>0</v>
      </c>
      <c r="I935" s="28">
        <v>42.3</v>
      </c>
      <c r="J935" s="28">
        <v>0</v>
      </c>
      <c r="K935" s="28">
        <v>0</v>
      </c>
      <c r="L935" s="133">
        <v>0</v>
      </c>
      <c r="M935" s="28">
        <v>0</v>
      </c>
      <c r="N935" s="28">
        <v>0</v>
      </c>
      <c r="O935" s="28">
        <v>0</v>
      </c>
      <c r="P935" s="133">
        <v>0</v>
      </c>
      <c r="Q935" s="278"/>
      <c r="R935" s="279"/>
    </row>
    <row r="936" spans="1:18" s="24" customFormat="1" ht="12.75">
      <c r="A936" s="137"/>
      <c r="B936" s="155"/>
      <c r="C936" s="143"/>
      <c r="D936" s="29"/>
      <c r="E936" s="27" t="s">
        <v>23</v>
      </c>
      <c r="F936" s="27" t="s">
        <v>237</v>
      </c>
      <c r="G936" s="133">
        <f t="shared" si="196"/>
        <v>845</v>
      </c>
      <c r="H936" s="133">
        <f t="shared" si="196"/>
        <v>0</v>
      </c>
      <c r="I936" s="28">
        <v>845</v>
      </c>
      <c r="J936" s="28">
        <v>0</v>
      </c>
      <c r="K936" s="28">
        <v>0</v>
      </c>
      <c r="L936" s="133">
        <v>0</v>
      </c>
      <c r="M936" s="28">
        <v>0</v>
      </c>
      <c r="N936" s="28">
        <v>0</v>
      </c>
      <c r="O936" s="28">
        <v>0</v>
      </c>
      <c r="P936" s="133">
        <v>0</v>
      </c>
      <c r="Q936" s="278"/>
      <c r="R936" s="279"/>
    </row>
    <row r="937" spans="1:18" s="24" customFormat="1" ht="13.5" thickBot="1">
      <c r="A937" s="138"/>
      <c r="B937" s="156"/>
      <c r="C937" s="144"/>
      <c r="D937" s="33"/>
      <c r="E937" s="85"/>
      <c r="F937" s="35" t="s">
        <v>238</v>
      </c>
      <c r="G937" s="134">
        <f t="shared" si="195"/>
        <v>0</v>
      </c>
      <c r="H937" s="134">
        <f t="shared" si="195"/>
        <v>0</v>
      </c>
      <c r="I937" s="36">
        <v>0</v>
      </c>
      <c r="J937" s="36">
        <v>0</v>
      </c>
      <c r="K937" s="36">
        <v>0</v>
      </c>
      <c r="L937" s="134">
        <v>0</v>
      </c>
      <c r="M937" s="36">
        <v>0</v>
      </c>
      <c r="N937" s="36">
        <v>0</v>
      </c>
      <c r="O937" s="36">
        <v>0</v>
      </c>
      <c r="P937" s="134">
        <v>0</v>
      </c>
      <c r="Q937" s="280"/>
      <c r="R937" s="281"/>
    </row>
    <row r="938" spans="1:18" s="24" customFormat="1" ht="12.75">
      <c r="A938" s="136" t="s">
        <v>325</v>
      </c>
      <c r="B938" s="139" t="s">
        <v>502</v>
      </c>
      <c r="C938" s="142">
        <v>100</v>
      </c>
      <c r="D938" s="21"/>
      <c r="E938" s="114"/>
      <c r="F938" s="119" t="s">
        <v>247</v>
      </c>
      <c r="G938" s="23">
        <f aca="true" t="shared" si="197" ref="G938:P938">SUM(G939:G949)</f>
        <v>682.5</v>
      </c>
      <c r="H938" s="23">
        <f t="shared" si="197"/>
        <v>0</v>
      </c>
      <c r="I938" s="23">
        <f t="shared" si="197"/>
        <v>682.5</v>
      </c>
      <c r="J938" s="23">
        <f t="shared" si="197"/>
        <v>0</v>
      </c>
      <c r="K938" s="23">
        <f t="shared" si="197"/>
        <v>0</v>
      </c>
      <c r="L938" s="23">
        <f t="shared" si="197"/>
        <v>0</v>
      </c>
      <c r="M938" s="23">
        <f t="shared" si="197"/>
        <v>0</v>
      </c>
      <c r="N938" s="23">
        <f t="shared" si="197"/>
        <v>0</v>
      </c>
      <c r="O938" s="23">
        <f t="shared" si="197"/>
        <v>0</v>
      </c>
      <c r="P938" s="23">
        <f t="shared" si="197"/>
        <v>0</v>
      </c>
      <c r="Q938" s="276" t="s">
        <v>20</v>
      </c>
      <c r="R938" s="277"/>
    </row>
    <row r="939" spans="1:18" s="24" customFormat="1" ht="12.75">
      <c r="A939" s="137"/>
      <c r="B939" s="140"/>
      <c r="C939" s="143"/>
      <c r="D939" s="29"/>
      <c r="E939" s="115"/>
      <c r="F939" s="27" t="s">
        <v>22</v>
      </c>
      <c r="G939" s="133">
        <f aca="true" t="shared" si="198" ref="G939:H949">I939+K939+M939+O939</f>
        <v>0</v>
      </c>
      <c r="H939" s="133">
        <f t="shared" si="198"/>
        <v>0</v>
      </c>
      <c r="I939" s="133">
        <v>0</v>
      </c>
      <c r="J939" s="133">
        <v>0</v>
      </c>
      <c r="K939" s="133">
        <v>0</v>
      </c>
      <c r="L939" s="133">
        <v>0</v>
      </c>
      <c r="M939" s="133">
        <v>0</v>
      </c>
      <c r="N939" s="133">
        <v>0</v>
      </c>
      <c r="O939" s="133">
        <v>0</v>
      </c>
      <c r="P939" s="133">
        <v>0</v>
      </c>
      <c r="Q939" s="278"/>
      <c r="R939" s="279"/>
    </row>
    <row r="940" spans="1:18" s="24" customFormat="1" ht="12.75">
      <c r="A940" s="137"/>
      <c r="B940" s="140"/>
      <c r="C940" s="143"/>
      <c r="D940" s="29"/>
      <c r="E940" s="38"/>
      <c r="F940" s="27" t="s">
        <v>25</v>
      </c>
      <c r="G940" s="133">
        <f t="shared" si="198"/>
        <v>0</v>
      </c>
      <c r="H940" s="133">
        <f t="shared" si="198"/>
        <v>0</v>
      </c>
      <c r="I940" s="133">
        <v>0</v>
      </c>
      <c r="J940" s="133">
        <v>0</v>
      </c>
      <c r="K940" s="133">
        <v>0</v>
      </c>
      <c r="L940" s="133">
        <v>0</v>
      </c>
      <c r="M940" s="133">
        <v>0</v>
      </c>
      <c r="N940" s="133">
        <v>0</v>
      </c>
      <c r="O940" s="133">
        <v>0</v>
      </c>
      <c r="P940" s="133">
        <v>0</v>
      </c>
      <c r="Q940" s="278"/>
      <c r="R940" s="279"/>
    </row>
    <row r="941" spans="1:18" s="24" customFormat="1" ht="12.75">
      <c r="A941" s="137"/>
      <c r="B941" s="140"/>
      <c r="C941" s="143"/>
      <c r="D941" s="29"/>
      <c r="E941" s="84"/>
      <c r="F941" s="27" t="s">
        <v>26</v>
      </c>
      <c r="G941" s="133">
        <f t="shared" si="198"/>
        <v>0</v>
      </c>
      <c r="H941" s="133">
        <f t="shared" si="198"/>
        <v>0</v>
      </c>
      <c r="I941" s="133">
        <v>0</v>
      </c>
      <c r="J941" s="133">
        <v>0</v>
      </c>
      <c r="K941" s="133">
        <v>0</v>
      </c>
      <c r="L941" s="133">
        <v>0</v>
      </c>
      <c r="M941" s="133">
        <v>0</v>
      </c>
      <c r="N941" s="133">
        <v>0</v>
      </c>
      <c r="O941" s="133">
        <v>0</v>
      </c>
      <c r="P941" s="133">
        <v>0</v>
      </c>
      <c r="Q941" s="278"/>
      <c r="R941" s="279"/>
    </row>
    <row r="942" spans="1:18" s="24" customFormat="1" ht="12.75">
      <c r="A942" s="137"/>
      <c r="B942" s="140"/>
      <c r="C942" s="143"/>
      <c r="D942" s="29"/>
      <c r="E942" s="84"/>
      <c r="F942" s="27" t="s">
        <v>248</v>
      </c>
      <c r="G942" s="133">
        <f t="shared" si="198"/>
        <v>0</v>
      </c>
      <c r="H942" s="133">
        <f t="shared" si="198"/>
        <v>0</v>
      </c>
      <c r="I942" s="133">
        <v>0</v>
      </c>
      <c r="J942" s="133">
        <v>0</v>
      </c>
      <c r="K942" s="133">
        <v>0</v>
      </c>
      <c r="L942" s="133">
        <v>0</v>
      </c>
      <c r="M942" s="133">
        <v>0</v>
      </c>
      <c r="N942" s="133">
        <v>0</v>
      </c>
      <c r="O942" s="133">
        <v>0</v>
      </c>
      <c r="P942" s="133">
        <v>0</v>
      </c>
      <c r="Q942" s="278"/>
      <c r="R942" s="279"/>
    </row>
    <row r="943" spans="1:18" s="24" customFormat="1" ht="12.75">
      <c r="A943" s="137"/>
      <c r="B943" s="140"/>
      <c r="C943" s="143"/>
      <c r="D943" s="29"/>
      <c r="E943" s="27"/>
      <c r="F943" s="27" t="s">
        <v>28</v>
      </c>
      <c r="G943" s="133">
        <f t="shared" si="198"/>
        <v>0</v>
      </c>
      <c r="H943" s="133">
        <f t="shared" si="198"/>
        <v>0</v>
      </c>
      <c r="I943" s="28">
        <v>0</v>
      </c>
      <c r="J943" s="28">
        <v>0</v>
      </c>
      <c r="K943" s="133">
        <v>0</v>
      </c>
      <c r="L943" s="133">
        <v>0</v>
      </c>
      <c r="M943" s="133">
        <v>0</v>
      </c>
      <c r="N943" s="133">
        <v>0</v>
      </c>
      <c r="O943" s="133">
        <v>0</v>
      </c>
      <c r="P943" s="133">
        <v>0</v>
      </c>
      <c r="Q943" s="278"/>
      <c r="R943" s="279"/>
    </row>
    <row r="944" spans="1:18" s="24" customFormat="1" ht="12.75">
      <c r="A944" s="137"/>
      <c r="B944" s="140"/>
      <c r="C944" s="143"/>
      <c r="D944" s="29"/>
      <c r="E944" s="27"/>
      <c r="F944" s="27" t="s">
        <v>227</v>
      </c>
      <c r="G944" s="133">
        <f aca="true" t="shared" si="199" ref="G944:H948">I944+K944+M944+O944</f>
        <v>0</v>
      </c>
      <c r="H944" s="133">
        <f t="shared" si="199"/>
        <v>0</v>
      </c>
      <c r="I944" s="28">
        <v>0</v>
      </c>
      <c r="J944" s="28">
        <v>0</v>
      </c>
      <c r="K944" s="133">
        <v>0</v>
      </c>
      <c r="L944" s="133">
        <v>0</v>
      </c>
      <c r="M944" s="133">
        <v>0</v>
      </c>
      <c r="N944" s="133">
        <v>0</v>
      </c>
      <c r="O944" s="133">
        <v>0</v>
      </c>
      <c r="P944" s="133">
        <v>0</v>
      </c>
      <c r="Q944" s="278"/>
      <c r="R944" s="279"/>
    </row>
    <row r="945" spans="1:18" s="24" customFormat="1" ht="12.75">
      <c r="A945" s="137"/>
      <c r="B945" s="140"/>
      <c r="C945" s="143"/>
      <c r="D945" s="29"/>
      <c r="E945" s="38"/>
      <c r="F945" s="27" t="s">
        <v>234</v>
      </c>
      <c r="G945" s="133">
        <f t="shared" si="199"/>
        <v>0</v>
      </c>
      <c r="H945" s="133">
        <f t="shared" si="199"/>
        <v>0</v>
      </c>
      <c r="I945" s="28">
        <v>0</v>
      </c>
      <c r="J945" s="28">
        <v>0</v>
      </c>
      <c r="K945" s="28">
        <v>0</v>
      </c>
      <c r="L945" s="133">
        <v>0</v>
      </c>
      <c r="M945" s="28">
        <v>0</v>
      </c>
      <c r="N945" s="28">
        <v>0</v>
      </c>
      <c r="O945" s="28">
        <v>0</v>
      </c>
      <c r="P945" s="133">
        <v>0</v>
      </c>
      <c r="Q945" s="278"/>
      <c r="R945" s="279"/>
    </row>
    <row r="946" spans="1:18" s="24" customFormat="1" ht="12.75">
      <c r="A946" s="137"/>
      <c r="B946" s="140"/>
      <c r="C946" s="143"/>
      <c r="D946" s="29"/>
      <c r="E946" s="27"/>
      <c r="F946" s="27" t="s">
        <v>235</v>
      </c>
      <c r="G946" s="133">
        <f t="shared" si="199"/>
        <v>0</v>
      </c>
      <c r="H946" s="133">
        <f t="shared" si="199"/>
        <v>0</v>
      </c>
      <c r="I946" s="28">
        <v>0</v>
      </c>
      <c r="J946" s="28">
        <v>0</v>
      </c>
      <c r="K946" s="28">
        <v>0</v>
      </c>
      <c r="L946" s="133">
        <v>0</v>
      </c>
      <c r="M946" s="28">
        <v>0</v>
      </c>
      <c r="N946" s="28">
        <v>0</v>
      </c>
      <c r="O946" s="28">
        <v>0</v>
      </c>
      <c r="P946" s="133">
        <v>0</v>
      </c>
      <c r="Q946" s="278"/>
      <c r="R946" s="279"/>
    </row>
    <row r="947" spans="1:18" s="24" customFormat="1" ht="12.75">
      <c r="A947" s="137"/>
      <c r="B947" s="140"/>
      <c r="C947" s="143"/>
      <c r="D947" s="29"/>
      <c r="E947" s="27" t="s">
        <v>199</v>
      </c>
      <c r="F947" s="27" t="s">
        <v>236</v>
      </c>
      <c r="G947" s="133">
        <f t="shared" si="199"/>
        <v>32.5</v>
      </c>
      <c r="H947" s="133">
        <f t="shared" si="199"/>
        <v>0</v>
      </c>
      <c r="I947" s="28">
        <v>32.5</v>
      </c>
      <c r="J947" s="28">
        <v>0</v>
      </c>
      <c r="K947" s="28">
        <v>0</v>
      </c>
      <c r="L947" s="133">
        <v>0</v>
      </c>
      <c r="M947" s="28">
        <v>0</v>
      </c>
      <c r="N947" s="28">
        <v>0</v>
      </c>
      <c r="O947" s="28">
        <v>0</v>
      </c>
      <c r="P947" s="133">
        <v>0</v>
      </c>
      <c r="Q947" s="278"/>
      <c r="R947" s="279"/>
    </row>
    <row r="948" spans="1:18" s="24" customFormat="1" ht="12.75">
      <c r="A948" s="137"/>
      <c r="B948" s="140"/>
      <c r="C948" s="143"/>
      <c r="D948" s="29"/>
      <c r="E948" s="27" t="s">
        <v>23</v>
      </c>
      <c r="F948" s="27" t="s">
        <v>237</v>
      </c>
      <c r="G948" s="133">
        <f t="shared" si="199"/>
        <v>650</v>
      </c>
      <c r="H948" s="133">
        <f t="shared" si="199"/>
        <v>0</v>
      </c>
      <c r="I948" s="28">
        <v>650</v>
      </c>
      <c r="J948" s="28">
        <v>0</v>
      </c>
      <c r="K948" s="28">
        <v>0</v>
      </c>
      <c r="L948" s="133">
        <v>0</v>
      </c>
      <c r="M948" s="28">
        <v>0</v>
      </c>
      <c r="N948" s="28">
        <v>0</v>
      </c>
      <c r="O948" s="28">
        <v>0</v>
      </c>
      <c r="P948" s="133">
        <v>0</v>
      </c>
      <c r="Q948" s="278"/>
      <c r="R948" s="279"/>
    </row>
    <row r="949" spans="1:18" s="24" customFormat="1" ht="13.5" thickBot="1">
      <c r="A949" s="138"/>
      <c r="B949" s="141"/>
      <c r="C949" s="144"/>
      <c r="D949" s="33"/>
      <c r="E949" s="85"/>
      <c r="F949" s="35" t="s">
        <v>238</v>
      </c>
      <c r="G949" s="134">
        <f t="shared" si="198"/>
        <v>0</v>
      </c>
      <c r="H949" s="134">
        <f t="shared" si="198"/>
        <v>0</v>
      </c>
      <c r="I949" s="36">
        <v>0</v>
      </c>
      <c r="J949" s="36">
        <v>0</v>
      </c>
      <c r="K949" s="36">
        <v>0</v>
      </c>
      <c r="L949" s="134">
        <v>0</v>
      </c>
      <c r="M949" s="36">
        <v>0</v>
      </c>
      <c r="N949" s="36">
        <v>0</v>
      </c>
      <c r="O949" s="36">
        <v>0</v>
      </c>
      <c r="P949" s="134">
        <v>0</v>
      </c>
      <c r="Q949" s="280"/>
      <c r="R949" s="281"/>
    </row>
    <row r="950" spans="1:18" s="24" customFormat="1" ht="12.75">
      <c r="A950" s="136" t="s">
        <v>326</v>
      </c>
      <c r="B950" s="139" t="s">
        <v>503</v>
      </c>
      <c r="C950" s="142">
        <v>130</v>
      </c>
      <c r="D950" s="21"/>
      <c r="E950" s="114"/>
      <c r="F950" s="119" t="s">
        <v>247</v>
      </c>
      <c r="G950" s="23">
        <f aca="true" t="shared" si="200" ref="G950:P950">SUM(G951:G961)</f>
        <v>887.3</v>
      </c>
      <c r="H950" s="23">
        <f t="shared" si="200"/>
        <v>0</v>
      </c>
      <c r="I950" s="23">
        <f t="shared" si="200"/>
        <v>887.3</v>
      </c>
      <c r="J950" s="23">
        <f t="shared" si="200"/>
        <v>0</v>
      </c>
      <c r="K950" s="23">
        <f t="shared" si="200"/>
        <v>0</v>
      </c>
      <c r="L950" s="23">
        <f t="shared" si="200"/>
        <v>0</v>
      </c>
      <c r="M950" s="23">
        <f t="shared" si="200"/>
        <v>0</v>
      </c>
      <c r="N950" s="23">
        <f t="shared" si="200"/>
        <v>0</v>
      </c>
      <c r="O950" s="23">
        <f t="shared" si="200"/>
        <v>0</v>
      </c>
      <c r="P950" s="23">
        <f t="shared" si="200"/>
        <v>0</v>
      </c>
      <c r="Q950" s="276" t="s">
        <v>20</v>
      </c>
      <c r="R950" s="277"/>
    </row>
    <row r="951" spans="1:18" s="24" customFormat="1" ht="12.75">
      <c r="A951" s="137"/>
      <c r="B951" s="140"/>
      <c r="C951" s="143"/>
      <c r="D951" s="29"/>
      <c r="E951" s="115"/>
      <c r="F951" s="27" t="s">
        <v>22</v>
      </c>
      <c r="G951" s="133">
        <f aca="true" t="shared" si="201" ref="G951:H961">I951+K951+M951+O951</f>
        <v>0</v>
      </c>
      <c r="H951" s="133">
        <f t="shared" si="201"/>
        <v>0</v>
      </c>
      <c r="I951" s="133">
        <v>0</v>
      </c>
      <c r="J951" s="133">
        <v>0</v>
      </c>
      <c r="K951" s="133">
        <v>0</v>
      </c>
      <c r="L951" s="133">
        <v>0</v>
      </c>
      <c r="M951" s="133">
        <v>0</v>
      </c>
      <c r="N951" s="133">
        <v>0</v>
      </c>
      <c r="O951" s="133">
        <v>0</v>
      </c>
      <c r="P951" s="133">
        <v>0</v>
      </c>
      <c r="Q951" s="278"/>
      <c r="R951" s="279"/>
    </row>
    <row r="952" spans="1:18" s="24" customFormat="1" ht="12.75">
      <c r="A952" s="137"/>
      <c r="B952" s="140"/>
      <c r="C952" s="143"/>
      <c r="D952" s="29"/>
      <c r="E952" s="38"/>
      <c r="F952" s="27" t="s">
        <v>25</v>
      </c>
      <c r="G952" s="133">
        <f t="shared" si="201"/>
        <v>0</v>
      </c>
      <c r="H952" s="133">
        <f t="shared" si="201"/>
        <v>0</v>
      </c>
      <c r="I952" s="133">
        <v>0</v>
      </c>
      <c r="J952" s="133">
        <v>0</v>
      </c>
      <c r="K952" s="133">
        <v>0</v>
      </c>
      <c r="L952" s="133">
        <v>0</v>
      </c>
      <c r="M952" s="133">
        <v>0</v>
      </c>
      <c r="N952" s="133">
        <v>0</v>
      </c>
      <c r="O952" s="133">
        <v>0</v>
      </c>
      <c r="P952" s="133">
        <v>0</v>
      </c>
      <c r="Q952" s="278"/>
      <c r="R952" s="279"/>
    </row>
    <row r="953" spans="1:18" s="24" customFormat="1" ht="12.75">
      <c r="A953" s="137"/>
      <c r="B953" s="140"/>
      <c r="C953" s="143"/>
      <c r="D953" s="29"/>
      <c r="E953" s="84"/>
      <c r="F953" s="27" t="s">
        <v>26</v>
      </c>
      <c r="G953" s="133">
        <f t="shared" si="201"/>
        <v>0</v>
      </c>
      <c r="H953" s="133">
        <f t="shared" si="201"/>
        <v>0</v>
      </c>
      <c r="I953" s="133">
        <v>0</v>
      </c>
      <c r="J953" s="133">
        <v>0</v>
      </c>
      <c r="K953" s="133">
        <v>0</v>
      </c>
      <c r="L953" s="133">
        <v>0</v>
      </c>
      <c r="M953" s="133">
        <v>0</v>
      </c>
      <c r="N953" s="133">
        <v>0</v>
      </c>
      <c r="O953" s="133">
        <v>0</v>
      </c>
      <c r="P953" s="133">
        <v>0</v>
      </c>
      <c r="Q953" s="278"/>
      <c r="R953" s="279"/>
    </row>
    <row r="954" spans="1:18" s="24" customFormat="1" ht="12.75">
      <c r="A954" s="137"/>
      <c r="B954" s="140"/>
      <c r="C954" s="143"/>
      <c r="D954" s="29"/>
      <c r="E954" s="84"/>
      <c r="F954" s="27" t="s">
        <v>248</v>
      </c>
      <c r="G954" s="133">
        <f t="shared" si="201"/>
        <v>0</v>
      </c>
      <c r="H954" s="133">
        <f t="shared" si="201"/>
        <v>0</v>
      </c>
      <c r="I954" s="133">
        <v>0</v>
      </c>
      <c r="J954" s="133">
        <v>0</v>
      </c>
      <c r="K954" s="133">
        <v>0</v>
      </c>
      <c r="L954" s="133">
        <v>0</v>
      </c>
      <c r="M954" s="133">
        <v>0</v>
      </c>
      <c r="N954" s="133">
        <v>0</v>
      </c>
      <c r="O954" s="133">
        <v>0</v>
      </c>
      <c r="P954" s="133">
        <v>0</v>
      </c>
      <c r="Q954" s="278"/>
      <c r="R954" s="279"/>
    </row>
    <row r="955" spans="1:18" s="24" customFormat="1" ht="12.75">
      <c r="A955" s="137"/>
      <c r="B955" s="140"/>
      <c r="C955" s="143"/>
      <c r="D955" s="29"/>
      <c r="E955" s="27"/>
      <c r="F955" s="27" t="s">
        <v>28</v>
      </c>
      <c r="G955" s="133">
        <f t="shared" si="201"/>
        <v>0</v>
      </c>
      <c r="H955" s="133">
        <f t="shared" si="201"/>
        <v>0</v>
      </c>
      <c r="I955" s="28">
        <v>0</v>
      </c>
      <c r="J955" s="28">
        <v>0</v>
      </c>
      <c r="K955" s="133">
        <v>0</v>
      </c>
      <c r="L955" s="133">
        <v>0</v>
      </c>
      <c r="M955" s="133">
        <v>0</v>
      </c>
      <c r="N955" s="133">
        <v>0</v>
      </c>
      <c r="O955" s="133">
        <v>0</v>
      </c>
      <c r="P955" s="133">
        <v>0</v>
      </c>
      <c r="Q955" s="278"/>
      <c r="R955" s="279"/>
    </row>
    <row r="956" spans="1:18" s="24" customFormat="1" ht="12.75">
      <c r="A956" s="137"/>
      <c r="B956" s="140"/>
      <c r="C956" s="143"/>
      <c r="D956" s="29"/>
      <c r="E956" s="27"/>
      <c r="F956" s="27" t="s">
        <v>227</v>
      </c>
      <c r="G956" s="133">
        <f t="shared" si="201"/>
        <v>0</v>
      </c>
      <c r="H956" s="133">
        <f t="shared" si="201"/>
        <v>0</v>
      </c>
      <c r="I956" s="28">
        <v>0</v>
      </c>
      <c r="J956" s="28">
        <v>0</v>
      </c>
      <c r="K956" s="133">
        <v>0</v>
      </c>
      <c r="L956" s="133">
        <v>0</v>
      </c>
      <c r="M956" s="133">
        <v>0</v>
      </c>
      <c r="N956" s="133">
        <v>0</v>
      </c>
      <c r="O956" s="133">
        <v>0</v>
      </c>
      <c r="P956" s="133">
        <v>0</v>
      </c>
      <c r="Q956" s="278"/>
      <c r="R956" s="279"/>
    </row>
    <row r="957" spans="1:18" s="24" customFormat="1" ht="12.75">
      <c r="A957" s="137"/>
      <c r="B957" s="140"/>
      <c r="C957" s="143"/>
      <c r="D957" s="29"/>
      <c r="E957" s="38"/>
      <c r="F957" s="27" t="s">
        <v>234</v>
      </c>
      <c r="G957" s="133">
        <f t="shared" si="201"/>
        <v>0</v>
      </c>
      <c r="H957" s="133">
        <f t="shared" si="201"/>
        <v>0</v>
      </c>
      <c r="I957" s="28">
        <v>0</v>
      </c>
      <c r="J957" s="28">
        <v>0</v>
      </c>
      <c r="K957" s="28">
        <v>0</v>
      </c>
      <c r="L957" s="133">
        <v>0</v>
      </c>
      <c r="M957" s="28">
        <v>0</v>
      </c>
      <c r="N957" s="28">
        <v>0</v>
      </c>
      <c r="O957" s="28">
        <v>0</v>
      </c>
      <c r="P957" s="133">
        <v>0</v>
      </c>
      <c r="Q957" s="278"/>
      <c r="R957" s="279"/>
    </row>
    <row r="958" spans="1:18" s="24" customFormat="1" ht="12.75">
      <c r="A958" s="137"/>
      <c r="B958" s="140"/>
      <c r="C958" s="143"/>
      <c r="D958" s="29"/>
      <c r="E958" s="38"/>
      <c r="F958" s="27" t="s">
        <v>235</v>
      </c>
      <c r="G958" s="133">
        <f t="shared" si="201"/>
        <v>0</v>
      </c>
      <c r="H958" s="133">
        <f t="shared" si="201"/>
        <v>0</v>
      </c>
      <c r="I958" s="28">
        <v>0</v>
      </c>
      <c r="J958" s="28">
        <v>0</v>
      </c>
      <c r="K958" s="28">
        <v>0</v>
      </c>
      <c r="L958" s="133">
        <v>0</v>
      </c>
      <c r="M958" s="28">
        <v>0</v>
      </c>
      <c r="N958" s="28">
        <v>0</v>
      </c>
      <c r="O958" s="28">
        <v>0</v>
      </c>
      <c r="P958" s="133">
        <v>0</v>
      </c>
      <c r="Q958" s="278"/>
      <c r="R958" s="279"/>
    </row>
    <row r="959" spans="1:18" s="24" customFormat="1" ht="12.75">
      <c r="A959" s="137"/>
      <c r="B959" s="140"/>
      <c r="C959" s="143"/>
      <c r="D959" s="29"/>
      <c r="E959" s="38"/>
      <c r="F959" s="27" t="s">
        <v>236</v>
      </c>
      <c r="G959" s="133">
        <f t="shared" si="201"/>
        <v>0</v>
      </c>
      <c r="H959" s="133">
        <f t="shared" si="201"/>
        <v>0</v>
      </c>
      <c r="I959" s="28">
        <v>0</v>
      </c>
      <c r="J959" s="28">
        <v>0</v>
      </c>
      <c r="K959" s="28">
        <v>0</v>
      </c>
      <c r="L959" s="133">
        <v>0</v>
      </c>
      <c r="M959" s="28">
        <v>0</v>
      </c>
      <c r="N959" s="28">
        <v>0</v>
      </c>
      <c r="O959" s="28">
        <v>0</v>
      </c>
      <c r="P959" s="133">
        <v>0</v>
      </c>
      <c r="Q959" s="278"/>
      <c r="R959" s="279"/>
    </row>
    <row r="960" spans="1:18" s="24" customFormat="1" ht="12.75">
      <c r="A960" s="137"/>
      <c r="B960" s="140"/>
      <c r="C960" s="143"/>
      <c r="D960" s="29"/>
      <c r="E960" s="27" t="s">
        <v>199</v>
      </c>
      <c r="F960" s="27" t="s">
        <v>237</v>
      </c>
      <c r="G960" s="133">
        <f t="shared" si="201"/>
        <v>42.3</v>
      </c>
      <c r="H960" s="133">
        <f t="shared" si="201"/>
        <v>0</v>
      </c>
      <c r="I960" s="28">
        <v>42.3</v>
      </c>
      <c r="J960" s="28">
        <v>0</v>
      </c>
      <c r="K960" s="28">
        <v>0</v>
      </c>
      <c r="L960" s="133">
        <v>0</v>
      </c>
      <c r="M960" s="28">
        <v>0</v>
      </c>
      <c r="N960" s="28">
        <v>0</v>
      </c>
      <c r="O960" s="28">
        <v>0</v>
      </c>
      <c r="P960" s="133">
        <v>0</v>
      </c>
      <c r="Q960" s="278"/>
      <c r="R960" s="279"/>
    </row>
    <row r="961" spans="1:18" s="24" customFormat="1" ht="13.5" thickBot="1">
      <c r="A961" s="138"/>
      <c r="B961" s="141"/>
      <c r="C961" s="144"/>
      <c r="D961" s="33"/>
      <c r="E961" s="35" t="s">
        <v>23</v>
      </c>
      <c r="F961" s="35" t="s">
        <v>238</v>
      </c>
      <c r="G961" s="134">
        <f t="shared" si="201"/>
        <v>845</v>
      </c>
      <c r="H961" s="134">
        <f t="shared" si="201"/>
        <v>0</v>
      </c>
      <c r="I961" s="36">
        <v>845</v>
      </c>
      <c r="J961" s="36">
        <v>0</v>
      </c>
      <c r="K961" s="36">
        <v>0</v>
      </c>
      <c r="L961" s="134">
        <v>0</v>
      </c>
      <c r="M961" s="36">
        <v>0</v>
      </c>
      <c r="N961" s="36">
        <v>0</v>
      </c>
      <c r="O961" s="36">
        <v>0</v>
      </c>
      <c r="P961" s="134">
        <v>0</v>
      </c>
      <c r="Q961" s="280"/>
      <c r="R961" s="281"/>
    </row>
    <row r="962" spans="1:18" s="24" customFormat="1" ht="12.75">
      <c r="A962" s="136" t="s">
        <v>327</v>
      </c>
      <c r="B962" s="139" t="s">
        <v>504</v>
      </c>
      <c r="C962" s="142">
        <v>50</v>
      </c>
      <c r="D962" s="21"/>
      <c r="E962" s="114"/>
      <c r="F962" s="119" t="s">
        <v>247</v>
      </c>
      <c r="G962" s="23">
        <f aca="true" t="shared" si="202" ref="G962:P962">SUM(G963:G973)</f>
        <v>341.3</v>
      </c>
      <c r="H962" s="23">
        <f t="shared" si="202"/>
        <v>0</v>
      </c>
      <c r="I962" s="23">
        <f t="shared" si="202"/>
        <v>341.3</v>
      </c>
      <c r="J962" s="23">
        <f t="shared" si="202"/>
        <v>0</v>
      </c>
      <c r="K962" s="23">
        <f t="shared" si="202"/>
        <v>0</v>
      </c>
      <c r="L962" s="23">
        <f t="shared" si="202"/>
        <v>0</v>
      </c>
      <c r="M962" s="23">
        <f t="shared" si="202"/>
        <v>0</v>
      </c>
      <c r="N962" s="23">
        <f t="shared" si="202"/>
        <v>0</v>
      </c>
      <c r="O962" s="23">
        <f t="shared" si="202"/>
        <v>0</v>
      </c>
      <c r="P962" s="23">
        <f t="shared" si="202"/>
        <v>0</v>
      </c>
      <c r="Q962" s="276" t="s">
        <v>20</v>
      </c>
      <c r="R962" s="277"/>
    </row>
    <row r="963" spans="1:18" s="24" customFormat="1" ht="12.75">
      <c r="A963" s="137"/>
      <c r="B963" s="140"/>
      <c r="C963" s="143"/>
      <c r="D963" s="29"/>
      <c r="E963" s="115"/>
      <c r="F963" s="27" t="s">
        <v>22</v>
      </c>
      <c r="G963" s="133">
        <f aca="true" t="shared" si="203" ref="G963:H973">I963+K963+M963+O963</f>
        <v>0</v>
      </c>
      <c r="H963" s="133">
        <f t="shared" si="203"/>
        <v>0</v>
      </c>
      <c r="I963" s="133">
        <v>0</v>
      </c>
      <c r="J963" s="133">
        <v>0</v>
      </c>
      <c r="K963" s="133">
        <v>0</v>
      </c>
      <c r="L963" s="133">
        <v>0</v>
      </c>
      <c r="M963" s="133">
        <v>0</v>
      </c>
      <c r="N963" s="133">
        <v>0</v>
      </c>
      <c r="O963" s="133">
        <v>0</v>
      </c>
      <c r="P963" s="133">
        <v>0</v>
      </c>
      <c r="Q963" s="278"/>
      <c r="R963" s="279"/>
    </row>
    <row r="964" spans="1:18" s="24" customFormat="1" ht="12.75">
      <c r="A964" s="137"/>
      <c r="B964" s="140"/>
      <c r="C964" s="143"/>
      <c r="D964" s="29"/>
      <c r="E964" s="38"/>
      <c r="F964" s="27" t="s">
        <v>25</v>
      </c>
      <c r="G964" s="133">
        <f t="shared" si="203"/>
        <v>0</v>
      </c>
      <c r="H964" s="133">
        <f t="shared" si="203"/>
        <v>0</v>
      </c>
      <c r="I964" s="133">
        <v>0</v>
      </c>
      <c r="J964" s="133">
        <v>0</v>
      </c>
      <c r="K964" s="133">
        <v>0</v>
      </c>
      <c r="L964" s="133">
        <v>0</v>
      </c>
      <c r="M964" s="133">
        <v>0</v>
      </c>
      <c r="N964" s="133">
        <v>0</v>
      </c>
      <c r="O964" s="133">
        <v>0</v>
      </c>
      <c r="P964" s="133">
        <v>0</v>
      </c>
      <c r="Q964" s="278"/>
      <c r="R964" s="279"/>
    </row>
    <row r="965" spans="1:18" s="24" customFormat="1" ht="12.75">
      <c r="A965" s="137"/>
      <c r="B965" s="140"/>
      <c r="C965" s="143"/>
      <c r="D965" s="29"/>
      <c r="E965" s="84"/>
      <c r="F965" s="27" t="s">
        <v>26</v>
      </c>
      <c r="G965" s="133">
        <f t="shared" si="203"/>
        <v>0</v>
      </c>
      <c r="H965" s="133">
        <f t="shared" si="203"/>
        <v>0</v>
      </c>
      <c r="I965" s="133">
        <v>0</v>
      </c>
      <c r="J965" s="133">
        <v>0</v>
      </c>
      <c r="K965" s="133">
        <v>0</v>
      </c>
      <c r="L965" s="133">
        <v>0</v>
      </c>
      <c r="M965" s="133">
        <v>0</v>
      </c>
      <c r="N965" s="133">
        <v>0</v>
      </c>
      <c r="O965" s="133">
        <v>0</v>
      </c>
      <c r="P965" s="133">
        <v>0</v>
      </c>
      <c r="Q965" s="278"/>
      <c r="R965" s="279"/>
    </row>
    <row r="966" spans="1:18" s="24" customFormat="1" ht="12.75">
      <c r="A966" s="137"/>
      <c r="B966" s="140"/>
      <c r="C966" s="143"/>
      <c r="D966" s="29"/>
      <c r="E966" s="84"/>
      <c r="F966" s="27" t="s">
        <v>248</v>
      </c>
      <c r="G966" s="133">
        <f t="shared" si="203"/>
        <v>0</v>
      </c>
      <c r="H966" s="133">
        <f t="shared" si="203"/>
        <v>0</v>
      </c>
      <c r="I966" s="133">
        <v>0</v>
      </c>
      <c r="J966" s="133">
        <v>0</v>
      </c>
      <c r="K966" s="133">
        <v>0</v>
      </c>
      <c r="L966" s="133">
        <v>0</v>
      </c>
      <c r="M966" s="133">
        <v>0</v>
      </c>
      <c r="N966" s="133">
        <v>0</v>
      </c>
      <c r="O966" s="133">
        <v>0</v>
      </c>
      <c r="P966" s="133">
        <v>0</v>
      </c>
      <c r="Q966" s="278"/>
      <c r="R966" s="279"/>
    </row>
    <row r="967" spans="1:18" s="24" customFormat="1" ht="12.75">
      <c r="A967" s="137"/>
      <c r="B967" s="140"/>
      <c r="C967" s="143"/>
      <c r="D967" s="29"/>
      <c r="E967" s="27"/>
      <c r="F967" s="27" t="s">
        <v>28</v>
      </c>
      <c r="G967" s="133">
        <f t="shared" si="203"/>
        <v>0</v>
      </c>
      <c r="H967" s="133">
        <f t="shared" si="203"/>
        <v>0</v>
      </c>
      <c r="I967" s="28">
        <v>0</v>
      </c>
      <c r="J967" s="28">
        <v>0</v>
      </c>
      <c r="K967" s="133">
        <v>0</v>
      </c>
      <c r="L967" s="133">
        <v>0</v>
      </c>
      <c r="M967" s="133">
        <v>0</v>
      </c>
      <c r="N967" s="133">
        <v>0</v>
      </c>
      <c r="O967" s="133">
        <v>0</v>
      </c>
      <c r="P967" s="133">
        <v>0</v>
      </c>
      <c r="Q967" s="278"/>
      <c r="R967" s="279"/>
    </row>
    <row r="968" spans="1:18" s="24" customFormat="1" ht="12.75">
      <c r="A968" s="137"/>
      <c r="B968" s="140"/>
      <c r="C968" s="143"/>
      <c r="D968" s="29"/>
      <c r="E968" s="27"/>
      <c r="F968" s="27" t="s">
        <v>227</v>
      </c>
      <c r="G968" s="133">
        <f aca="true" t="shared" si="204" ref="G968:H972">I968+K968+M968+O968</f>
        <v>0</v>
      </c>
      <c r="H968" s="133">
        <f t="shared" si="204"/>
        <v>0</v>
      </c>
      <c r="I968" s="28">
        <v>0</v>
      </c>
      <c r="J968" s="28">
        <v>0</v>
      </c>
      <c r="K968" s="133">
        <v>0</v>
      </c>
      <c r="L968" s="133">
        <v>0</v>
      </c>
      <c r="M968" s="133">
        <v>0</v>
      </c>
      <c r="N968" s="133">
        <v>0</v>
      </c>
      <c r="O968" s="133">
        <v>0</v>
      </c>
      <c r="P968" s="133">
        <v>0</v>
      </c>
      <c r="Q968" s="278"/>
      <c r="R968" s="279"/>
    </row>
    <row r="969" spans="1:18" s="24" customFormat="1" ht="12.75">
      <c r="A969" s="137"/>
      <c r="B969" s="140"/>
      <c r="C969" s="143"/>
      <c r="D969" s="29"/>
      <c r="E969" s="38"/>
      <c r="F969" s="27" t="s">
        <v>234</v>
      </c>
      <c r="G969" s="133">
        <f t="shared" si="204"/>
        <v>0</v>
      </c>
      <c r="H969" s="133">
        <f t="shared" si="204"/>
        <v>0</v>
      </c>
      <c r="I969" s="28">
        <v>0</v>
      </c>
      <c r="J969" s="28">
        <v>0</v>
      </c>
      <c r="K969" s="28">
        <v>0</v>
      </c>
      <c r="L969" s="133">
        <v>0</v>
      </c>
      <c r="M969" s="28">
        <v>0</v>
      </c>
      <c r="N969" s="28">
        <v>0</v>
      </c>
      <c r="O969" s="28">
        <v>0</v>
      </c>
      <c r="P969" s="133">
        <v>0</v>
      </c>
      <c r="Q969" s="278"/>
      <c r="R969" s="279"/>
    </row>
    <row r="970" spans="1:18" s="24" customFormat="1" ht="12.75">
      <c r="A970" s="137"/>
      <c r="B970" s="140"/>
      <c r="C970" s="143"/>
      <c r="D970" s="29"/>
      <c r="E970" s="38"/>
      <c r="F970" s="27" t="s">
        <v>235</v>
      </c>
      <c r="G970" s="133">
        <f t="shared" si="204"/>
        <v>0</v>
      </c>
      <c r="H970" s="133">
        <f t="shared" si="204"/>
        <v>0</v>
      </c>
      <c r="I970" s="28">
        <v>0</v>
      </c>
      <c r="J970" s="28">
        <v>0</v>
      </c>
      <c r="K970" s="28">
        <v>0</v>
      </c>
      <c r="L970" s="133">
        <v>0</v>
      </c>
      <c r="M970" s="28">
        <v>0</v>
      </c>
      <c r="N970" s="28">
        <v>0</v>
      </c>
      <c r="O970" s="28">
        <v>0</v>
      </c>
      <c r="P970" s="133">
        <v>0</v>
      </c>
      <c r="Q970" s="278"/>
      <c r="R970" s="279"/>
    </row>
    <row r="971" spans="1:18" s="24" customFormat="1" ht="12.75">
      <c r="A971" s="137"/>
      <c r="B971" s="140"/>
      <c r="C971" s="143"/>
      <c r="D971" s="29"/>
      <c r="E971" s="27" t="s">
        <v>199</v>
      </c>
      <c r="F971" s="27" t="s">
        <v>236</v>
      </c>
      <c r="G971" s="133">
        <f t="shared" si="204"/>
        <v>16.3</v>
      </c>
      <c r="H971" s="133">
        <f t="shared" si="204"/>
        <v>0</v>
      </c>
      <c r="I971" s="28">
        <v>16.3</v>
      </c>
      <c r="J971" s="28">
        <v>0</v>
      </c>
      <c r="K971" s="28">
        <v>0</v>
      </c>
      <c r="L971" s="133">
        <v>0</v>
      </c>
      <c r="M971" s="28">
        <v>0</v>
      </c>
      <c r="N971" s="28">
        <v>0</v>
      </c>
      <c r="O971" s="28">
        <v>0</v>
      </c>
      <c r="P971" s="133">
        <v>0</v>
      </c>
      <c r="Q971" s="278"/>
      <c r="R971" s="279"/>
    </row>
    <row r="972" spans="1:18" s="24" customFormat="1" ht="12.75">
      <c r="A972" s="137"/>
      <c r="B972" s="140"/>
      <c r="C972" s="143"/>
      <c r="D972" s="29"/>
      <c r="E972" s="27" t="s">
        <v>23</v>
      </c>
      <c r="F972" s="27" t="s">
        <v>237</v>
      </c>
      <c r="G972" s="133">
        <f t="shared" si="204"/>
        <v>325</v>
      </c>
      <c r="H972" s="133">
        <f t="shared" si="204"/>
        <v>0</v>
      </c>
      <c r="I972" s="28">
        <v>325</v>
      </c>
      <c r="J972" s="28">
        <v>0</v>
      </c>
      <c r="K972" s="28">
        <v>0</v>
      </c>
      <c r="L972" s="133">
        <v>0</v>
      </c>
      <c r="M972" s="28">
        <v>0</v>
      </c>
      <c r="N972" s="28">
        <v>0</v>
      </c>
      <c r="O972" s="28">
        <v>0</v>
      </c>
      <c r="P972" s="133">
        <v>0</v>
      </c>
      <c r="Q972" s="278"/>
      <c r="R972" s="279"/>
    </row>
    <row r="973" spans="1:18" s="24" customFormat="1" ht="13.5" thickBot="1">
      <c r="A973" s="138"/>
      <c r="B973" s="141"/>
      <c r="C973" s="144"/>
      <c r="D973" s="33"/>
      <c r="E973" s="85"/>
      <c r="F973" s="35" t="s">
        <v>238</v>
      </c>
      <c r="G973" s="134">
        <f t="shared" si="203"/>
        <v>0</v>
      </c>
      <c r="H973" s="134">
        <f t="shared" si="203"/>
        <v>0</v>
      </c>
      <c r="I973" s="36">
        <v>0</v>
      </c>
      <c r="J973" s="36">
        <v>0</v>
      </c>
      <c r="K973" s="36">
        <v>0</v>
      </c>
      <c r="L973" s="134">
        <v>0</v>
      </c>
      <c r="M973" s="36">
        <v>0</v>
      </c>
      <c r="N973" s="36">
        <v>0</v>
      </c>
      <c r="O973" s="36">
        <v>0</v>
      </c>
      <c r="P973" s="134">
        <v>0</v>
      </c>
      <c r="Q973" s="280"/>
      <c r="R973" s="281"/>
    </row>
    <row r="974" spans="1:18" s="24" customFormat="1" ht="12.75">
      <c r="A974" s="136" t="s">
        <v>328</v>
      </c>
      <c r="B974" s="139" t="s">
        <v>505</v>
      </c>
      <c r="C974" s="142">
        <v>50</v>
      </c>
      <c r="D974" s="21"/>
      <c r="E974" s="114"/>
      <c r="F974" s="119" t="s">
        <v>247</v>
      </c>
      <c r="G974" s="23">
        <f aca="true" t="shared" si="205" ref="G974:P974">SUM(G975:G985)</f>
        <v>341.3</v>
      </c>
      <c r="H974" s="23">
        <f t="shared" si="205"/>
        <v>0</v>
      </c>
      <c r="I974" s="23">
        <f t="shared" si="205"/>
        <v>341.3</v>
      </c>
      <c r="J974" s="23">
        <f t="shared" si="205"/>
        <v>0</v>
      </c>
      <c r="K974" s="23">
        <f t="shared" si="205"/>
        <v>0</v>
      </c>
      <c r="L974" s="23">
        <f t="shared" si="205"/>
        <v>0</v>
      </c>
      <c r="M974" s="23">
        <f t="shared" si="205"/>
        <v>0</v>
      </c>
      <c r="N974" s="23">
        <f t="shared" si="205"/>
        <v>0</v>
      </c>
      <c r="O974" s="23">
        <f t="shared" si="205"/>
        <v>0</v>
      </c>
      <c r="P974" s="23">
        <f t="shared" si="205"/>
        <v>0</v>
      </c>
      <c r="Q974" s="276" t="s">
        <v>20</v>
      </c>
      <c r="R974" s="277"/>
    </row>
    <row r="975" spans="1:18" s="24" customFormat="1" ht="12.75">
      <c r="A975" s="137"/>
      <c r="B975" s="140"/>
      <c r="C975" s="143"/>
      <c r="D975" s="29"/>
      <c r="E975" s="115"/>
      <c r="F975" s="27" t="s">
        <v>22</v>
      </c>
      <c r="G975" s="133">
        <f aca="true" t="shared" si="206" ref="G975:H979">I975+K975+M975+O975</f>
        <v>0</v>
      </c>
      <c r="H975" s="133">
        <f t="shared" si="206"/>
        <v>0</v>
      </c>
      <c r="I975" s="133">
        <v>0</v>
      </c>
      <c r="J975" s="133">
        <v>0</v>
      </c>
      <c r="K975" s="133">
        <v>0</v>
      </c>
      <c r="L975" s="133">
        <v>0</v>
      </c>
      <c r="M975" s="133">
        <v>0</v>
      </c>
      <c r="N975" s="133">
        <v>0</v>
      </c>
      <c r="O975" s="133">
        <v>0</v>
      </c>
      <c r="P975" s="133">
        <v>0</v>
      </c>
      <c r="Q975" s="278"/>
      <c r="R975" s="279"/>
    </row>
    <row r="976" spans="1:18" s="24" customFormat="1" ht="12.75">
      <c r="A976" s="137"/>
      <c r="B976" s="140"/>
      <c r="C976" s="143"/>
      <c r="D976" s="29"/>
      <c r="E976" s="38"/>
      <c r="F976" s="27" t="s">
        <v>25</v>
      </c>
      <c r="G976" s="133">
        <f t="shared" si="206"/>
        <v>0</v>
      </c>
      <c r="H976" s="133">
        <f t="shared" si="206"/>
        <v>0</v>
      </c>
      <c r="I976" s="133">
        <v>0</v>
      </c>
      <c r="J976" s="133">
        <v>0</v>
      </c>
      <c r="K976" s="133">
        <v>0</v>
      </c>
      <c r="L976" s="133">
        <v>0</v>
      </c>
      <c r="M976" s="133">
        <v>0</v>
      </c>
      <c r="N976" s="133">
        <v>0</v>
      </c>
      <c r="O976" s="133">
        <v>0</v>
      </c>
      <c r="P976" s="133">
        <v>0</v>
      </c>
      <c r="Q976" s="278"/>
      <c r="R976" s="279"/>
    </row>
    <row r="977" spans="1:18" s="24" customFormat="1" ht="12.75">
      <c r="A977" s="137"/>
      <c r="B977" s="140"/>
      <c r="C977" s="143"/>
      <c r="D977" s="29"/>
      <c r="E977" s="84"/>
      <c r="F977" s="27" t="s">
        <v>26</v>
      </c>
      <c r="G977" s="133">
        <f t="shared" si="206"/>
        <v>0</v>
      </c>
      <c r="H977" s="133">
        <f t="shared" si="206"/>
        <v>0</v>
      </c>
      <c r="I977" s="133">
        <v>0</v>
      </c>
      <c r="J977" s="133">
        <v>0</v>
      </c>
      <c r="K977" s="133">
        <v>0</v>
      </c>
      <c r="L977" s="133">
        <v>0</v>
      </c>
      <c r="M977" s="133">
        <v>0</v>
      </c>
      <c r="N977" s="133">
        <v>0</v>
      </c>
      <c r="O977" s="133">
        <v>0</v>
      </c>
      <c r="P977" s="133">
        <v>0</v>
      </c>
      <c r="Q977" s="278"/>
      <c r="R977" s="279"/>
    </row>
    <row r="978" spans="1:18" s="24" customFormat="1" ht="12.75">
      <c r="A978" s="137"/>
      <c r="B978" s="140"/>
      <c r="C978" s="143"/>
      <c r="D978" s="29"/>
      <c r="E978" s="84"/>
      <c r="F978" s="27" t="s">
        <v>248</v>
      </c>
      <c r="G978" s="133">
        <f t="shared" si="206"/>
        <v>0</v>
      </c>
      <c r="H978" s="133">
        <f t="shared" si="206"/>
        <v>0</v>
      </c>
      <c r="I978" s="133">
        <v>0</v>
      </c>
      <c r="J978" s="133">
        <v>0</v>
      </c>
      <c r="K978" s="133">
        <v>0</v>
      </c>
      <c r="L978" s="133">
        <v>0</v>
      </c>
      <c r="M978" s="133">
        <v>0</v>
      </c>
      <c r="N978" s="133">
        <v>0</v>
      </c>
      <c r="O978" s="133">
        <v>0</v>
      </c>
      <c r="P978" s="133">
        <v>0</v>
      </c>
      <c r="Q978" s="278"/>
      <c r="R978" s="279"/>
    </row>
    <row r="979" spans="1:18" s="24" customFormat="1" ht="12.75">
      <c r="A979" s="137"/>
      <c r="B979" s="140"/>
      <c r="C979" s="143"/>
      <c r="D979" s="29"/>
      <c r="E979" s="27"/>
      <c r="F979" s="27" t="s">
        <v>28</v>
      </c>
      <c r="G979" s="133">
        <f t="shared" si="206"/>
        <v>0</v>
      </c>
      <c r="H979" s="133">
        <f t="shared" si="206"/>
        <v>0</v>
      </c>
      <c r="I979" s="28">
        <v>0</v>
      </c>
      <c r="J979" s="28">
        <v>0</v>
      </c>
      <c r="K979" s="133">
        <v>0</v>
      </c>
      <c r="L979" s="133">
        <v>0</v>
      </c>
      <c r="M979" s="133">
        <v>0</v>
      </c>
      <c r="N979" s="133">
        <v>0</v>
      </c>
      <c r="O979" s="133">
        <v>0</v>
      </c>
      <c r="P979" s="133">
        <v>0</v>
      </c>
      <c r="Q979" s="278"/>
      <c r="R979" s="279"/>
    </row>
    <row r="980" spans="1:18" s="24" customFormat="1" ht="12.75">
      <c r="A980" s="137"/>
      <c r="B980" s="140"/>
      <c r="C980" s="143"/>
      <c r="D980" s="29"/>
      <c r="E980" s="27"/>
      <c r="F980" s="27" t="s">
        <v>227</v>
      </c>
      <c r="G980" s="133">
        <f aca="true" t="shared" si="207" ref="G980:G985">I980+K980+M980+O980</f>
        <v>0</v>
      </c>
      <c r="H980" s="133">
        <f aca="true" t="shared" si="208" ref="H980:H985">J980+L980+N980+P980</f>
        <v>0</v>
      </c>
      <c r="I980" s="28">
        <v>0</v>
      </c>
      <c r="J980" s="28">
        <v>0</v>
      </c>
      <c r="K980" s="133">
        <v>0</v>
      </c>
      <c r="L980" s="133">
        <v>0</v>
      </c>
      <c r="M980" s="133">
        <v>0</v>
      </c>
      <c r="N980" s="133">
        <v>0</v>
      </c>
      <c r="O980" s="133">
        <v>0</v>
      </c>
      <c r="P980" s="133">
        <v>0</v>
      </c>
      <c r="Q980" s="278"/>
      <c r="R980" s="279"/>
    </row>
    <row r="981" spans="1:18" s="24" customFormat="1" ht="12.75">
      <c r="A981" s="137"/>
      <c r="B981" s="140"/>
      <c r="C981" s="143"/>
      <c r="D981" s="29"/>
      <c r="E981" s="38"/>
      <c r="F981" s="27" t="s">
        <v>234</v>
      </c>
      <c r="G981" s="133">
        <f t="shared" si="207"/>
        <v>0</v>
      </c>
      <c r="H981" s="133">
        <f t="shared" si="208"/>
        <v>0</v>
      </c>
      <c r="I981" s="28">
        <v>0</v>
      </c>
      <c r="J981" s="28">
        <v>0</v>
      </c>
      <c r="K981" s="28">
        <v>0</v>
      </c>
      <c r="L981" s="133">
        <v>0</v>
      </c>
      <c r="M981" s="28">
        <v>0</v>
      </c>
      <c r="N981" s="28">
        <v>0</v>
      </c>
      <c r="O981" s="28">
        <v>0</v>
      </c>
      <c r="P981" s="133">
        <v>0</v>
      </c>
      <c r="Q981" s="278"/>
      <c r="R981" s="279"/>
    </row>
    <row r="982" spans="1:18" s="24" customFormat="1" ht="12.75">
      <c r="A982" s="137"/>
      <c r="B982" s="140"/>
      <c r="C982" s="143"/>
      <c r="D982" s="29"/>
      <c r="E982" s="38"/>
      <c r="F982" s="27" t="s">
        <v>235</v>
      </c>
      <c r="G982" s="133">
        <f t="shared" si="207"/>
        <v>0</v>
      </c>
      <c r="H982" s="133">
        <f t="shared" si="208"/>
        <v>0</v>
      </c>
      <c r="I982" s="28">
        <v>0</v>
      </c>
      <c r="J982" s="28">
        <v>0</v>
      </c>
      <c r="K982" s="28">
        <v>0</v>
      </c>
      <c r="L982" s="133">
        <v>0</v>
      </c>
      <c r="M982" s="28">
        <v>0</v>
      </c>
      <c r="N982" s="28">
        <v>0</v>
      </c>
      <c r="O982" s="28">
        <v>0</v>
      </c>
      <c r="P982" s="133">
        <v>0</v>
      </c>
      <c r="Q982" s="278"/>
      <c r="R982" s="279"/>
    </row>
    <row r="983" spans="1:18" s="24" customFormat="1" ht="12.75">
      <c r="A983" s="137"/>
      <c r="B983" s="140"/>
      <c r="C983" s="143"/>
      <c r="D983" s="29"/>
      <c r="E983" s="27" t="s">
        <v>199</v>
      </c>
      <c r="F983" s="27" t="s">
        <v>236</v>
      </c>
      <c r="G983" s="133">
        <f t="shared" si="207"/>
        <v>16.3</v>
      </c>
      <c r="H983" s="133">
        <f t="shared" si="208"/>
        <v>0</v>
      </c>
      <c r="I983" s="28">
        <v>16.3</v>
      </c>
      <c r="J983" s="28">
        <v>0</v>
      </c>
      <c r="K983" s="28">
        <v>0</v>
      </c>
      <c r="L983" s="133">
        <v>0</v>
      </c>
      <c r="M983" s="28">
        <v>0</v>
      </c>
      <c r="N983" s="28">
        <v>0</v>
      </c>
      <c r="O983" s="28">
        <v>0</v>
      </c>
      <c r="P983" s="133">
        <v>0</v>
      </c>
      <c r="Q983" s="278"/>
      <c r="R983" s="279"/>
    </row>
    <row r="984" spans="1:18" s="24" customFormat="1" ht="12.75">
      <c r="A984" s="137"/>
      <c r="B984" s="140"/>
      <c r="C984" s="143"/>
      <c r="D984" s="29"/>
      <c r="E984" s="27" t="s">
        <v>23</v>
      </c>
      <c r="F984" s="27" t="s">
        <v>237</v>
      </c>
      <c r="G984" s="133">
        <f t="shared" si="207"/>
        <v>325</v>
      </c>
      <c r="H984" s="133">
        <f t="shared" si="208"/>
        <v>0</v>
      </c>
      <c r="I984" s="28">
        <v>325</v>
      </c>
      <c r="J984" s="28">
        <v>0</v>
      </c>
      <c r="K984" s="28">
        <v>0</v>
      </c>
      <c r="L984" s="133">
        <v>0</v>
      </c>
      <c r="M984" s="28">
        <v>0</v>
      </c>
      <c r="N984" s="28">
        <v>0</v>
      </c>
      <c r="O984" s="28">
        <v>0</v>
      </c>
      <c r="P984" s="133">
        <v>0</v>
      </c>
      <c r="Q984" s="278"/>
      <c r="R984" s="279"/>
    </row>
    <row r="985" spans="1:18" s="24" customFormat="1" ht="13.5" thickBot="1">
      <c r="A985" s="138"/>
      <c r="B985" s="141"/>
      <c r="C985" s="144"/>
      <c r="D985" s="33"/>
      <c r="E985" s="85"/>
      <c r="F985" s="35" t="s">
        <v>238</v>
      </c>
      <c r="G985" s="133">
        <f t="shared" si="207"/>
        <v>0</v>
      </c>
      <c r="H985" s="133">
        <f t="shared" si="208"/>
        <v>0</v>
      </c>
      <c r="I985" s="36">
        <v>0</v>
      </c>
      <c r="J985" s="36">
        <v>0</v>
      </c>
      <c r="K985" s="36">
        <v>0</v>
      </c>
      <c r="L985" s="134">
        <v>0</v>
      </c>
      <c r="M985" s="36">
        <v>0</v>
      </c>
      <c r="N985" s="36">
        <v>0</v>
      </c>
      <c r="O985" s="36">
        <v>0</v>
      </c>
      <c r="P985" s="134">
        <v>0</v>
      </c>
      <c r="Q985" s="280"/>
      <c r="R985" s="281"/>
    </row>
    <row r="986" spans="1:18" s="24" customFormat="1" ht="12.75">
      <c r="A986" s="136" t="s">
        <v>329</v>
      </c>
      <c r="B986" s="139" t="s">
        <v>506</v>
      </c>
      <c r="C986" s="142">
        <v>50</v>
      </c>
      <c r="D986" s="21"/>
      <c r="E986" s="114"/>
      <c r="F986" s="119" t="s">
        <v>247</v>
      </c>
      <c r="G986" s="23">
        <f aca="true" t="shared" si="209" ref="G986:P986">SUM(G987:G997)</f>
        <v>341.3</v>
      </c>
      <c r="H986" s="23">
        <f t="shared" si="209"/>
        <v>0</v>
      </c>
      <c r="I986" s="23">
        <f t="shared" si="209"/>
        <v>341.3</v>
      </c>
      <c r="J986" s="23">
        <f t="shared" si="209"/>
        <v>0</v>
      </c>
      <c r="K986" s="23">
        <f t="shared" si="209"/>
        <v>0</v>
      </c>
      <c r="L986" s="23">
        <f t="shared" si="209"/>
        <v>0</v>
      </c>
      <c r="M986" s="23">
        <f t="shared" si="209"/>
        <v>0</v>
      </c>
      <c r="N986" s="23">
        <f t="shared" si="209"/>
        <v>0</v>
      </c>
      <c r="O986" s="23">
        <f t="shared" si="209"/>
        <v>0</v>
      </c>
      <c r="P986" s="23">
        <f t="shared" si="209"/>
        <v>0</v>
      </c>
      <c r="Q986" s="276" t="s">
        <v>20</v>
      </c>
      <c r="R986" s="277"/>
    </row>
    <row r="987" spans="1:18" s="24" customFormat="1" ht="12.75">
      <c r="A987" s="137"/>
      <c r="B987" s="140"/>
      <c r="C987" s="143"/>
      <c r="D987" s="29"/>
      <c r="E987" s="115"/>
      <c r="F987" s="27" t="s">
        <v>22</v>
      </c>
      <c r="G987" s="133">
        <f aca="true" t="shared" si="210" ref="G987:H997">I987+K987+M987+O987</f>
        <v>0</v>
      </c>
      <c r="H987" s="133">
        <f t="shared" si="210"/>
        <v>0</v>
      </c>
      <c r="I987" s="133">
        <v>0</v>
      </c>
      <c r="J987" s="133">
        <v>0</v>
      </c>
      <c r="K987" s="133">
        <v>0</v>
      </c>
      <c r="L987" s="133">
        <v>0</v>
      </c>
      <c r="M987" s="133">
        <v>0</v>
      </c>
      <c r="N987" s="133">
        <v>0</v>
      </c>
      <c r="O987" s="133">
        <v>0</v>
      </c>
      <c r="P987" s="133">
        <v>0</v>
      </c>
      <c r="Q987" s="278"/>
      <c r="R987" s="279"/>
    </row>
    <row r="988" spans="1:18" s="24" customFormat="1" ht="12.75">
      <c r="A988" s="137"/>
      <c r="B988" s="140"/>
      <c r="C988" s="143"/>
      <c r="D988" s="29"/>
      <c r="E988" s="38"/>
      <c r="F988" s="27" t="s">
        <v>25</v>
      </c>
      <c r="G988" s="133">
        <f t="shared" si="210"/>
        <v>0</v>
      </c>
      <c r="H988" s="133">
        <f t="shared" si="210"/>
        <v>0</v>
      </c>
      <c r="I988" s="133">
        <v>0</v>
      </c>
      <c r="J988" s="133">
        <v>0</v>
      </c>
      <c r="K988" s="133">
        <v>0</v>
      </c>
      <c r="L988" s="133">
        <v>0</v>
      </c>
      <c r="M988" s="133">
        <v>0</v>
      </c>
      <c r="N988" s="133">
        <v>0</v>
      </c>
      <c r="O988" s="133">
        <v>0</v>
      </c>
      <c r="P988" s="133">
        <v>0</v>
      </c>
      <c r="Q988" s="278"/>
      <c r="R988" s="279"/>
    </row>
    <row r="989" spans="1:18" s="24" customFormat="1" ht="12.75">
      <c r="A989" s="137"/>
      <c r="B989" s="140"/>
      <c r="C989" s="143"/>
      <c r="D989" s="29"/>
      <c r="E989" s="84"/>
      <c r="F989" s="27" t="s">
        <v>26</v>
      </c>
      <c r="G989" s="133">
        <f t="shared" si="210"/>
        <v>0</v>
      </c>
      <c r="H989" s="133">
        <f t="shared" si="210"/>
        <v>0</v>
      </c>
      <c r="I989" s="133">
        <v>0</v>
      </c>
      <c r="J989" s="133">
        <v>0</v>
      </c>
      <c r="K989" s="133">
        <v>0</v>
      </c>
      <c r="L989" s="133">
        <v>0</v>
      </c>
      <c r="M989" s="133">
        <v>0</v>
      </c>
      <c r="N989" s="133">
        <v>0</v>
      </c>
      <c r="O989" s="133">
        <v>0</v>
      </c>
      <c r="P989" s="133">
        <v>0</v>
      </c>
      <c r="Q989" s="278"/>
      <c r="R989" s="279"/>
    </row>
    <row r="990" spans="1:18" s="24" customFormat="1" ht="12.75">
      <c r="A990" s="137"/>
      <c r="B990" s="140"/>
      <c r="C990" s="143"/>
      <c r="D990" s="29"/>
      <c r="E990" s="84"/>
      <c r="F990" s="27" t="s">
        <v>248</v>
      </c>
      <c r="G990" s="133">
        <f t="shared" si="210"/>
        <v>0</v>
      </c>
      <c r="H990" s="133">
        <f t="shared" si="210"/>
        <v>0</v>
      </c>
      <c r="I990" s="133">
        <v>0</v>
      </c>
      <c r="J990" s="133">
        <v>0</v>
      </c>
      <c r="K990" s="133">
        <v>0</v>
      </c>
      <c r="L990" s="133">
        <v>0</v>
      </c>
      <c r="M990" s="133">
        <v>0</v>
      </c>
      <c r="N990" s="133">
        <v>0</v>
      </c>
      <c r="O990" s="133">
        <v>0</v>
      </c>
      <c r="P990" s="133">
        <v>0</v>
      </c>
      <c r="Q990" s="278"/>
      <c r="R990" s="279"/>
    </row>
    <row r="991" spans="1:18" s="24" customFormat="1" ht="12.75">
      <c r="A991" s="137"/>
      <c r="B991" s="140"/>
      <c r="C991" s="143"/>
      <c r="D991" s="29"/>
      <c r="E991" s="27"/>
      <c r="F991" s="27" t="s">
        <v>28</v>
      </c>
      <c r="G991" s="133">
        <f t="shared" si="210"/>
        <v>0</v>
      </c>
      <c r="H991" s="133">
        <f t="shared" si="210"/>
        <v>0</v>
      </c>
      <c r="I991" s="28">
        <v>0</v>
      </c>
      <c r="J991" s="28">
        <v>0</v>
      </c>
      <c r="K991" s="133">
        <v>0</v>
      </c>
      <c r="L991" s="133">
        <v>0</v>
      </c>
      <c r="M991" s="133">
        <v>0</v>
      </c>
      <c r="N991" s="133">
        <v>0</v>
      </c>
      <c r="O991" s="133">
        <v>0</v>
      </c>
      <c r="P991" s="133">
        <v>0</v>
      </c>
      <c r="Q991" s="278"/>
      <c r="R991" s="279"/>
    </row>
    <row r="992" spans="1:18" s="24" customFormat="1" ht="12.75">
      <c r="A992" s="137"/>
      <c r="B992" s="140"/>
      <c r="C992" s="143"/>
      <c r="D992" s="29"/>
      <c r="E992" s="27"/>
      <c r="F992" s="27" t="s">
        <v>227</v>
      </c>
      <c r="G992" s="133">
        <f t="shared" si="210"/>
        <v>0</v>
      </c>
      <c r="H992" s="133">
        <f t="shared" si="210"/>
        <v>0</v>
      </c>
      <c r="I992" s="28">
        <v>0</v>
      </c>
      <c r="J992" s="28">
        <v>0</v>
      </c>
      <c r="K992" s="133">
        <v>0</v>
      </c>
      <c r="L992" s="133">
        <v>0</v>
      </c>
      <c r="M992" s="133">
        <v>0</v>
      </c>
      <c r="N992" s="133">
        <v>0</v>
      </c>
      <c r="O992" s="133">
        <v>0</v>
      </c>
      <c r="P992" s="133">
        <v>0</v>
      </c>
      <c r="Q992" s="278"/>
      <c r="R992" s="279"/>
    </row>
    <row r="993" spans="1:18" s="24" customFormat="1" ht="12.75">
      <c r="A993" s="137"/>
      <c r="B993" s="140"/>
      <c r="C993" s="143"/>
      <c r="D993" s="29"/>
      <c r="E993" s="38"/>
      <c r="F993" s="27" t="s">
        <v>234</v>
      </c>
      <c r="G993" s="133">
        <f t="shared" si="210"/>
        <v>0</v>
      </c>
      <c r="H993" s="133">
        <f t="shared" si="210"/>
        <v>0</v>
      </c>
      <c r="I993" s="28">
        <v>0</v>
      </c>
      <c r="J993" s="28">
        <v>0</v>
      </c>
      <c r="K993" s="28">
        <v>0</v>
      </c>
      <c r="L993" s="133">
        <v>0</v>
      </c>
      <c r="M993" s="28">
        <v>0</v>
      </c>
      <c r="N993" s="28">
        <v>0</v>
      </c>
      <c r="O993" s="28">
        <v>0</v>
      </c>
      <c r="P993" s="133">
        <v>0</v>
      </c>
      <c r="Q993" s="278"/>
      <c r="R993" s="279"/>
    </row>
    <row r="994" spans="1:18" s="24" customFormat="1" ht="12.75">
      <c r="A994" s="137"/>
      <c r="B994" s="140"/>
      <c r="C994" s="143"/>
      <c r="D994" s="29"/>
      <c r="E994" s="38"/>
      <c r="F994" s="27" t="s">
        <v>235</v>
      </c>
      <c r="G994" s="133">
        <f t="shared" si="210"/>
        <v>0</v>
      </c>
      <c r="H994" s="133">
        <f t="shared" si="210"/>
        <v>0</v>
      </c>
      <c r="I994" s="28">
        <v>0</v>
      </c>
      <c r="J994" s="28">
        <v>0</v>
      </c>
      <c r="K994" s="28">
        <v>0</v>
      </c>
      <c r="L994" s="133">
        <v>0</v>
      </c>
      <c r="M994" s="28">
        <v>0</v>
      </c>
      <c r="N994" s="28">
        <v>0</v>
      </c>
      <c r="O994" s="28">
        <v>0</v>
      </c>
      <c r="P994" s="133">
        <v>0</v>
      </c>
      <c r="Q994" s="278"/>
      <c r="R994" s="279"/>
    </row>
    <row r="995" spans="1:18" s="24" customFormat="1" ht="12.75">
      <c r="A995" s="137"/>
      <c r="B995" s="140"/>
      <c r="C995" s="143"/>
      <c r="D995" s="29"/>
      <c r="E995" s="38"/>
      <c r="F995" s="27" t="s">
        <v>236</v>
      </c>
      <c r="G995" s="133">
        <f t="shared" si="210"/>
        <v>0</v>
      </c>
      <c r="H995" s="133">
        <f t="shared" si="210"/>
        <v>0</v>
      </c>
      <c r="I995" s="28">
        <v>0</v>
      </c>
      <c r="J995" s="28">
        <v>0</v>
      </c>
      <c r="K995" s="28">
        <v>0</v>
      </c>
      <c r="L995" s="133">
        <v>0</v>
      </c>
      <c r="M995" s="28">
        <v>0</v>
      </c>
      <c r="N995" s="28">
        <v>0</v>
      </c>
      <c r="O995" s="28">
        <v>0</v>
      </c>
      <c r="P995" s="133">
        <v>0</v>
      </c>
      <c r="Q995" s="278"/>
      <c r="R995" s="279"/>
    </row>
    <row r="996" spans="1:18" s="24" customFormat="1" ht="12.75">
      <c r="A996" s="137"/>
      <c r="B996" s="140"/>
      <c r="C996" s="143"/>
      <c r="D996" s="29"/>
      <c r="E996" s="27" t="s">
        <v>199</v>
      </c>
      <c r="F996" s="27" t="s">
        <v>237</v>
      </c>
      <c r="G996" s="133">
        <f t="shared" si="210"/>
        <v>16.3</v>
      </c>
      <c r="H996" s="133">
        <f t="shared" si="210"/>
        <v>0</v>
      </c>
      <c r="I996" s="28">
        <v>16.3</v>
      </c>
      <c r="J996" s="28">
        <v>0</v>
      </c>
      <c r="K996" s="28">
        <v>0</v>
      </c>
      <c r="L996" s="133">
        <v>0</v>
      </c>
      <c r="M996" s="28">
        <v>0</v>
      </c>
      <c r="N996" s="28">
        <v>0</v>
      </c>
      <c r="O996" s="28">
        <v>0</v>
      </c>
      <c r="P996" s="133">
        <v>0</v>
      </c>
      <c r="Q996" s="278"/>
      <c r="R996" s="279"/>
    </row>
    <row r="997" spans="1:18" s="24" customFormat="1" ht="13.5" thickBot="1">
      <c r="A997" s="138"/>
      <c r="B997" s="141"/>
      <c r="C997" s="144"/>
      <c r="D997" s="33"/>
      <c r="E997" s="35" t="s">
        <v>23</v>
      </c>
      <c r="F997" s="35" t="s">
        <v>238</v>
      </c>
      <c r="G997" s="134">
        <f t="shared" si="210"/>
        <v>325</v>
      </c>
      <c r="H997" s="134">
        <f t="shared" si="210"/>
        <v>0</v>
      </c>
      <c r="I997" s="36">
        <v>325</v>
      </c>
      <c r="J997" s="36">
        <v>0</v>
      </c>
      <c r="K997" s="36">
        <v>0</v>
      </c>
      <c r="L997" s="134">
        <v>0</v>
      </c>
      <c r="M997" s="36">
        <v>0</v>
      </c>
      <c r="N997" s="36">
        <v>0</v>
      </c>
      <c r="O997" s="36">
        <v>0</v>
      </c>
      <c r="P997" s="134">
        <v>0</v>
      </c>
      <c r="Q997" s="280"/>
      <c r="R997" s="281"/>
    </row>
    <row r="998" spans="1:18" s="24" customFormat="1" ht="12.75">
      <c r="A998" s="136" t="s">
        <v>330</v>
      </c>
      <c r="B998" s="139" t="s">
        <v>507</v>
      </c>
      <c r="C998" s="142">
        <v>50</v>
      </c>
      <c r="D998" s="21"/>
      <c r="E998" s="114"/>
      <c r="F998" s="119" t="s">
        <v>247</v>
      </c>
      <c r="G998" s="23">
        <f aca="true" t="shared" si="211" ref="G998:P998">SUM(G999:G1009)</f>
        <v>341.3</v>
      </c>
      <c r="H998" s="23">
        <f t="shared" si="211"/>
        <v>0</v>
      </c>
      <c r="I998" s="23">
        <f t="shared" si="211"/>
        <v>341.3</v>
      </c>
      <c r="J998" s="23">
        <f t="shared" si="211"/>
        <v>0</v>
      </c>
      <c r="K998" s="23">
        <f t="shared" si="211"/>
        <v>0</v>
      </c>
      <c r="L998" s="23">
        <f t="shared" si="211"/>
        <v>0</v>
      </c>
      <c r="M998" s="23">
        <f t="shared" si="211"/>
        <v>0</v>
      </c>
      <c r="N998" s="23">
        <f t="shared" si="211"/>
        <v>0</v>
      </c>
      <c r="O998" s="23">
        <f t="shared" si="211"/>
        <v>0</v>
      </c>
      <c r="P998" s="23">
        <f t="shared" si="211"/>
        <v>0</v>
      </c>
      <c r="Q998" s="276" t="s">
        <v>20</v>
      </c>
      <c r="R998" s="277"/>
    </row>
    <row r="999" spans="1:18" s="24" customFormat="1" ht="12.75">
      <c r="A999" s="137"/>
      <c r="B999" s="140"/>
      <c r="C999" s="143"/>
      <c r="D999" s="29"/>
      <c r="E999" s="115"/>
      <c r="F999" s="27" t="s">
        <v>22</v>
      </c>
      <c r="G999" s="133">
        <f aca="true" t="shared" si="212" ref="G999:H1009">I999+K999+M999+O999</f>
        <v>0</v>
      </c>
      <c r="H999" s="133">
        <f t="shared" si="212"/>
        <v>0</v>
      </c>
      <c r="I999" s="133">
        <v>0</v>
      </c>
      <c r="J999" s="133">
        <v>0</v>
      </c>
      <c r="K999" s="133">
        <v>0</v>
      </c>
      <c r="L999" s="133">
        <v>0</v>
      </c>
      <c r="M999" s="133">
        <v>0</v>
      </c>
      <c r="N999" s="133">
        <v>0</v>
      </c>
      <c r="O999" s="133">
        <v>0</v>
      </c>
      <c r="P999" s="133">
        <v>0</v>
      </c>
      <c r="Q999" s="278"/>
      <c r="R999" s="279"/>
    </row>
    <row r="1000" spans="1:18" s="24" customFormat="1" ht="12.75">
      <c r="A1000" s="137"/>
      <c r="B1000" s="140"/>
      <c r="C1000" s="143"/>
      <c r="D1000" s="29"/>
      <c r="E1000" s="38"/>
      <c r="F1000" s="27" t="s">
        <v>25</v>
      </c>
      <c r="G1000" s="133">
        <f t="shared" si="212"/>
        <v>0</v>
      </c>
      <c r="H1000" s="133">
        <f t="shared" si="212"/>
        <v>0</v>
      </c>
      <c r="I1000" s="133">
        <v>0</v>
      </c>
      <c r="J1000" s="133">
        <v>0</v>
      </c>
      <c r="K1000" s="133">
        <v>0</v>
      </c>
      <c r="L1000" s="133">
        <v>0</v>
      </c>
      <c r="M1000" s="133">
        <v>0</v>
      </c>
      <c r="N1000" s="133">
        <v>0</v>
      </c>
      <c r="O1000" s="133">
        <v>0</v>
      </c>
      <c r="P1000" s="133">
        <v>0</v>
      </c>
      <c r="Q1000" s="278"/>
      <c r="R1000" s="279"/>
    </row>
    <row r="1001" spans="1:18" s="24" customFormat="1" ht="12.75">
      <c r="A1001" s="137"/>
      <c r="B1001" s="140"/>
      <c r="C1001" s="143"/>
      <c r="D1001" s="29"/>
      <c r="E1001" s="84"/>
      <c r="F1001" s="27" t="s">
        <v>26</v>
      </c>
      <c r="G1001" s="133">
        <f t="shared" si="212"/>
        <v>0</v>
      </c>
      <c r="H1001" s="133">
        <f t="shared" si="212"/>
        <v>0</v>
      </c>
      <c r="I1001" s="133">
        <v>0</v>
      </c>
      <c r="J1001" s="133">
        <v>0</v>
      </c>
      <c r="K1001" s="133">
        <v>0</v>
      </c>
      <c r="L1001" s="133">
        <v>0</v>
      </c>
      <c r="M1001" s="133">
        <v>0</v>
      </c>
      <c r="N1001" s="133">
        <v>0</v>
      </c>
      <c r="O1001" s="133">
        <v>0</v>
      </c>
      <c r="P1001" s="133">
        <v>0</v>
      </c>
      <c r="Q1001" s="278"/>
      <c r="R1001" s="279"/>
    </row>
    <row r="1002" spans="1:18" s="24" customFormat="1" ht="12.75">
      <c r="A1002" s="137"/>
      <c r="B1002" s="140"/>
      <c r="C1002" s="143"/>
      <c r="D1002" s="29"/>
      <c r="E1002" s="84"/>
      <c r="F1002" s="27" t="s">
        <v>248</v>
      </c>
      <c r="G1002" s="133">
        <f t="shared" si="212"/>
        <v>0</v>
      </c>
      <c r="H1002" s="133">
        <f t="shared" si="212"/>
        <v>0</v>
      </c>
      <c r="I1002" s="133">
        <v>0</v>
      </c>
      <c r="J1002" s="133">
        <v>0</v>
      </c>
      <c r="K1002" s="133">
        <v>0</v>
      </c>
      <c r="L1002" s="133">
        <v>0</v>
      </c>
      <c r="M1002" s="133">
        <v>0</v>
      </c>
      <c r="N1002" s="133">
        <v>0</v>
      </c>
      <c r="O1002" s="133">
        <v>0</v>
      </c>
      <c r="P1002" s="133">
        <v>0</v>
      </c>
      <c r="Q1002" s="278"/>
      <c r="R1002" s="279"/>
    </row>
    <row r="1003" spans="1:18" s="24" customFormat="1" ht="12.75">
      <c r="A1003" s="137"/>
      <c r="B1003" s="140"/>
      <c r="C1003" s="143"/>
      <c r="D1003" s="29"/>
      <c r="E1003" s="27"/>
      <c r="F1003" s="27" t="s">
        <v>28</v>
      </c>
      <c r="G1003" s="133">
        <f t="shared" si="212"/>
        <v>0</v>
      </c>
      <c r="H1003" s="133">
        <f t="shared" si="212"/>
        <v>0</v>
      </c>
      <c r="I1003" s="28">
        <v>0</v>
      </c>
      <c r="J1003" s="28">
        <v>0</v>
      </c>
      <c r="K1003" s="133">
        <v>0</v>
      </c>
      <c r="L1003" s="133">
        <v>0</v>
      </c>
      <c r="M1003" s="133">
        <v>0</v>
      </c>
      <c r="N1003" s="133">
        <v>0</v>
      </c>
      <c r="O1003" s="133">
        <v>0</v>
      </c>
      <c r="P1003" s="133">
        <v>0</v>
      </c>
      <c r="Q1003" s="278"/>
      <c r="R1003" s="279"/>
    </row>
    <row r="1004" spans="1:18" s="24" customFormat="1" ht="12.75">
      <c r="A1004" s="137"/>
      <c r="B1004" s="140"/>
      <c r="C1004" s="143"/>
      <c r="D1004" s="29"/>
      <c r="E1004" s="27"/>
      <c r="F1004" s="27" t="s">
        <v>227</v>
      </c>
      <c r="G1004" s="133">
        <f aca="true" t="shared" si="213" ref="G1004:H1008">I1004+K1004+M1004+O1004</f>
        <v>0</v>
      </c>
      <c r="H1004" s="133">
        <f t="shared" si="213"/>
        <v>0</v>
      </c>
      <c r="I1004" s="28">
        <v>0</v>
      </c>
      <c r="J1004" s="28">
        <v>0</v>
      </c>
      <c r="K1004" s="133">
        <v>0</v>
      </c>
      <c r="L1004" s="133">
        <v>0</v>
      </c>
      <c r="M1004" s="133">
        <v>0</v>
      </c>
      <c r="N1004" s="133">
        <v>0</v>
      </c>
      <c r="O1004" s="133">
        <v>0</v>
      </c>
      <c r="P1004" s="133">
        <v>0</v>
      </c>
      <c r="Q1004" s="278"/>
      <c r="R1004" s="279"/>
    </row>
    <row r="1005" spans="1:18" s="24" customFormat="1" ht="12.75">
      <c r="A1005" s="137"/>
      <c r="B1005" s="140"/>
      <c r="C1005" s="143"/>
      <c r="D1005" s="29"/>
      <c r="E1005" s="38"/>
      <c r="F1005" s="27" t="s">
        <v>234</v>
      </c>
      <c r="G1005" s="133">
        <f t="shared" si="213"/>
        <v>0</v>
      </c>
      <c r="H1005" s="133">
        <f t="shared" si="213"/>
        <v>0</v>
      </c>
      <c r="I1005" s="28">
        <v>0</v>
      </c>
      <c r="J1005" s="28">
        <v>0</v>
      </c>
      <c r="K1005" s="28">
        <v>0</v>
      </c>
      <c r="L1005" s="133">
        <v>0</v>
      </c>
      <c r="M1005" s="28">
        <v>0</v>
      </c>
      <c r="N1005" s="28">
        <v>0</v>
      </c>
      <c r="O1005" s="28">
        <v>0</v>
      </c>
      <c r="P1005" s="133">
        <v>0</v>
      </c>
      <c r="Q1005" s="278"/>
      <c r="R1005" s="279"/>
    </row>
    <row r="1006" spans="1:18" s="24" customFormat="1" ht="12.75">
      <c r="A1006" s="137"/>
      <c r="B1006" s="140"/>
      <c r="C1006" s="143"/>
      <c r="D1006" s="29"/>
      <c r="E1006" s="38"/>
      <c r="F1006" s="27" t="s">
        <v>235</v>
      </c>
      <c r="G1006" s="133">
        <f t="shared" si="213"/>
        <v>0</v>
      </c>
      <c r="H1006" s="133">
        <f t="shared" si="213"/>
        <v>0</v>
      </c>
      <c r="I1006" s="28">
        <v>0</v>
      </c>
      <c r="J1006" s="28">
        <v>0</v>
      </c>
      <c r="K1006" s="28">
        <v>0</v>
      </c>
      <c r="L1006" s="133">
        <v>0</v>
      </c>
      <c r="M1006" s="28">
        <v>0</v>
      </c>
      <c r="N1006" s="28">
        <v>0</v>
      </c>
      <c r="O1006" s="28">
        <v>0</v>
      </c>
      <c r="P1006" s="133">
        <v>0</v>
      </c>
      <c r="Q1006" s="278"/>
      <c r="R1006" s="279"/>
    </row>
    <row r="1007" spans="1:18" s="24" customFormat="1" ht="12.75">
      <c r="A1007" s="137"/>
      <c r="B1007" s="140"/>
      <c r="C1007" s="143"/>
      <c r="D1007" s="29"/>
      <c r="E1007" s="27" t="s">
        <v>199</v>
      </c>
      <c r="F1007" s="27" t="s">
        <v>236</v>
      </c>
      <c r="G1007" s="133">
        <f t="shared" si="213"/>
        <v>16.3</v>
      </c>
      <c r="H1007" s="133">
        <f t="shared" si="213"/>
        <v>0</v>
      </c>
      <c r="I1007" s="28">
        <v>16.3</v>
      </c>
      <c r="J1007" s="28">
        <v>0</v>
      </c>
      <c r="K1007" s="28">
        <v>0</v>
      </c>
      <c r="L1007" s="133">
        <v>0</v>
      </c>
      <c r="M1007" s="28">
        <v>0</v>
      </c>
      <c r="N1007" s="28">
        <v>0</v>
      </c>
      <c r="O1007" s="28">
        <v>0</v>
      </c>
      <c r="P1007" s="133">
        <v>0</v>
      </c>
      <c r="Q1007" s="278"/>
      <c r="R1007" s="279"/>
    </row>
    <row r="1008" spans="1:18" s="24" customFormat="1" ht="12.75">
      <c r="A1008" s="137"/>
      <c r="B1008" s="140"/>
      <c r="C1008" s="143"/>
      <c r="D1008" s="29"/>
      <c r="E1008" s="27" t="s">
        <v>23</v>
      </c>
      <c r="F1008" s="27" t="s">
        <v>237</v>
      </c>
      <c r="G1008" s="133">
        <f t="shared" si="213"/>
        <v>325</v>
      </c>
      <c r="H1008" s="133">
        <f t="shared" si="213"/>
        <v>0</v>
      </c>
      <c r="I1008" s="28">
        <v>325</v>
      </c>
      <c r="J1008" s="28">
        <v>0</v>
      </c>
      <c r="K1008" s="28">
        <v>0</v>
      </c>
      <c r="L1008" s="133">
        <v>0</v>
      </c>
      <c r="M1008" s="28">
        <v>0</v>
      </c>
      <c r="N1008" s="28">
        <v>0</v>
      </c>
      <c r="O1008" s="28">
        <v>0</v>
      </c>
      <c r="P1008" s="133">
        <v>0</v>
      </c>
      <c r="Q1008" s="278"/>
      <c r="R1008" s="279"/>
    </row>
    <row r="1009" spans="1:18" s="24" customFormat="1" ht="13.5" thickBot="1">
      <c r="A1009" s="138"/>
      <c r="B1009" s="141"/>
      <c r="C1009" s="144"/>
      <c r="D1009" s="33"/>
      <c r="E1009" s="85"/>
      <c r="F1009" s="35" t="s">
        <v>238</v>
      </c>
      <c r="G1009" s="134">
        <f t="shared" si="212"/>
        <v>0</v>
      </c>
      <c r="H1009" s="134">
        <f t="shared" si="212"/>
        <v>0</v>
      </c>
      <c r="I1009" s="36">
        <v>0</v>
      </c>
      <c r="J1009" s="36">
        <v>0</v>
      </c>
      <c r="K1009" s="36">
        <v>0</v>
      </c>
      <c r="L1009" s="134">
        <v>0</v>
      </c>
      <c r="M1009" s="36">
        <v>0</v>
      </c>
      <c r="N1009" s="36">
        <v>0</v>
      </c>
      <c r="O1009" s="36">
        <v>0</v>
      </c>
      <c r="P1009" s="134">
        <v>0</v>
      </c>
      <c r="Q1009" s="280"/>
      <c r="R1009" s="281"/>
    </row>
    <row r="1010" spans="1:18" s="24" customFormat="1" ht="12.75">
      <c r="A1010" s="136" t="s">
        <v>331</v>
      </c>
      <c r="B1010" s="139" t="s">
        <v>508</v>
      </c>
      <c r="C1010" s="142">
        <v>30</v>
      </c>
      <c r="D1010" s="21"/>
      <c r="E1010" s="114"/>
      <c r="F1010" s="119" t="s">
        <v>247</v>
      </c>
      <c r="G1010" s="23">
        <f aca="true" t="shared" si="214" ref="G1010:P1010">SUM(G1011:G1021)</f>
        <v>204.8</v>
      </c>
      <c r="H1010" s="23">
        <f t="shared" si="214"/>
        <v>0</v>
      </c>
      <c r="I1010" s="23">
        <f t="shared" si="214"/>
        <v>204.8</v>
      </c>
      <c r="J1010" s="23">
        <f t="shared" si="214"/>
        <v>0</v>
      </c>
      <c r="K1010" s="23">
        <f t="shared" si="214"/>
        <v>0</v>
      </c>
      <c r="L1010" s="23">
        <f t="shared" si="214"/>
        <v>0</v>
      </c>
      <c r="M1010" s="23">
        <f t="shared" si="214"/>
        <v>0</v>
      </c>
      <c r="N1010" s="23">
        <f t="shared" si="214"/>
        <v>0</v>
      </c>
      <c r="O1010" s="23">
        <f t="shared" si="214"/>
        <v>0</v>
      </c>
      <c r="P1010" s="23">
        <f t="shared" si="214"/>
        <v>0</v>
      </c>
      <c r="Q1010" s="276" t="s">
        <v>20</v>
      </c>
      <c r="R1010" s="277"/>
    </row>
    <row r="1011" spans="1:18" s="24" customFormat="1" ht="12.75">
      <c r="A1011" s="137"/>
      <c r="B1011" s="140"/>
      <c r="C1011" s="143"/>
      <c r="D1011" s="29"/>
      <c r="E1011" s="115"/>
      <c r="F1011" s="27" t="s">
        <v>22</v>
      </c>
      <c r="G1011" s="133">
        <f aca="true" t="shared" si="215" ref="G1011:H1021">I1011+K1011+M1011+O1011</f>
        <v>0</v>
      </c>
      <c r="H1011" s="133">
        <f t="shared" si="215"/>
        <v>0</v>
      </c>
      <c r="I1011" s="133">
        <v>0</v>
      </c>
      <c r="J1011" s="133">
        <v>0</v>
      </c>
      <c r="K1011" s="133">
        <v>0</v>
      </c>
      <c r="L1011" s="133">
        <v>0</v>
      </c>
      <c r="M1011" s="133">
        <v>0</v>
      </c>
      <c r="N1011" s="133">
        <v>0</v>
      </c>
      <c r="O1011" s="133">
        <v>0</v>
      </c>
      <c r="P1011" s="133">
        <v>0</v>
      </c>
      <c r="Q1011" s="278"/>
      <c r="R1011" s="279"/>
    </row>
    <row r="1012" spans="1:18" s="24" customFormat="1" ht="12.75">
      <c r="A1012" s="137"/>
      <c r="B1012" s="140"/>
      <c r="C1012" s="143"/>
      <c r="D1012" s="29"/>
      <c r="E1012" s="38"/>
      <c r="F1012" s="27" t="s">
        <v>25</v>
      </c>
      <c r="G1012" s="133">
        <f t="shared" si="215"/>
        <v>0</v>
      </c>
      <c r="H1012" s="133">
        <f t="shared" si="215"/>
        <v>0</v>
      </c>
      <c r="I1012" s="133">
        <v>0</v>
      </c>
      <c r="J1012" s="133">
        <v>0</v>
      </c>
      <c r="K1012" s="133">
        <v>0</v>
      </c>
      <c r="L1012" s="133">
        <v>0</v>
      </c>
      <c r="M1012" s="133">
        <v>0</v>
      </c>
      <c r="N1012" s="133">
        <v>0</v>
      </c>
      <c r="O1012" s="133">
        <v>0</v>
      </c>
      <c r="P1012" s="133">
        <v>0</v>
      </c>
      <c r="Q1012" s="278"/>
      <c r="R1012" s="279"/>
    </row>
    <row r="1013" spans="1:18" s="24" customFormat="1" ht="12.75">
      <c r="A1013" s="137"/>
      <c r="B1013" s="140"/>
      <c r="C1013" s="143"/>
      <c r="D1013" s="29"/>
      <c r="E1013" s="84"/>
      <c r="F1013" s="27" t="s">
        <v>26</v>
      </c>
      <c r="G1013" s="133">
        <f t="shared" si="215"/>
        <v>0</v>
      </c>
      <c r="H1013" s="133">
        <f t="shared" si="215"/>
        <v>0</v>
      </c>
      <c r="I1013" s="133">
        <v>0</v>
      </c>
      <c r="J1013" s="133">
        <v>0</v>
      </c>
      <c r="K1013" s="133">
        <v>0</v>
      </c>
      <c r="L1013" s="133">
        <v>0</v>
      </c>
      <c r="M1013" s="133">
        <v>0</v>
      </c>
      <c r="N1013" s="133">
        <v>0</v>
      </c>
      <c r="O1013" s="133">
        <v>0</v>
      </c>
      <c r="P1013" s="133">
        <v>0</v>
      </c>
      <c r="Q1013" s="278"/>
      <c r="R1013" s="279"/>
    </row>
    <row r="1014" spans="1:18" s="24" customFormat="1" ht="12.75">
      <c r="A1014" s="137"/>
      <c r="B1014" s="140"/>
      <c r="C1014" s="143"/>
      <c r="D1014" s="29"/>
      <c r="E1014" s="84"/>
      <c r="F1014" s="27" t="s">
        <v>248</v>
      </c>
      <c r="G1014" s="133">
        <f t="shared" si="215"/>
        <v>0</v>
      </c>
      <c r="H1014" s="133">
        <f t="shared" si="215"/>
        <v>0</v>
      </c>
      <c r="I1014" s="133">
        <v>0</v>
      </c>
      <c r="J1014" s="133">
        <v>0</v>
      </c>
      <c r="K1014" s="133">
        <v>0</v>
      </c>
      <c r="L1014" s="133">
        <v>0</v>
      </c>
      <c r="M1014" s="133">
        <v>0</v>
      </c>
      <c r="N1014" s="133">
        <v>0</v>
      </c>
      <c r="O1014" s="133">
        <v>0</v>
      </c>
      <c r="P1014" s="133">
        <v>0</v>
      </c>
      <c r="Q1014" s="278"/>
      <c r="R1014" s="279"/>
    </row>
    <row r="1015" spans="1:18" s="24" customFormat="1" ht="12.75">
      <c r="A1015" s="137"/>
      <c r="B1015" s="140"/>
      <c r="C1015" s="143"/>
      <c r="D1015" s="29"/>
      <c r="E1015" s="27"/>
      <c r="F1015" s="27" t="s">
        <v>28</v>
      </c>
      <c r="G1015" s="133">
        <f t="shared" si="215"/>
        <v>0</v>
      </c>
      <c r="H1015" s="133">
        <f t="shared" si="215"/>
        <v>0</v>
      </c>
      <c r="I1015" s="28">
        <v>0</v>
      </c>
      <c r="J1015" s="28">
        <v>0</v>
      </c>
      <c r="K1015" s="133">
        <v>0</v>
      </c>
      <c r="L1015" s="133">
        <v>0</v>
      </c>
      <c r="M1015" s="133">
        <v>0</v>
      </c>
      <c r="N1015" s="133">
        <v>0</v>
      </c>
      <c r="O1015" s="133">
        <v>0</v>
      </c>
      <c r="P1015" s="133">
        <v>0</v>
      </c>
      <c r="Q1015" s="278"/>
      <c r="R1015" s="279"/>
    </row>
    <row r="1016" spans="1:18" s="24" customFormat="1" ht="12.75">
      <c r="A1016" s="137"/>
      <c r="B1016" s="140"/>
      <c r="C1016" s="143"/>
      <c r="D1016" s="29"/>
      <c r="E1016" s="27"/>
      <c r="F1016" s="27" t="s">
        <v>227</v>
      </c>
      <c r="G1016" s="133">
        <f t="shared" si="215"/>
        <v>0</v>
      </c>
      <c r="H1016" s="133">
        <f t="shared" si="215"/>
        <v>0</v>
      </c>
      <c r="I1016" s="28">
        <v>0</v>
      </c>
      <c r="J1016" s="28">
        <v>0</v>
      </c>
      <c r="K1016" s="133">
        <v>0</v>
      </c>
      <c r="L1016" s="133">
        <v>0</v>
      </c>
      <c r="M1016" s="133">
        <v>0</v>
      </c>
      <c r="N1016" s="133">
        <v>0</v>
      </c>
      <c r="O1016" s="133">
        <v>0</v>
      </c>
      <c r="P1016" s="133">
        <v>0</v>
      </c>
      <c r="Q1016" s="278"/>
      <c r="R1016" s="279"/>
    </row>
    <row r="1017" spans="1:18" s="24" customFormat="1" ht="12.75">
      <c r="A1017" s="137"/>
      <c r="B1017" s="140"/>
      <c r="C1017" s="143"/>
      <c r="D1017" s="29"/>
      <c r="E1017" s="38"/>
      <c r="F1017" s="27" t="s">
        <v>234</v>
      </c>
      <c r="G1017" s="133">
        <f t="shared" si="215"/>
        <v>0</v>
      </c>
      <c r="H1017" s="133">
        <f t="shared" si="215"/>
        <v>0</v>
      </c>
      <c r="I1017" s="28">
        <v>0</v>
      </c>
      <c r="J1017" s="28">
        <v>0</v>
      </c>
      <c r="K1017" s="28">
        <v>0</v>
      </c>
      <c r="L1017" s="133">
        <v>0</v>
      </c>
      <c r="M1017" s="28">
        <v>0</v>
      </c>
      <c r="N1017" s="28">
        <v>0</v>
      </c>
      <c r="O1017" s="28">
        <v>0</v>
      </c>
      <c r="P1017" s="133">
        <v>0</v>
      </c>
      <c r="Q1017" s="278"/>
      <c r="R1017" s="279"/>
    </row>
    <row r="1018" spans="1:18" s="24" customFormat="1" ht="12.75">
      <c r="A1018" s="137"/>
      <c r="B1018" s="140"/>
      <c r="C1018" s="143"/>
      <c r="D1018" s="29"/>
      <c r="E1018" s="38"/>
      <c r="F1018" s="27" t="s">
        <v>235</v>
      </c>
      <c r="G1018" s="133">
        <f t="shared" si="215"/>
        <v>0</v>
      </c>
      <c r="H1018" s="133">
        <f t="shared" si="215"/>
        <v>0</v>
      </c>
      <c r="I1018" s="28">
        <v>0</v>
      </c>
      <c r="J1018" s="28">
        <v>0</v>
      </c>
      <c r="K1018" s="28">
        <v>0</v>
      </c>
      <c r="L1018" s="133">
        <v>0</v>
      </c>
      <c r="M1018" s="28">
        <v>0</v>
      </c>
      <c r="N1018" s="28">
        <v>0</v>
      </c>
      <c r="O1018" s="28">
        <v>0</v>
      </c>
      <c r="P1018" s="133">
        <v>0</v>
      </c>
      <c r="Q1018" s="278"/>
      <c r="R1018" s="279"/>
    </row>
    <row r="1019" spans="1:18" s="24" customFormat="1" ht="12.75">
      <c r="A1019" s="137"/>
      <c r="B1019" s="140"/>
      <c r="C1019" s="143"/>
      <c r="D1019" s="29"/>
      <c r="E1019" s="27" t="s">
        <v>199</v>
      </c>
      <c r="F1019" s="27" t="s">
        <v>236</v>
      </c>
      <c r="G1019" s="133">
        <f t="shared" si="215"/>
        <v>9.8</v>
      </c>
      <c r="H1019" s="133">
        <f t="shared" si="215"/>
        <v>0</v>
      </c>
      <c r="I1019" s="28">
        <v>9.8</v>
      </c>
      <c r="J1019" s="28">
        <v>0</v>
      </c>
      <c r="K1019" s="28">
        <v>0</v>
      </c>
      <c r="L1019" s="133">
        <v>0</v>
      </c>
      <c r="M1019" s="28">
        <v>0</v>
      </c>
      <c r="N1019" s="28">
        <v>0</v>
      </c>
      <c r="O1019" s="28">
        <v>0</v>
      </c>
      <c r="P1019" s="133">
        <v>0</v>
      </c>
      <c r="Q1019" s="278"/>
      <c r="R1019" s="279"/>
    </row>
    <row r="1020" spans="1:18" s="24" customFormat="1" ht="12.75">
      <c r="A1020" s="137"/>
      <c r="B1020" s="140"/>
      <c r="C1020" s="143"/>
      <c r="D1020" s="29"/>
      <c r="E1020" s="27" t="s">
        <v>23</v>
      </c>
      <c r="F1020" s="27" t="s">
        <v>237</v>
      </c>
      <c r="G1020" s="133">
        <f t="shared" si="215"/>
        <v>195</v>
      </c>
      <c r="H1020" s="133">
        <f t="shared" si="215"/>
        <v>0</v>
      </c>
      <c r="I1020" s="28">
        <v>195</v>
      </c>
      <c r="J1020" s="28">
        <v>0</v>
      </c>
      <c r="K1020" s="28">
        <v>0</v>
      </c>
      <c r="L1020" s="133">
        <v>0</v>
      </c>
      <c r="M1020" s="28">
        <v>0</v>
      </c>
      <c r="N1020" s="28">
        <v>0</v>
      </c>
      <c r="O1020" s="28">
        <v>0</v>
      </c>
      <c r="P1020" s="133">
        <v>0</v>
      </c>
      <c r="Q1020" s="278"/>
      <c r="R1020" s="279"/>
    </row>
    <row r="1021" spans="1:18" s="24" customFormat="1" ht="13.5" thickBot="1">
      <c r="A1021" s="138"/>
      <c r="B1021" s="141"/>
      <c r="C1021" s="144"/>
      <c r="D1021" s="33"/>
      <c r="E1021" s="85"/>
      <c r="F1021" s="35" t="s">
        <v>238</v>
      </c>
      <c r="G1021" s="134">
        <f t="shared" si="215"/>
        <v>0</v>
      </c>
      <c r="H1021" s="134">
        <f t="shared" si="215"/>
        <v>0</v>
      </c>
      <c r="I1021" s="36">
        <v>0</v>
      </c>
      <c r="J1021" s="36">
        <v>0</v>
      </c>
      <c r="K1021" s="36">
        <v>0</v>
      </c>
      <c r="L1021" s="134">
        <v>0</v>
      </c>
      <c r="M1021" s="36">
        <v>0</v>
      </c>
      <c r="N1021" s="36">
        <v>0</v>
      </c>
      <c r="O1021" s="36">
        <v>0</v>
      </c>
      <c r="P1021" s="134">
        <v>0</v>
      </c>
      <c r="Q1021" s="280"/>
      <c r="R1021" s="281"/>
    </row>
    <row r="1022" spans="1:18" s="24" customFormat="1" ht="12.75" customHeight="1">
      <c r="A1022" s="136" t="s">
        <v>332</v>
      </c>
      <c r="B1022" s="139" t="s">
        <v>509</v>
      </c>
      <c r="C1022" s="142">
        <v>80</v>
      </c>
      <c r="D1022" s="21"/>
      <c r="E1022" s="114"/>
      <c r="F1022" s="119" t="s">
        <v>247</v>
      </c>
      <c r="G1022" s="23">
        <f aca="true" t="shared" si="216" ref="G1022:P1022">SUM(G1023:G1033)</f>
        <v>546</v>
      </c>
      <c r="H1022" s="23">
        <f t="shared" si="216"/>
        <v>0</v>
      </c>
      <c r="I1022" s="23">
        <f t="shared" si="216"/>
        <v>546</v>
      </c>
      <c r="J1022" s="23">
        <f t="shared" si="216"/>
        <v>0</v>
      </c>
      <c r="K1022" s="23">
        <f t="shared" si="216"/>
        <v>0</v>
      </c>
      <c r="L1022" s="23">
        <f t="shared" si="216"/>
        <v>0</v>
      </c>
      <c r="M1022" s="23">
        <f t="shared" si="216"/>
        <v>0</v>
      </c>
      <c r="N1022" s="23">
        <f t="shared" si="216"/>
        <v>0</v>
      </c>
      <c r="O1022" s="23">
        <f t="shared" si="216"/>
        <v>0</v>
      </c>
      <c r="P1022" s="23">
        <f t="shared" si="216"/>
        <v>0</v>
      </c>
      <c r="Q1022" s="276" t="s">
        <v>20</v>
      </c>
      <c r="R1022" s="277"/>
    </row>
    <row r="1023" spans="1:18" s="24" customFormat="1" ht="12.75">
      <c r="A1023" s="137"/>
      <c r="B1023" s="140"/>
      <c r="C1023" s="143"/>
      <c r="D1023" s="29"/>
      <c r="E1023" s="115"/>
      <c r="F1023" s="27" t="s">
        <v>22</v>
      </c>
      <c r="G1023" s="133">
        <f aca="true" t="shared" si="217" ref="G1023:H1033">I1023+K1023+M1023+O1023</f>
        <v>0</v>
      </c>
      <c r="H1023" s="133">
        <f t="shared" si="217"/>
        <v>0</v>
      </c>
      <c r="I1023" s="133">
        <v>0</v>
      </c>
      <c r="J1023" s="133">
        <v>0</v>
      </c>
      <c r="K1023" s="133">
        <v>0</v>
      </c>
      <c r="L1023" s="133">
        <v>0</v>
      </c>
      <c r="M1023" s="133">
        <v>0</v>
      </c>
      <c r="N1023" s="133">
        <v>0</v>
      </c>
      <c r="O1023" s="133">
        <v>0</v>
      </c>
      <c r="P1023" s="133">
        <v>0</v>
      </c>
      <c r="Q1023" s="278"/>
      <c r="R1023" s="279"/>
    </row>
    <row r="1024" spans="1:18" s="24" customFormat="1" ht="12.75">
      <c r="A1024" s="137"/>
      <c r="B1024" s="140"/>
      <c r="C1024" s="143"/>
      <c r="D1024" s="29"/>
      <c r="E1024" s="38"/>
      <c r="F1024" s="27" t="s">
        <v>25</v>
      </c>
      <c r="G1024" s="133">
        <f t="shared" si="217"/>
        <v>0</v>
      </c>
      <c r="H1024" s="133">
        <f t="shared" si="217"/>
        <v>0</v>
      </c>
      <c r="I1024" s="133">
        <v>0</v>
      </c>
      <c r="J1024" s="133">
        <v>0</v>
      </c>
      <c r="K1024" s="133">
        <v>0</v>
      </c>
      <c r="L1024" s="133">
        <v>0</v>
      </c>
      <c r="M1024" s="133">
        <v>0</v>
      </c>
      <c r="N1024" s="133">
        <v>0</v>
      </c>
      <c r="O1024" s="133">
        <v>0</v>
      </c>
      <c r="P1024" s="133">
        <v>0</v>
      </c>
      <c r="Q1024" s="278"/>
      <c r="R1024" s="279"/>
    </row>
    <row r="1025" spans="1:18" s="24" customFormat="1" ht="12.75">
      <c r="A1025" s="137"/>
      <c r="B1025" s="140"/>
      <c r="C1025" s="143"/>
      <c r="D1025" s="29"/>
      <c r="E1025" s="84"/>
      <c r="F1025" s="27" t="s">
        <v>26</v>
      </c>
      <c r="G1025" s="133">
        <f t="shared" si="217"/>
        <v>0</v>
      </c>
      <c r="H1025" s="133">
        <f t="shared" si="217"/>
        <v>0</v>
      </c>
      <c r="I1025" s="133">
        <v>0</v>
      </c>
      <c r="J1025" s="133">
        <v>0</v>
      </c>
      <c r="K1025" s="133">
        <v>0</v>
      </c>
      <c r="L1025" s="133">
        <v>0</v>
      </c>
      <c r="M1025" s="133">
        <v>0</v>
      </c>
      <c r="N1025" s="133">
        <v>0</v>
      </c>
      <c r="O1025" s="133">
        <v>0</v>
      </c>
      <c r="P1025" s="133">
        <v>0</v>
      </c>
      <c r="Q1025" s="278"/>
      <c r="R1025" s="279"/>
    </row>
    <row r="1026" spans="1:18" s="24" customFormat="1" ht="12.75">
      <c r="A1026" s="137"/>
      <c r="B1026" s="140"/>
      <c r="C1026" s="143"/>
      <c r="D1026" s="29"/>
      <c r="E1026" s="84"/>
      <c r="F1026" s="27" t="s">
        <v>248</v>
      </c>
      <c r="G1026" s="133">
        <f t="shared" si="217"/>
        <v>0</v>
      </c>
      <c r="H1026" s="133">
        <f t="shared" si="217"/>
        <v>0</v>
      </c>
      <c r="I1026" s="133">
        <v>0</v>
      </c>
      <c r="J1026" s="133">
        <v>0</v>
      </c>
      <c r="K1026" s="133">
        <v>0</v>
      </c>
      <c r="L1026" s="133">
        <v>0</v>
      </c>
      <c r="M1026" s="133">
        <v>0</v>
      </c>
      <c r="N1026" s="133">
        <v>0</v>
      </c>
      <c r="O1026" s="133">
        <v>0</v>
      </c>
      <c r="P1026" s="133">
        <v>0</v>
      </c>
      <c r="Q1026" s="278"/>
      <c r="R1026" s="279"/>
    </row>
    <row r="1027" spans="1:18" s="24" customFormat="1" ht="12.75">
      <c r="A1027" s="137"/>
      <c r="B1027" s="140"/>
      <c r="C1027" s="143"/>
      <c r="D1027" s="29"/>
      <c r="E1027" s="27"/>
      <c r="F1027" s="27" t="s">
        <v>28</v>
      </c>
      <c r="G1027" s="133">
        <f t="shared" si="217"/>
        <v>0</v>
      </c>
      <c r="H1027" s="133">
        <f t="shared" si="217"/>
        <v>0</v>
      </c>
      <c r="I1027" s="28">
        <v>0</v>
      </c>
      <c r="J1027" s="28">
        <v>0</v>
      </c>
      <c r="K1027" s="133">
        <v>0</v>
      </c>
      <c r="L1027" s="133">
        <v>0</v>
      </c>
      <c r="M1027" s="133">
        <v>0</v>
      </c>
      <c r="N1027" s="133">
        <v>0</v>
      </c>
      <c r="O1027" s="133">
        <v>0</v>
      </c>
      <c r="P1027" s="133">
        <v>0</v>
      </c>
      <c r="Q1027" s="278"/>
      <c r="R1027" s="279"/>
    </row>
    <row r="1028" spans="1:18" s="24" customFormat="1" ht="12.75">
      <c r="A1028" s="137"/>
      <c r="B1028" s="140"/>
      <c r="C1028" s="143"/>
      <c r="D1028" s="29"/>
      <c r="E1028" s="27"/>
      <c r="F1028" s="27" t="s">
        <v>227</v>
      </c>
      <c r="G1028" s="133">
        <f t="shared" si="217"/>
        <v>0</v>
      </c>
      <c r="H1028" s="133">
        <f t="shared" si="217"/>
        <v>0</v>
      </c>
      <c r="I1028" s="28">
        <v>0</v>
      </c>
      <c r="J1028" s="28">
        <v>0</v>
      </c>
      <c r="K1028" s="133">
        <v>0</v>
      </c>
      <c r="L1028" s="133">
        <v>0</v>
      </c>
      <c r="M1028" s="133">
        <v>0</v>
      </c>
      <c r="N1028" s="133">
        <v>0</v>
      </c>
      <c r="O1028" s="133">
        <v>0</v>
      </c>
      <c r="P1028" s="133">
        <v>0</v>
      </c>
      <c r="Q1028" s="278"/>
      <c r="R1028" s="279"/>
    </row>
    <row r="1029" spans="1:18" s="24" customFormat="1" ht="12.75">
      <c r="A1029" s="137"/>
      <c r="B1029" s="140"/>
      <c r="C1029" s="143"/>
      <c r="D1029" s="29"/>
      <c r="E1029" s="38"/>
      <c r="F1029" s="27" t="s">
        <v>234</v>
      </c>
      <c r="G1029" s="133">
        <f t="shared" si="217"/>
        <v>0</v>
      </c>
      <c r="H1029" s="133">
        <f t="shared" si="217"/>
        <v>0</v>
      </c>
      <c r="I1029" s="28">
        <v>0</v>
      </c>
      <c r="J1029" s="28">
        <v>0</v>
      </c>
      <c r="K1029" s="28">
        <v>0</v>
      </c>
      <c r="L1029" s="133">
        <v>0</v>
      </c>
      <c r="M1029" s="28">
        <v>0</v>
      </c>
      <c r="N1029" s="28">
        <v>0</v>
      </c>
      <c r="O1029" s="28">
        <v>0</v>
      </c>
      <c r="P1029" s="133">
        <v>0</v>
      </c>
      <c r="Q1029" s="278"/>
      <c r="R1029" s="279"/>
    </row>
    <row r="1030" spans="1:18" s="24" customFormat="1" ht="12.75">
      <c r="A1030" s="137"/>
      <c r="B1030" s="140"/>
      <c r="C1030" s="143"/>
      <c r="D1030" s="29"/>
      <c r="E1030" s="38"/>
      <c r="F1030" s="27" t="s">
        <v>235</v>
      </c>
      <c r="G1030" s="133">
        <f t="shared" si="217"/>
        <v>0</v>
      </c>
      <c r="H1030" s="133">
        <f t="shared" si="217"/>
        <v>0</v>
      </c>
      <c r="I1030" s="28">
        <v>0</v>
      </c>
      <c r="J1030" s="28">
        <v>0</v>
      </c>
      <c r="K1030" s="28">
        <v>0</v>
      </c>
      <c r="L1030" s="133">
        <v>0</v>
      </c>
      <c r="M1030" s="28">
        <v>0</v>
      </c>
      <c r="N1030" s="28">
        <v>0</v>
      </c>
      <c r="O1030" s="28">
        <v>0</v>
      </c>
      <c r="P1030" s="133">
        <v>0</v>
      </c>
      <c r="Q1030" s="278"/>
      <c r="R1030" s="279"/>
    </row>
    <row r="1031" spans="1:18" s="24" customFormat="1" ht="12.75">
      <c r="A1031" s="137"/>
      <c r="B1031" s="140"/>
      <c r="C1031" s="143"/>
      <c r="D1031" s="29"/>
      <c r="E1031" s="38"/>
      <c r="F1031" s="27" t="s">
        <v>236</v>
      </c>
      <c r="G1031" s="133">
        <f t="shared" si="217"/>
        <v>0</v>
      </c>
      <c r="H1031" s="133">
        <f t="shared" si="217"/>
        <v>0</v>
      </c>
      <c r="I1031" s="28">
        <v>0</v>
      </c>
      <c r="J1031" s="28">
        <v>0</v>
      </c>
      <c r="K1031" s="28">
        <v>0</v>
      </c>
      <c r="L1031" s="133">
        <v>0</v>
      </c>
      <c r="M1031" s="28">
        <v>0</v>
      </c>
      <c r="N1031" s="28">
        <v>0</v>
      </c>
      <c r="O1031" s="28">
        <v>0</v>
      </c>
      <c r="P1031" s="133">
        <v>0</v>
      </c>
      <c r="Q1031" s="278"/>
      <c r="R1031" s="279"/>
    </row>
    <row r="1032" spans="1:18" s="24" customFormat="1" ht="12.75">
      <c r="A1032" s="137"/>
      <c r="B1032" s="140"/>
      <c r="C1032" s="143"/>
      <c r="D1032" s="29"/>
      <c r="E1032" s="27" t="s">
        <v>199</v>
      </c>
      <c r="F1032" s="27" t="s">
        <v>237</v>
      </c>
      <c r="G1032" s="133">
        <f t="shared" si="217"/>
        <v>26</v>
      </c>
      <c r="H1032" s="133">
        <f t="shared" si="217"/>
        <v>0</v>
      </c>
      <c r="I1032" s="28">
        <v>26</v>
      </c>
      <c r="J1032" s="28">
        <v>0</v>
      </c>
      <c r="K1032" s="28">
        <v>0</v>
      </c>
      <c r="L1032" s="133">
        <v>0</v>
      </c>
      <c r="M1032" s="28">
        <v>0</v>
      </c>
      <c r="N1032" s="28">
        <v>0</v>
      </c>
      <c r="O1032" s="28">
        <v>0</v>
      </c>
      <c r="P1032" s="133">
        <v>0</v>
      </c>
      <c r="Q1032" s="278"/>
      <c r="R1032" s="279"/>
    </row>
    <row r="1033" spans="1:18" s="24" customFormat="1" ht="13.5" thickBot="1">
      <c r="A1033" s="138"/>
      <c r="B1033" s="141"/>
      <c r="C1033" s="144"/>
      <c r="D1033" s="33"/>
      <c r="E1033" s="35" t="s">
        <v>23</v>
      </c>
      <c r="F1033" s="35" t="s">
        <v>238</v>
      </c>
      <c r="G1033" s="134">
        <f t="shared" si="217"/>
        <v>520</v>
      </c>
      <c r="H1033" s="134">
        <f t="shared" si="217"/>
        <v>0</v>
      </c>
      <c r="I1033" s="36">
        <v>520</v>
      </c>
      <c r="J1033" s="36">
        <v>0</v>
      </c>
      <c r="K1033" s="36">
        <v>0</v>
      </c>
      <c r="L1033" s="134">
        <v>0</v>
      </c>
      <c r="M1033" s="36">
        <v>0</v>
      </c>
      <c r="N1033" s="36">
        <v>0</v>
      </c>
      <c r="O1033" s="36">
        <v>0</v>
      </c>
      <c r="P1033" s="134">
        <v>0</v>
      </c>
      <c r="Q1033" s="280"/>
      <c r="R1033" s="281"/>
    </row>
    <row r="1034" spans="1:18" s="24" customFormat="1" ht="12.75">
      <c r="A1034" s="136" t="s">
        <v>333</v>
      </c>
      <c r="B1034" s="139" t="s">
        <v>510</v>
      </c>
      <c r="C1034" s="142">
        <v>60</v>
      </c>
      <c r="D1034" s="21"/>
      <c r="E1034" s="114"/>
      <c r="F1034" s="119" t="s">
        <v>247</v>
      </c>
      <c r="G1034" s="23">
        <f aca="true" t="shared" si="218" ref="G1034:P1034">SUM(G1035:G1045)</f>
        <v>409.5</v>
      </c>
      <c r="H1034" s="23">
        <f t="shared" si="218"/>
        <v>0</v>
      </c>
      <c r="I1034" s="23">
        <f t="shared" si="218"/>
        <v>409.5</v>
      </c>
      <c r="J1034" s="23">
        <f t="shared" si="218"/>
        <v>0</v>
      </c>
      <c r="K1034" s="23">
        <f t="shared" si="218"/>
        <v>0</v>
      </c>
      <c r="L1034" s="23">
        <f t="shared" si="218"/>
        <v>0</v>
      </c>
      <c r="M1034" s="23">
        <f t="shared" si="218"/>
        <v>0</v>
      </c>
      <c r="N1034" s="23">
        <f t="shared" si="218"/>
        <v>0</v>
      </c>
      <c r="O1034" s="23">
        <f t="shared" si="218"/>
        <v>0</v>
      </c>
      <c r="P1034" s="23">
        <f t="shared" si="218"/>
        <v>0</v>
      </c>
      <c r="Q1034" s="276" t="s">
        <v>20</v>
      </c>
      <c r="R1034" s="277"/>
    </row>
    <row r="1035" spans="1:18" s="24" customFormat="1" ht="12.75">
      <c r="A1035" s="137"/>
      <c r="B1035" s="140"/>
      <c r="C1035" s="143"/>
      <c r="D1035" s="29"/>
      <c r="E1035" s="115"/>
      <c r="F1035" s="27" t="s">
        <v>22</v>
      </c>
      <c r="G1035" s="133">
        <f aca="true" t="shared" si="219" ref="G1035:H1045">I1035+K1035+M1035+O1035</f>
        <v>0</v>
      </c>
      <c r="H1035" s="133">
        <f t="shared" si="219"/>
        <v>0</v>
      </c>
      <c r="I1035" s="133">
        <v>0</v>
      </c>
      <c r="J1035" s="133">
        <v>0</v>
      </c>
      <c r="K1035" s="133">
        <v>0</v>
      </c>
      <c r="L1035" s="133">
        <v>0</v>
      </c>
      <c r="M1035" s="133">
        <v>0</v>
      </c>
      <c r="N1035" s="133">
        <v>0</v>
      </c>
      <c r="O1035" s="133">
        <v>0</v>
      </c>
      <c r="P1035" s="133">
        <v>0</v>
      </c>
      <c r="Q1035" s="278"/>
      <c r="R1035" s="279"/>
    </row>
    <row r="1036" spans="1:18" s="24" customFormat="1" ht="12.75">
      <c r="A1036" s="137"/>
      <c r="B1036" s="140"/>
      <c r="C1036" s="143"/>
      <c r="D1036" s="29"/>
      <c r="E1036" s="38"/>
      <c r="F1036" s="27" t="s">
        <v>25</v>
      </c>
      <c r="G1036" s="133">
        <f t="shared" si="219"/>
        <v>0</v>
      </c>
      <c r="H1036" s="133">
        <f t="shared" si="219"/>
        <v>0</v>
      </c>
      <c r="I1036" s="133">
        <v>0</v>
      </c>
      <c r="J1036" s="133">
        <v>0</v>
      </c>
      <c r="K1036" s="133">
        <v>0</v>
      </c>
      <c r="L1036" s="133">
        <v>0</v>
      </c>
      <c r="M1036" s="133">
        <v>0</v>
      </c>
      <c r="N1036" s="133">
        <v>0</v>
      </c>
      <c r="O1036" s="133">
        <v>0</v>
      </c>
      <c r="P1036" s="133">
        <v>0</v>
      </c>
      <c r="Q1036" s="278"/>
      <c r="R1036" s="279"/>
    </row>
    <row r="1037" spans="1:18" s="24" customFormat="1" ht="12.75">
      <c r="A1037" s="137"/>
      <c r="B1037" s="140"/>
      <c r="C1037" s="143"/>
      <c r="D1037" s="29"/>
      <c r="E1037" s="84"/>
      <c r="F1037" s="27" t="s">
        <v>26</v>
      </c>
      <c r="G1037" s="133">
        <f t="shared" si="219"/>
        <v>0</v>
      </c>
      <c r="H1037" s="133">
        <f t="shared" si="219"/>
        <v>0</v>
      </c>
      <c r="I1037" s="133">
        <v>0</v>
      </c>
      <c r="J1037" s="133">
        <v>0</v>
      </c>
      <c r="K1037" s="133">
        <v>0</v>
      </c>
      <c r="L1037" s="133">
        <v>0</v>
      </c>
      <c r="M1037" s="133">
        <v>0</v>
      </c>
      <c r="N1037" s="133">
        <v>0</v>
      </c>
      <c r="O1037" s="133">
        <v>0</v>
      </c>
      <c r="P1037" s="133">
        <v>0</v>
      </c>
      <c r="Q1037" s="278"/>
      <c r="R1037" s="279"/>
    </row>
    <row r="1038" spans="1:18" s="24" customFormat="1" ht="12.75">
      <c r="A1038" s="137"/>
      <c r="B1038" s="140"/>
      <c r="C1038" s="143"/>
      <c r="D1038" s="29"/>
      <c r="E1038" s="84"/>
      <c r="F1038" s="27" t="s">
        <v>248</v>
      </c>
      <c r="G1038" s="133">
        <f t="shared" si="219"/>
        <v>0</v>
      </c>
      <c r="H1038" s="133">
        <f t="shared" si="219"/>
        <v>0</v>
      </c>
      <c r="I1038" s="133">
        <v>0</v>
      </c>
      <c r="J1038" s="133">
        <v>0</v>
      </c>
      <c r="K1038" s="133">
        <v>0</v>
      </c>
      <c r="L1038" s="133">
        <v>0</v>
      </c>
      <c r="M1038" s="133">
        <v>0</v>
      </c>
      <c r="N1038" s="133">
        <v>0</v>
      </c>
      <c r="O1038" s="133">
        <v>0</v>
      </c>
      <c r="P1038" s="133">
        <v>0</v>
      </c>
      <c r="Q1038" s="278"/>
      <c r="R1038" s="279"/>
    </row>
    <row r="1039" spans="1:18" s="24" customFormat="1" ht="12.75">
      <c r="A1039" s="137"/>
      <c r="B1039" s="140"/>
      <c r="C1039" s="143"/>
      <c r="D1039" s="29"/>
      <c r="E1039" s="27"/>
      <c r="F1039" s="27" t="s">
        <v>28</v>
      </c>
      <c r="G1039" s="133">
        <f t="shared" si="219"/>
        <v>0</v>
      </c>
      <c r="H1039" s="133">
        <f t="shared" si="219"/>
        <v>0</v>
      </c>
      <c r="I1039" s="28">
        <v>0</v>
      </c>
      <c r="J1039" s="28">
        <v>0</v>
      </c>
      <c r="K1039" s="133">
        <v>0</v>
      </c>
      <c r="L1039" s="133">
        <v>0</v>
      </c>
      <c r="M1039" s="133">
        <v>0</v>
      </c>
      <c r="N1039" s="133">
        <v>0</v>
      </c>
      <c r="O1039" s="133">
        <v>0</v>
      </c>
      <c r="P1039" s="133">
        <v>0</v>
      </c>
      <c r="Q1039" s="278"/>
      <c r="R1039" s="279"/>
    </row>
    <row r="1040" spans="1:18" s="24" customFormat="1" ht="12.75">
      <c r="A1040" s="137"/>
      <c r="B1040" s="140"/>
      <c r="C1040" s="143"/>
      <c r="D1040" s="29"/>
      <c r="E1040" s="27"/>
      <c r="F1040" s="27" t="s">
        <v>227</v>
      </c>
      <c r="G1040" s="133">
        <f t="shared" si="219"/>
        <v>0</v>
      </c>
      <c r="H1040" s="133">
        <f t="shared" si="219"/>
        <v>0</v>
      </c>
      <c r="I1040" s="28">
        <v>0</v>
      </c>
      <c r="J1040" s="28">
        <v>0</v>
      </c>
      <c r="K1040" s="133">
        <v>0</v>
      </c>
      <c r="L1040" s="133">
        <v>0</v>
      </c>
      <c r="M1040" s="133">
        <v>0</v>
      </c>
      <c r="N1040" s="133">
        <v>0</v>
      </c>
      <c r="O1040" s="133">
        <v>0</v>
      </c>
      <c r="P1040" s="133">
        <v>0</v>
      </c>
      <c r="Q1040" s="278"/>
      <c r="R1040" s="279"/>
    </row>
    <row r="1041" spans="1:18" s="24" customFormat="1" ht="12.75">
      <c r="A1041" s="137"/>
      <c r="B1041" s="140"/>
      <c r="C1041" s="143"/>
      <c r="D1041" s="29"/>
      <c r="E1041" s="38"/>
      <c r="F1041" s="27" t="s">
        <v>234</v>
      </c>
      <c r="G1041" s="133">
        <f t="shared" si="219"/>
        <v>0</v>
      </c>
      <c r="H1041" s="133">
        <f t="shared" si="219"/>
        <v>0</v>
      </c>
      <c r="I1041" s="28">
        <v>0</v>
      </c>
      <c r="J1041" s="28">
        <v>0</v>
      </c>
      <c r="K1041" s="28">
        <v>0</v>
      </c>
      <c r="L1041" s="133">
        <v>0</v>
      </c>
      <c r="M1041" s="28">
        <v>0</v>
      </c>
      <c r="N1041" s="28">
        <v>0</v>
      </c>
      <c r="O1041" s="28">
        <v>0</v>
      </c>
      <c r="P1041" s="133">
        <v>0</v>
      </c>
      <c r="Q1041" s="278"/>
      <c r="R1041" s="279"/>
    </row>
    <row r="1042" spans="1:18" s="24" customFormat="1" ht="12.75">
      <c r="A1042" s="137"/>
      <c r="B1042" s="140"/>
      <c r="C1042" s="143"/>
      <c r="D1042" s="29"/>
      <c r="E1042" s="38"/>
      <c r="F1042" s="27" t="s">
        <v>235</v>
      </c>
      <c r="G1042" s="133">
        <f t="shared" si="219"/>
        <v>0</v>
      </c>
      <c r="H1042" s="133">
        <f t="shared" si="219"/>
        <v>0</v>
      </c>
      <c r="I1042" s="28">
        <v>0</v>
      </c>
      <c r="J1042" s="28">
        <v>0</v>
      </c>
      <c r="K1042" s="28">
        <v>0</v>
      </c>
      <c r="L1042" s="133">
        <v>0</v>
      </c>
      <c r="M1042" s="28">
        <v>0</v>
      </c>
      <c r="N1042" s="28">
        <v>0</v>
      </c>
      <c r="O1042" s="28">
        <v>0</v>
      </c>
      <c r="P1042" s="133">
        <v>0</v>
      </c>
      <c r="Q1042" s="278"/>
      <c r="R1042" s="279"/>
    </row>
    <row r="1043" spans="1:18" s="24" customFormat="1" ht="12.75">
      <c r="A1043" s="137"/>
      <c r="B1043" s="140"/>
      <c r="C1043" s="143"/>
      <c r="D1043" s="29"/>
      <c r="E1043" s="38"/>
      <c r="F1043" s="27" t="s">
        <v>236</v>
      </c>
      <c r="G1043" s="133">
        <f t="shared" si="219"/>
        <v>0</v>
      </c>
      <c r="H1043" s="133">
        <f t="shared" si="219"/>
        <v>0</v>
      </c>
      <c r="I1043" s="28">
        <v>0</v>
      </c>
      <c r="J1043" s="28">
        <v>0</v>
      </c>
      <c r="K1043" s="28">
        <v>0</v>
      </c>
      <c r="L1043" s="133">
        <v>0</v>
      </c>
      <c r="M1043" s="28">
        <v>0</v>
      </c>
      <c r="N1043" s="28">
        <v>0</v>
      </c>
      <c r="O1043" s="28">
        <v>0</v>
      </c>
      <c r="P1043" s="133">
        <v>0</v>
      </c>
      <c r="Q1043" s="278"/>
      <c r="R1043" s="279"/>
    </row>
    <row r="1044" spans="1:18" s="24" customFormat="1" ht="12.75">
      <c r="A1044" s="137"/>
      <c r="B1044" s="140"/>
      <c r="C1044" s="143"/>
      <c r="D1044" s="29"/>
      <c r="E1044" s="27" t="s">
        <v>199</v>
      </c>
      <c r="F1044" s="27" t="s">
        <v>237</v>
      </c>
      <c r="G1044" s="133">
        <f t="shared" si="219"/>
        <v>19.5</v>
      </c>
      <c r="H1044" s="133">
        <f t="shared" si="219"/>
        <v>0</v>
      </c>
      <c r="I1044" s="28">
        <v>19.5</v>
      </c>
      <c r="J1044" s="28">
        <v>0</v>
      </c>
      <c r="K1044" s="28">
        <v>0</v>
      </c>
      <c r="L1044" s="133">
        <v>0</v>
      </c>
      <c r="M1044" s="28">
        <v>0</v>
      </c>
      <c r="N1044" s="28">
        <v>0</v>
      </c>
      <c r="O1044" s="28">
        <v>0</v>
      </c>
      <c r="P1044" s="133">
        <v>0</v>
      </c>
      <c r="Q1044" s="278"/>
      <c r="R1044" s="279"/>
    </row>
    <row r="1045" spans="1:18" s="24" customFormat="1" ht="13.5" thickBot="1">
      <c r="A1045" s="138"/>
      <c r="B1045" s="141"/>
      <c r="C1045" s="144"/>
      <c r="D1045" s="33"/>
      <c r="E1045" s="35" t="s">
        <v>23</v>
      </c>
      <c r="F1045" s="35" t="s">
        <v>238</v>
      </c>
      <c r="G1045" s="134">
        <f t="shared" si="219"/>
        <v>390</v>
      </c>
      <c r="H1045" s="134">
        <f t="shared" si="219"/>
        <v>0</v>
      </c>
      <c r="I1045" s="36">
        <v>390</v>
      </c>
      <c r="J1045" s="36">
        <v>0</v>
      </c>
      <c r="K1045" s="36">
        <v>0</v>
      </c>
      <c r="L1045" s="134">
        <v>0</v>
      </c>
      <c r="M1045" s="36">
        <v>0</v>
      </c>
      <c r="N1045" s="36">
        <v>0</v>
      </c>
      <c r="O1045" s="36">
        <v>0</v>
      </c>
      <c r="P1045" s="134">
        <v>0</v>
      </c>
      <c r="Q1045" s="280"/>
      <c r="R1045" s="281"/>
    </row>
    <row r="1046" spans="1:18" s="24" customFormat="1" ht="12.75">
      <c r="A1046" s="136" t="s">
        <v>334</v>
      </c>
      <c r="B1046" s="139" t="s">
        <v>511</v>
      </c>
      <c r="C1046" s="142">
        <v>50</v>
      </c>
      <c r="D1046" s="21"/>
      <c r="E1046" s="114"/>
      <c r="F1046" s="119" t="s">
        <v>247</v>
      </c>
      <c r="G1046" s="23">
        <f aca="true" t="shared" si="220" ref="G1046:P1046">SUM(G1047:G1057)</f>
        <v>341.3</v>
      </c>
      <c r="H1046" s="23">
        <f t="shared" si="220"/>
        <v>0</v>
      </c>
      <c r="I1046" s="23">
        <f t="shared" si="220"/>
        <v>341.3</v>
      </c>
      <c r="J1046" s="23">
        <f t="shared" si="220"/>
        <v>0</v>
      </c>
      <c r="K1046" s="23">
        <f t="shared" si="220"/>
        <v>0</v>
      </c>
      <c r="L1046" s="23">
        <f t="shared" si="220"/>
        <v>0</v>
      </c>
      <c r="M1046" s="23">
        <f t="shared" si="220"/>
        <v>0</v>
      </c>
      <c r="N1046" s="23">
        <f t="shared" si="220"/>
        <v>0</v>
      </c>
      <c r="O1046" s="23">
        <f t="shared" si="220"/>
        <v>0</v>
      </c>
      <c r="P1046" s="23">
        <f t="shared" si="220"/>
        <v>0</v>
      </c>
      <c r="Q1046" s="276" t="s">
        <v>20</v>
      </c>
      <c r="R1046" s="277"/>
    </row>
    <row r="1047" spans="1:18" s="24" customFormat="1" ht="12.75">
      <c r="A1047" s="137"/>
      <c r="B1047" s="140"/>
      <c r="C1047" s="143"/>
      <c r="D1047" s="29"/>
      <c r="E1047" s="115"/>
      <c r="F1047" s="27" t="s">
        <v>22</v>
      </c>
      <c r="G1047" s="133">
        <f aca="true" t="shared" si="221" ref="G1047:H1057">I1047+K1047+M1047+O1047</f>
        <v>0</v>
      </c>
      <c r="H1047" s="133">
        <f t="shared" si="221"/>
        <v>0</v>
      </c>
      <c r="I1047" s="133">
        <v>0</v>
      </c>
      <c r="J1047" s="133">
        <v>0</v>
      </c>
      <c r="K1047" s="133">
        <v>0</v>
      </c>
      <c r="L1047" s="133">
        <v>0</v>
      </c>
      <c r="M1047" s="133">
        <v>0</v>
      </c>
      <c r="N1047" s="133">
        <v>0</v>
      </c>
      <c r="O1047" s="133">
        <v>0</v>
      </c>
      <c r="P1047" s="133">
        <v>0</v>
      </c>
      <c r="Q1047" s="278"/>
      <c r="R1047" s="279"/>
    </row>
    <row r="1048" spans="1:18" s="24" customFormat="1" ht="12.75">
      <c r="A1048" s="137"/>
      <c r="B1048" s="140"/>
      <c r="C1048" s="143"/>
      <c r="D1048" s="29"/>
      <c r="E1048" s="38"/>
      <c r="F1048" s="27" t="s">
        <v>25</v>
      </c>
      <c r="G1048" s="133">
        <f t="shared" si="221"/>
        <v>0</v>
      </c>
      <c r="H1048" s="133">
        <f t="shared" si="221"/>
        <v>0</v>
      </c>
      <c r="I1048" s="133">
        <v>0</v>
      </c>
      <c r="J1048" s="133">
        <v>0</v>
      </c>
      <c r="K1048" s="133">
        <v>0</v>
      </c>
      <c r="L1048" s="133">
        <v>0</v>
      </c>
      <c r="M1048" s="133">
        <v>0</v>
      </c>
      <c r="N1048" s="133">
        <v>0</v>
      </c>
      <c r="O1048" s="133">
        <v>0</v>
      </c>
      <c r="P1048" s="133">
        <v>0</v>
      </c>
      <c r="Q1048" s="278"/>
      <c r="R1048" s="279"/>
    </row>
    <row r="1049" spans="1:18" s="24" customFormat="1" ht="12.75">
      <c r="A1049" s="137"/>
      <c r="B1049" s="140"/>
      <c r="C1049" s="143"/>
      <c r="D1049" s="29"/>
      <c r="E1049" s="84"/>
      <c r="F1049" s="27" t="s">
        <v>26</v>
      </c>
      <c r="G1049" s="133">
        <f t="shared" si="221"/>
        <v>0</v>
      </c>
      <c r="H1049" s="133">
        <f t="shared" si="221"/>
        <v>0</v>
      </c>
      <c r="I1049" s="133">
        <v>0</v>
      </c>
      <c r="J1049" s="133">
        <v>0</v>
      </c>
      <c r="K1049" s="133">
        <v>0</v>
      </c>
      <c r="L1049" s="133">
        <v>0</v>
      </c>
      <c r="M1049" s="133">
        <v>0</v>
      </c>
      <c r="N1049" s="133">
        <v>0</v>
      </c>
      <c r="O1049" s="133">
        <v>0</v>
      </c>
      <c r="P1049" s="133">
        <v>0</v>
      </c>
      <c r="Q1049" s="278"/>
      <c r="R1049" s="279"/>
    </row>
    <row r="1050" spans="1:18" s="24" customFormat="1" ht="12.75">
      <c r="A1050" s="137"/>
      <c r="B1050" s="140"/>
      <c r="C1050" s="143"/>
      <c r="D1050" s="29"/>
      <c r="E1050" s="84"/>
      <c r="F1050" s="27" t="s">
        <v>248</v>
      </c>
      <c r="G1050" s="133">
        <f t="shared" si="221"/>
        <v>0</v>
      </c>
      <c r="H1050" s="133">
        <f t="shared" si="221"/>
        <v>0</v>
      </c>
      <c r="I1050" s="133">
        <v>0</v>
      </c>
      <c r="J1050" s="133">
        <v>0</v>
      </c>
      <c r="K1050" s="133">
        <v>0</v>
      </c>
      <c r="L1050" s="133">
        <v>0</v>
      </c>
      <c r="M1050" s="133">
        <v>0</v>
      </c>
      <c r="N1050" s="133">
        <v>0</v>
      </c>
      <c r="O1050" s="133">
        <v>0</v>
      </c>
      <c r="P1050" s="133">
        <v>0</v>
      </c>
      <c r="Q1050" s="278"/>
      <c r="R1050" s="279"/>
    </row>
    <row r="1051" spans="1:18" s="24" customFormat="1" ht="12.75">
      <c r="A1051" s="137"/>
      <c r="B1051" s="140"/>
      <c r="C1051" s="143"/>
      <c r="D1051" s="29"/>
      <c r="E1051" s="27"/>
      <c r="F1051" s="27" t="s">
        <v>28</v>
      </c>
      <c r="G1051" s="133">
        <f t="shared" si="221"/>
        <v>0</v>
      </c>
      <c r="H1051" s="133">
        <f t="shared" si="221"/>
        <v>0</v>
      </c>
      <c r="I1051" s="28">
        <v>0</v>
      </c>
      <c r="J1051" s="28">
        <v>0</v>
      </c>
      <c r="K1051" s="133">
        <v>0</v>
      </c>
      <c r="L1051" s="133">
        <v>0</v>
      </c>
      <c r="M1051" s="133">
        <v>0</v>
      </c>
      <c r="N1051" s="133">
        <v>0</v>
      </c>
      <c r="O1051" s="133">
        <v>0</v>
      </c>
      <c r="P1051" s="133">
        <v>0</v>
      </c>
      <c r="Q1051" s="278"/>
      <c r="R1051" s="279"/>
    </row>
    <row r="1052" spans="1:18" s="24" customFormat="1" ht="12.75">
      <c r="A1052" s="137"/>
      <c r="B1052" s="140"/>
      <c r="C1052" s="143"/>
      <c r="D1052" s="29"/>
      <c r="E1052" s="27"/>
      <c r="F1052" s="27" t="s">
        <v>227</v>
      </c>
      <c r="G1052" s="133">
        <f t="shared" si="221"/>
        <v>0</v>
      </c>
      <c r="H1052" s="133">
        <f t="shared" si="221"/>
        <v>0</v>
      </c>
      <c r="I1052" s="28">
        <v>0</v>
      </c>
      <c r="J1052" s="28">
        <v>0</v>
      </c>
      <c r="K1052" s="133">
        <v>0</v>
      </c>
      <c r="L1052" s="133">
        <v>0</v>
      </c>
      <c r="M1052" s="133">
        <v>0</v>
      </c>
      <c r="N1052" s="133">
        <v>0</v>
      </c>
      <c r="O1052" s="133">
        <v>0</v>
      </c>
      <c r="P1052" s="133">
        <v>0</v>
      </c>
      <c r="Q1052" s="278"/>
      <c r="R1052" s="279"/>
    </row>
    <row r="1053" spans="1:18" s="24" customFormat="1" ht="12.75">
      <c r="A1053" s="137"/>
      <c r="B1053" s="140"/>
      <c r="C1053" s="143"/>
      <c r="D1053" s="29"/>
      <c r="E1053" s="38"/>
      <c r="F1053" s="27" t="s">
        <v>234</v>
      </c>
      <c r="G1053" s="133">
        <f t="shared" si="221"/>
        <v>0</v>
      </c>
      <c r="H1053" s="133">
        <f t="shared" si="221"/>
        <v>0</v>
      </c>
      <c r="I1053" s="28">
        <v>0</v>
      </c>
      <c r="J1053" s="28">
        <v>0</v>
      </c>
      <c r="K1053" s="28">
        <v>0</v>
      </c>
      <c r="L1053" s="133">
        <v>0</v>
      </c>
      <c r="M1053" s="28">
        <v>0</v>
      </c>
      <c r="N1053" s="28">
        <v>0</v>
      </c>
      <c r="O1053" s="28">
        <v>0</v>
      </c>
      <c r="P1053" s="133">
        <v>0</v>
      </c>
      <c r="Q1053" s="278"/>
      <c r="R1053" s="279"/>
    </row>
    <row r="1054" spans="1:18" s="24" customFormat="1" ht="12.75">
      <c r="A1054" s="137"/>
      <c r="B1054" s="140"/>
      <c r="C1054" s="143"/>
      <c r="D1054" s="29"/>
      <c r="E1054" s="27"/>
      <c r="F1054" s="27" t="s">
        <v>235</v>
      </c>
      <c r="G1054" s="133">
        <f t="shared" si="221"/>
        <v>0</v>
      </c>
      <c r="H1054" s="133">
        <f t="shared" si="221"/>
        <v>0</v>
      </c>
      <c r="I1054" s="28">
        <v>0</v>
      </c>
      <c r="J1054" s="28">
        <v>0</v>
      </c>
      <c r="K1054" s="28">
        <v>0</v>
      </c>
      <c r="L1054" s="133">
        <v>0</v>
      </c>
      <c r="M1054" s="28">
        <v>0</v>
      </c>
      <c r="N1054" s="28">
        <v>0</v>
      </c>
      <c r="O1054" s="28">
        <v>0</v>
      </c>
      <c r="P1054" s="133">
        <v>0</v>
      </c>
      <c r="Q1054" s="278"/>
      <c r="R1054" s="279"/>
    </row>
    <row r="1055" spans="1:18" s="24" customFormat="1" ht="12.75">
      <c r="A1055" s="137"/>
      <c r="B1055" s="140"/>
      <c r="C1055" s="143"/>
      <c r="D1055" s="29"/>
      <c r="E1055" s="27" t="s">
        <v>199</v>
      </c>
      <c r="F1055" s="27" t="s">
        <v>236</v>
      </c>
      <c r="G1055" s="133">
        <f t="shared" si="221"/>
        <v>16.3</v>
      </c>
      <c r="H1055" s="133">
        <f t="shared" si="221"/>
        <v>0</v>
      </c>
      <c r="I1055" s="28">
        <v>16.3</v>
      </c>
      <c r="J1055" s="28">
        <v>0</v>
      </c>
      <c r="K1055" s="28">
        <v>0</v>
      </c>
      <c r="L1055" s="133">
        <v>0</v>
      </c>
      <c r="M1055" s="28">
        <v>0</v>
      </c>
      <c r="N1055" s="28">
        <v>0</v>
      </c>
      <c r="O1055" s="28">
        <v>0</v>
      </c>
      <c r="P1055" s="133">
        <v>0</v>
      </c>
      <c r="Q1055" s="278"/>
      <c r="R1055" s="279"/>
    </row>
    <row r="1056" spans="1:18" s="24" customFormat="1" ht="12.75">
      <c r="A1056" s="137"/>
      <c r="B1056" s="140"/>
      <c r="C1056" s="143"/>
      <c r="D1056" s="29"/>
      <c r="E1056" s="27" t="s">
        <v>23</v>
      </c>
      <c r="F1056" s="27" t="s">
        <v>237</v>
      </c>
      <c r="G1056" s="133">
        <f t="shared" si="221"/>
        <v>325</v>
      </c>
      <c r="H1056" s="133">
        <f t="shared" si="221"/>
        <v>0</v>
      </c>
      <c r="I1056" s="28">
        <v>325</v>
      </c>
      <c r="J1056" s="28">
        <v>0</v>
      </c>
      <c r="K1056" s="28">
        <v>0</v>
      </c>
      <c r="L1056" s="133">
        <v>0</v>
      </c>
      <c r="M1056" s="28">
        <v>0</v>
      </c>
      <c r="N1056" s="28">
        <v>0</v>
      </c>
      <c r="O1056" s="28">
        <v>0</v>
      </c>
      <c r="P1056" s="133">
        <v>0</v>
      </c>
      <c r="Q1056" s="278"/>
      <c r="R1056" s="279"/>
    </row>
    <row r="1057" spans="1:18" s="24" customFormat="1" ht="13.5" thickBot="1">
      <c r="A1057" s="138"/>
      <c r="B1057" s="141"/>
      <c r="C1057" s="144"/>
      <c r="D1057" s="33"/>
      <c r="E1057" s="85"/>
      <c r="F1057" s="35" t="s">
        <v>238</v>
      </c>
      <c r="G1057" s="134">
        <f t="shared" si="221"/>
        <v>0</v>
      </c>
      <c r="H1057" s="134">
        <f t="shared" si="221"/>
        <v>0</v>
      </c>
      <c r="I1057" s="36">
        <v>0</v>
      </c>
      <c r="J1057" s="36">
        <v>0</v>
      </c>
      <c r="K1057" s="36">
        <v>0</v>
      </c>
      <c r="L1057" s="134">
        <v>0</v>
      </c>
      <c r="M1057" s="36">
        <v>0</v>
      </c>
      <c r="N1057" s="36">
        <v>0</v>
      </c>
      <c r="O1057" s="36">
        <v>0</v>
      </c>
      <c r="P1057" s="134">
        <v>0</v>
      </c>
      <c r="Q1057" s="280"/>
      <c r="R1057" s="281"/>
    </row>
    <row r="1058" spans="1:18" s="24" customFormat="1" ht="12.75">
      <c r="A1058" s="136" t="s">
        <v>335</v>
      </c>
      <c r="B1058" s="139" t="s">
        <v>512</v>
      </c>
      <c r="C1058" s="142">
        <v>90</v>
      </c>
      <c r="D1058" s="21"/>
      <c r="E1058" s="114"/>
      <c r="F1058" s="119" t="s">
        <v>247</v>
      </c>
      <c r="G1058" s="23">
        <f aca="true" t="shared" si="222" ref="G1058:P1058">SUM(G1059:G1069)</f>
        <v>614.3</v>
      </c>
      <c r="H1058" s="23">
        <f t="shared" si="222"/>
        <v>0</v>
      </c>
      <c r="I1058" s="23">
        <f t="shared" si="222"/>
        <v>614.3</v>
      </c>
      <c r="J1058" s="23">
        <f t="shared" si="222"/>
        <v>0</v>
      </c>
      <c r="K1058" s="23">
        <f t="shared" si="222"/>
        <v>0</v>
      </c>
      <c r="L1058" s="23">
        <f t="shared" si="222"/>
        <v>0</v>
      </c>
      <c r="M1058" s="23">
        <f t="shared" si="222"/>
        <v>0</v>
      </c>
      <c r="N1058" s="23">
        <f t="shared" si="222"/>
        <v>0</v>
      </c>
      <c r="O1058" s="23">
        <f t="shared" si="222"/>
        <v>0</v>
      </c>
      <c r="P1058" s="23">
        <f t="shared" si="222"/>
        <v>0</v>
      </c>
      <c r="Q1058" s="276" t="s">
        <v>20</v>
      </c>
      <c r="R1058" s="277"/>
    </row>
    <row r="1059" spans="1:18" s="24" customFormat="1" ht="12.75">
      <c r="A1059" s="137"/>
      <c r="B1059" s="140"/>
      <c r="C1059" s="143"/>
      <c r="D1059" s="29"/>
      <c r="E1059" s="115"/>
      <c r="F1059" s="27" t="s">
        <v>22</v>
      </c>
      <c r="G1059" s="133">
        <f aca="true" t="shared" si="223" ref="G1059:H1069">I1059+K1059+M1059+O1059</f>
        <v>0</v>
      </c>
      <c r="H1059" s="133">
        <f t="shared" si="223"/>
        <v>0</v>
      </c>
      <c r="I1059" s="133">
        <v>0</v>
      </c>
      <c r="J1059" s="133">
        <v>0</v>
      </c>
      <c r="K1059" s="133">
        <v>0</v>
      </c>
      <c r="L1059" s="133">
        <v>0</v>
      </c>
      <c r="M1059" s="133">
        <v>0</v>
      </c>
      <c r="N1059" s="133">
        <v>0</v>
      </c>
      <c r="O1059" s="133">
        <v>0</v>
      </c>
      <c r="P1059" s="133">
        <v>0</v>
      </c>
      <c r="Q1059" s="278"/>
      <c r="R1059" s="279"/>
    </row>
    <row r="1060" spans="1:18" s="24" customFormat="1" ht="12.75">
      <c r="A1060" s="137"/>
      <c r="B1060" s="140"/>
      <c r="C1060" s="143"/>
      <c r="D1060" s="29"/>
      <c r="E1060" s="38"/>
      <c r="F1060" s="27" t="s">
        <v>25</v>
      </c>
      <c r="G1060" s="133">
        <f t="shared" si="223"/>
        <v>0</v>
      </c>
      <c r="H1060" s="133">
        <f t="shared" si="223"/>
        <v>0</v>
      </c>
      <c r="I1060" s="133">
        <v>0</v>
      </c>
      <c r="J1060" s="133">
        <v>0</v>
      </c>
      <c r="K1060" s="133">
        <v>0</v>
      </c>
      <c r="L1060" s="133">
        <v>0</v>
      </c>
      <c r="M1060" s="133">
        <v>0</v>
      </c>
      <c r="N1060" s="133">
        <v>0</v>
      </c>
      <c r="O1060" s="133">
        <v>0</v>
      </c>
      <c r="P1060" s="133">
        <v>0</v>
      </c>
      <c r="Q1060" s="278"/>
      <c r="R1060" s="279"/>
    </row>
    <row r="1061" spans="1:18" s="24" customFormat="1" ht="12.75">
      <c r="A1061" s="137"/>
      <c r="B1061" s="140"/>
      <c r="C1061" s="143"/>
      <c r="D1061" s="29"/>
      <c r="E1061" s="84"/>
      <c r="F1061" s="27" t="s">
        <v>26</v>
      </c>
      <c r="G1061" s="133">
        <f t="shared" si="223"/>
        <v>0</v>
      </c>
      <c r="H1061" s="133">
        <f t="shared" si="223"/>
        <v>0</v>
      </c>
      <c r="I1061" s="133">
        <v>0</v>
      </c>
      <c r="J1061" s="133">
        <v>0</v>
      </c>
      <c r="K1061" s="133">
        <v>0</v>
      </c>
      <c r="L1061" s="133">
        <v>0</v>
      </c>
      <c r="M1061" s="133">
        <v>0</v>
      </c>
      <c r="N1061" s="133">
        <v>0</v>
      </c>
      <c r="O1061" s="133">
        <v>0</v>
      </c>
      <c r="P1061" s="133">
        <v>0</v>
      </c>
      <c r="Q1061" s="278"/>
      <c r="R1061" s="279"/>
    </row>
    <row r="1062" spans="1:18" s="24" customFormat="1" ht="12.75">
      <c r="A1062" s="137"/>
      <c r="B1062" s="140"/>
      <c r="C1062" s="143"/>
      <c r="D1062" s="29"/>
      <c r="E1062" s="84"/>
      <c r="F1062" s="27" t="s">
        <v>248</v>
      </c>
      <c r="G1062" s="133">
        <f t="shared" si="223"/>
        <v>0</v>
      </c>
      <c r="H1062" s="133">
        <f t="shared" si="223"/>
        <v>0</v>
      </c>
      <c r="I1062" s="133">
        <v>0</v>
      </c>
      <c r="J1062" s="133">
        <v>0</v>
      </c>
      <c r="K1062" s="133">
        <v>0</v>
      </c>
      <c r="L1062" s="133">
        <v>0</v>
      </c>
      <c r="M1062" s="133">
        <v>0</v>
      </c>
      <c r="N1062" s="133">
        <v>0</v>
      </c>
      <c r="O1062" s="133">
        <v>0</v>
      </c>
      <c r="P1062" s="133">
        <v>0</v>
      </c>
      <c r="Q1062" s="278"/>
      <c r="R1062" s="279"/>
    </row>
    <row r="1063" spans="1:18" s="24" customFormat="1" ht="12.75">
      <c r="A1063" s="137"/>
      <c r="B1063" s="140"/>
      <c r="C1063" s="143"/>
      <c r="D1063" s="29"/>
      <c r="E1063" s="27"/>
      <c r="F1063" s="27" t="s">
        <v>28</v>
      </c>
      <c r="G1063" s="133">
        <f t="shared" si="223"/>
        <v>0</v>
      </c>
      <c r="H1063" s="133">
        <f t="shared" si="223"/>
        <v>0</v>
      </c>
      <c r="I1063" s="28">
        <v>0</v>
      </c>
      <c r="J1063" s="28">
        <v>0</v>
      </c>
      <c r="K1063" s="133">
        <v>0</v>
      </c>
      <c r="L1063" s="133">
        <v>0</v>
      </c>
      <c r="M1063" s="133">
        <v>0</v>
      </c>
      <c r="N1063" s="133">
        <v>0</v>
      </c>
      <c r="O1063" s="133">
        <v>0</v>
      </c>
      <c r="P1063" s="133">
        <v>0</v>
      </c>
      <c r="Q1063" s="278"/>
      <c r="R1063" s="279"/>
    </row>
    <row r="1064" spans="1:18" s="24" customFormat="1" ht="12.75">
      <c r="A1064" s="137"/>
      <c r="B1064" s="140"/>
      <c r="C1064" s="143"/>
      <c r="D1064" s="29"/>
      <c r="E1064" s="27"/>
      <c r="F1064" s="27" t="s">
        <v>227</v>
      </c>
      <c r="G1064" s="133">
        <f t="shared" si="223"/>
        <v>0</v>
      </c>
      <c r="H1064" s="133">
        <f t="shared" si="223"/>
        <v>0</v>
      </c>
      <c r="I1064" s="28">
        <v>0</v>
      </c>
      <c r="J1064" s="28">
        <v>0</v>
      </c>
      <c r="K1064" s="133">
        <v>0</v>
      </c>
      <c r="L1064" s="133">
        <v>0</v>
      </c>
      <c r="M1064" s="133">
        <v>0</v>
      </c>
      <c r="N1064" s="133">
        <v>0</v>
      </c>
      <c r="O1064" s="133">
        <v>0</v>
      </c>
      <c r="P1064" s="133">
        <v>0</v>
      </c>
      <c r="Q1064" s="278"/>
      <c r="R1064" s="279"/>
    </row>
    <row r="1065" spans="1:18" s="24" customFormat="1" ht="12.75">
      <c r="A1065" s="137"/>
      <c r="B1065" s="140"/>
      <c r="C1065" s="143"/>
      <c r="D1065" s="29"/>
      <c r="E1065" s="38"/>
      <c r="F1065" s="27" t="s">
        <v>234</v>
      </c>
      <c r="G1065" s="133">
        <f t="shared" si="223"/>
        <v>0</v>
      </c>
      <c r="H1065" s="133">
        <f t="shared" si="223"/>
        <v>0</v>
      </c>
      <c r="I1065" s="28">
        <v>0</v>
      </c>
      <c r="J1065" s="28">
        <v>0</v>
      </c>
      <c r="K1065" s="28">
        <v>0</v>
      </c>
      <c r="L1065" s="133">
        <v>0</v>
      </c>
      <c r="M1065" s="28">
        <v>0</v>
      </c>
      <c r="N1065" s="28">
        <v>0</v>
      </c>
      <c r="O1065" s="28">
        <v>0</v>
      </c>
      <c r="P1065" s="133">
        <v>0</v>
      </c>
      <c r="Q1065" s="278"/>
      <c r="R1065" s="279"/>
    </row>
    <row r="1066" spans="1:18" s="24" customFormat="1" ht="12.75">
      <c r="A1066" s="137"/>
      <c r="B1066" s="140"/>
      <c r="C1066" s="143"/>
      <c r="D1066" s="29"/>
      <c r="E1066" s="27"/>
      <c r="F1066" s="27" t="s">
        <v>235</v>
      </c>
      <c r="G1066" s="133">
        <f t="shared" si="223"/>
        <v>0</v>
      </c>
      <c r="H1066" s="133">
        <f t="shared" si="223"/>
        <v>0</v>
      </c>
      <c r="I1066" s="28">
        <v>0</v>
      </c>
      <c r="J1066" s="28">
        <v>0</v>
      </c>
      <c r="K1066" s="28">
        <v>0</v>
      </c>
      <c r="L1066" s="133">
        <v>0</v>
      </c>
      <c r="M1066" s="28">
        <v>0</v>
      </c>
      <c r="N1066" s="28">
        <v>0</v>
      </c>
      <c r="O1066" s="28">
        <v>0</v>
      </c>
      <c r="P1066" s="133">
        <v>0</v>
      </c>
      <c r="Q1066" s="278"/>
      <c r="R1066" s="279"/>
    </row>
    <row r="1067" spans="1:18" s="24" customFormat="1" ht="12.75">
      <c r="A1067" s="137"/>
      <c r="B1067" s="140"/>
      <c r="C1067" s="143"/>
      <c r="D1067" s="29"/>
      <c r="E1067" s="27" t="s">
        <v>199</v>
      </c>
      <c r="F1067" s="27" t="s">
        <v>236</v>
      </c>
      <c r="G1067" s="133">
        <f t="shared" si="223"/>
        <v>29.3</v>
      </c>
      <c r="H1067" s="133">
        <f t="shared" si="223"/>
        <v>0</v>
      </c>
      <c r="I1067" s="28">
        <v>29.3</v>
      </c>
      <c r="J1067" s="28">
        <v>0</v>
      </c>
      <c r="K1067" s="28">
        <v>0</v>
      </c>
      <c r="L1067" s="133">
        <v>0</v>
      </c>
      <c r="M1067" s="28">
        <v>0</v>
      </c>
      <c r="N1067" s="28">
        <v>0</v>
      </c>
      <c r="O1067" s="28">
        <v>0</v>
      </c>
      <c r="P1067" s="133">
        <v>0</v>
      </c>
      <c r="Q1067" s="278"/>
      <c r="R1067" s="279"/>
    </row>
    <row r="1068" spans="1:18" s="24" customFormat="1" ht="12.75">
      <c r="A1068" s="137"/>
      <c r="B1068" s="140"/>
      <c r="C1068" s="143"/>
      <c r="D1068" s="29"/>
      <c r="E1068" s="27" t="s">
        <v>23</v>
      </c>
      <c r="F1068" s="27" t="s">
        <v>237</v>
      </c>
      <c r="G1068" s="133">
        <f t="shared" si="223"/>
        <v>585</v>
      </c>
      <c r="H1068" s="133">
        <f t="shared" si="223"/>
        <v>0</v>
      </c>
      <c r="I1068" s="28">
        <v>585</v>
      </c>
      <c r="J1068" s="28">
        <v>0</v>
      </c>
      <c r="K1068" s="28">
        <v>0</v>
      </c>
      <c r="L1068" s="133">
        <v>0</v>
      </c>
      <c r="M1068" s="28">
        <v>0</v>
      </c>
      <c r="N1068" s="28">
        <v>0</v>
      </c>
      <c r="O1068" s="28">
        <v>0</v>
      </c>
      <c r="P1068" s="133">
        <v>0</v>
      </c>
      <c r="Q1068" s="278"/>
      <c r="R1068" s="279"/>
    </row>
    <row r="1069" spans="1:18" s="24" customFormat="1" ht="13.5" thickBot="1">
      <c r="A1069" s="138"/>
      <c r="B1069" s="141"/>
      <c r="C1069" s="144"/>
      <c r="D1069" s="33"/>
      <c r="E1069" s="85"/>
      <c r="F1069" s="35" t="s">
        <v>238</v>
      </c>
      <c r="G1069" s="134">
        <f t="shared" si="223"/>
        <v>0</v>
      </c>
      <c r="H1069" s="134">
        <f t="shared" si="223"/>
        <v>0</v>
      </c>
      <c r="I1069" s="36">
        <v>0</v>
      </c>
      <c r="J1069" s="36">
        <v>0</v>
      </c>
      <c r="K1069" s="36">
        <v>0</v>
      </c>
      <c r="L1069" s="134">
        <v>0</v>
      </c>
      <c r="M1069" s="36">
        <v>0</v>
      </c>
      <c r="N1069" s="36">
        <v>0</v>
      </c>
      <c r="O1069" s="36">
        <v>0</v>
      </c>
      <c r="P1069" s="134">
        <v>0</v>
      </c>
      <c r="Q1069" s="280"/>
      <c r="R1069" s="281"/>
    </row>
    <row r="1070" spans="1:18" s="24" customFormat="1" ht="12.75">
      <c r="A1070" s="136" t="s">
        <v>336</v>
      </c>
      <c r="B1070" s="139" t="s">
        <v>513</v>
      </c>
      <c r="C1070" s="142">
        <v>1000</v>
      </c>
      <c r="D1070" s="21"/>
      <c r="E1070" s="114"/>
      <c r="F1070" s="119" t="s">
        <v>247</v>
      </c>
      <c r="G1070" s="23">
        <f aca="true" t="shared" si="224" ref="G1070:P1070">SUM(G1071:G1081)</f>
        <v>6825</v>
      </c>
      <c r="H1070" s="23">
        <f t="shared" si="224"/>
        <v>0</v>
      </c>
      <c r="I1070" s="23">
        <f t="shared" si="224"/>
        <v>6825</v>
      </c>
      <c r="J1070" s="23">
        <f t="shared" si="224"/>
        <v>0</v>
      </c>
      <c r="K1070" s="23">
        <f t="shared" si="224"/>
        <v>0</v>
      </c>
      <c r="L1070" s="23">
        <f t="shared" si="224"/>
        <v>0</v>
      </c>
      <c r="M1070" s="23">
        <f t="shared" si="224"/>
        <v>0</v>
      </c>
      <c r="N1070" s="23">
        <f t="shared" si="224"/>
        <v>0</v>
      </c>
      <c r="O1070" s="23">
        <f t="shared" si="224"/>
        <v>0</v>
      </c>
      <c r="P1070" s="23">
        <f t="shared" si="224"/>
        <v>0</v>
      </c>
      <c r="Q1070" s="276" t="s">
        <v>20</v>
      </c>
      <c r="R1070" s="277"/>
    </row>
    <row r="1071" spans="1:18" s="24" customFormat="1" ht="12.75">
      <c r="A1071" s="137"/>
      <c r="B1071" s="140"/>
      <c r="C1071" s="143"/>
      <c r="D1071" s="29"/>
      <c r="E1071" s="115"/>
      <c r="F1071" s="27" t="s">
        <v>22</v>
      </c>
      <c r="G1071" s="133">
        <f aca="true" t="shared" si="225" ref="G1071:H1081">I1071+K1071+M1071+O1071</f>
        <v>0</v>
      </c>
      <c r="H1071" s="133">
        <f t="shared" si="225"/>
        <v>0</v>
      </c>
      <c r="I1071" s="133">
        <v>0</v>
      </c>
      <c r="J1071" s="133">
        <v>0</v>
      </c>
      <c r="K1071" s="133">
        <v>0</v>
      </c>
      <c r="L1071" s="133">
        <v>0</v>
      </c>
      <c r="M1071" s="133">
        <v>0</v>
      </c>
      <c r="N1071" s="133">
        <v>0</v>
      </c>
      <c r="O1071" s="133">
        <v>0</v>
      </c>
      <c r="P1071" s="133">
        <v>0</v>
      </c>
      <c r="Q1071" s="278"/>
      <c r="R1071" s="279"/>
    </row>
    <row r="1072" spans="1:18" s="24" customFormat="1" ht="12.75">
      <c r="A1072" s="137"/>
      <c r="B1072" s="140"/>
      <c r="C1072" s="143"/>
      <c r="D1072" s="29"/>
      <c r="E1072" s="38"/>
      <c r="F1072" s="27" t="s">
        <v>25</v>
      </c>
      <c r="G1072" s="133">
        <f t="shared" si="225"/>
        <v>0</v>
      </c>
      <c r="H1072" s="133">
        <f t="shared" si="225"/>
        <v>0</v>
      </c>
      <c r="I1072" s="133">
        <v>0</v>
      </c>
      <c r="J1072" s="133">
        <v>0</v>
      </c>
      <c r="K1072" s="133">
        <v>0</v>
      </c>
      <c r="L1072" s="133">
        <v>0</v>
      </c>
      <c r="M1072" s="133">
        <v>0</v>
      </c>
      <c r="N1072" s="133">
        <v>0</v>
      </c>
      <c r="O1072" s="133">
        <v>0</v>
      </c>
      <c r="P1072" s="133">
        <v>0</v>
      </c>
      <c r="Q1072" s="278"/>
      <c r="R1072" s="279"/>
    </row>
    <row r="1073" spans="1:18" s="24" customFormat="1" ht="12.75">
      <c r="A1073" s="137"/>
      <c r="B1073" s="140"/>
      <c r="C1073" s="143"/>
      <c r="D1073" s="29"/>
      <c r="E1073" s="84"/>
      <c r="F1073" s="27" t="s">
        <v>26</v>
      </c>
      <c r="G1073" s="133">
        <f t="shared" si="225"/>
        <v>0</v>
      </c>
      <c r="H1073" s="133">
        <f t="shared" si="225"/>
        <v>0</v>
      </c>
      <c r="I1073" s="133">
        <v>0</v>
      </c>
      <c r="J1073" s="133">
        <v>0</v>
      </c>
      <c r="K1073" s="133">
        <v>0</v>
      </c>
      <c r="L1073" s="133">
        <v>0</v>
      </c>
      <c r="M1073" s="133">
        <v>0</v>
      </c>
      <c r="N1073" s="133">
        <v>0</v>
      </c>
      <c r="O1073" s="133">
        <v>0</v>
      </c>
      <c r="P1073" s="133">
        <v>0</v>
      </c>
      <c r="Q1073" s="278"/>
      <c r="R1073" s="279"/>
    </row>
    <row r="1074" spans="1:18" s="24" customFormat="1" ht="12.75">
      <c r="A1074" s="137"/>
      <c r="B1074" s="140"/>
      <c r="C1074" s="143"/>
      <c r="D1074" s="29"/>
      <c r="E1074" s="84"/>
      <c r="F1074" s="27" t="s">
        <v>248</v>
      </c>
      <c r="G1074" s="133">
        <f t="shared" si="225"/>
        <v>0</v>
      </c>
      <c r="H1074" s="133">
        <f t="shared" si="225"/>
        <v>0</v>
      </c>
      <c r="I1074" s="133">
        <v>0</v>
      </c>
      <c r="J1074" s="133">
        <v>0</v>
      </c>
      <c r="K1074" s="133">
        <v>0</v>
      </c>
      <c r="L1074" s="133">
        <v>0</v>
      </c>
      <c r="M1074" s="133">
        <v>0</v>
      </c>
      <c r="N1074" s="133">
        <v>0</v>
      </c>
      <c r="O1074" s="133">
        <v>0</v>
      </c>
      <c r="P1074" s="133">
        <v>0</v>
      </c>
      <c r="Q1074" s="278"/>
      <c r="R1074" s="279"/>
    </row>
    <row r="1075" spans="1:18" s="24" customFormat="1" ht="12.75">
      <c r="A1075" s="137"/>
      <c r="B1075" s="140"/>
      <c r="C1075" s="143"/>
      <c r="D1075" s="29"/>
      <c r="E1075" s="27"/>
      <c r="F1075" s="27" t="s">
        <v>28</v>
      </c>
      <c r="G1075" s="133">
        <f t="shared" si="225"/>
        <v>0</v>
      </c>
      <c r="H1075" s="133">
        <f t="shared" si="225"/>
        <v>0</v>
      </c>
      <c r="I1075" s="28">
        <v>0</v>
      </c>
      <c r="J1075" s="28">
        <v>0</v>
      </c>
      <c r="K1075" s="133">
        <v>0</v>
      </c>
      <c r="L1075" s="133">
        <v>0</v>
      </c>
      <c r="M1075" s="133">
        <v>0</v>
      </c>
      <c r="N1075" s="133">
        <v>0</v>
      </c>
      <c r="O1075" s="133">
        <v>0</v>
      </c>
      <c r="P1075" s="133">
        <v>0</v>
      </c>
      <c r="Q1075" s="278"/>
      <c r="R1075" s="279"/>
    </row>
    <row r="1076" spans="1:18" s="24" customFormat="1" ht="12.75">
      <c r="A1076" s="137"/>
      <c r="B1076" s="140"/>
      <c r="C1076" s="143"/>
      <c r="D1076" s="29"/>
      <c r="E1076" s="27"/>
      <c r="F1076" s="27" t="s">
        <v>227</v>
      </c>
      <c r="G1076" s="133">
        <f t="shared" si="225"/>
        <v>0</v>
      </c>
      <c r="H1076" s="133">
        <f t="shared" si="225"/>
        <v>0</v>
      </c>
      <c r="I1076" s="28">
        <v>0</v>
      </c>
      <c r="J1076" s="28">
        <v>0</v>
      </c>
      <c r="K1076" s="133">
        <v>0</v>
      </c>
      <c r="L1076" s="133">
        <v>0</v>
      </c>
      <c r="M1076" s="133">
        <v>0</v>
      </c>
      <c r="N1076" s="133">
        <v>0</v>
      </c>
      <c r="O1076" s="133">
        <v>0</v>
      </c>
      <c r="P1076" s="133">
        <v>0</v>
      </c>
      <c r="Q1076" s="278"/>
      <c r="R1076" s="279"/>
    </row>
    <row r="1077" spans="1:18" s="24" customFormat="1" ht="12.75">
      <c r="A1077" s="137"/>
      <c r="B1077" s="140"/>
      <c r="C1077" s="143"/>
      <c r="D1077" s="29"/>
      <c r="E1077" s="38"/>
      <c r="F1077" s="27" t="s">
        <v>234</v>
      </c>
      <c r="G1077" s="133">
        <f t="shared" si="225"/>
        <v>0</v>
      </c>
      <c r="H1077" s="133">
        <f t="shared" si="225"/>
        <v>0</v>
      </c>
      <c r="I1077" s="28">
        <v>0</v>
      </c>
      <c r="J1077" s="28">
        <v>0</v>
      </c>
      <c r="K1077" s="28">
        <v>0</v>
      </c>
      <c r="L1077" s="133">
        <v>0</v>
      </c>
      <c r="M1077" s="28">
        <v>0</v>
      </c>
      <c r="N1077" s="28">
        <v>0</v>
      </c>
      <c r="O1077" s="28">
        <v>0</v>
      </c>
      <c r="P1077" s="133">
        <v>0</v>
      </c>
      <c r="Q1077" s="278"/>
      <c r="R1077" s="279"/>
    </row>
    <row r="1078" spans="1:18" s="24" customFormat="1" ht="12.75">
      <c r="A1078" s="137"/>
      <c r="B1078" s="140"/>
      <c r="C1078" s="143"/>
      <c r="D1078" s="29"/>
      <c r="F1078" s="27" t="s">
        <v>235</v>
      </c>
      <c r="G1078" s="133">
        <f t="shared" si="225"/>
        <v>0</v>
      </c>
      <c r="H1078" s="133">
        <f t="shared" si="225"/>
        <v>0</v>
      </c>
      <c r="I1078" s="28">
        <v>0</v>
      </c>
      <c r="J1078" s="28">
        <v>0</v>
      </c>
      <c r="K1078" s="28">
        <v>0</v>
      </c>
      <c r="L1078" s="133">
        <v>0</v>
      </c>
      <c r="M1078" s="28">
        <v>0</v>
      </c>
      <c r="N1078" s="28">
        <v>0</v>
      </c>
      <c r="O1078" s="28">
        <v>0</v>
      </c>
      <c r="P1078" s="133">
        <v>0</v>
      </c>
      <c r="Q1078" s="278"/>
      <c r="R1078" s="279"/>
    </row>
    <row r="1079" spans="1:18" s="24" customFormat="1" ht="12.75">
      <c r="A1079" s="137"/>
      <c r="B1079" s="140"/>
      <c r="C1079" s="143"/>
      <c r="D1079" s="29"/>
      <c r="E1079" s="27" t="s">
        <v>199</v>
      </c>
      <c r="F1079" s="27" t="s">
        <v>236</v>
      </c>
      <c r="G1079" s="133">
        <f t="shared" si="225"/>
        <v>325</v>
      </c>
      <c r="H1079" s="133">
        <f t="shared" si="225"/>
        <v>0</v>
      </c>
      <c r="I1079" s="28">
        <v>325</v>
      </c>
      <c r="J1079" s="28">
        <v>0</v>
      </c>
      <c r="K1079" s="28">
        <v>0</v>
      </c>
      <c r="L1079" s="133">
        <v>0</v>
      </c>
      <c r="M1079" s="28">
        <v>0</v>
      </c>
      <c r="N1079" s="28">
        <v>0</v>
      </c>
      <c r="O1079" s="28">
        <v>0</v>
      </c>
      <c r="P1079" s="133">
        <v>0</v>
      </c>
      <c r="Q1079" s="278"/>
      <c r="R1079" s="279"/>
    </row>
    <row r="1080" spans="1:18" s="24" customFormat="1" ht="12.75">
      <c r="A1080" s="137"/>
      <c r="B1080" s="140"/>
      <c r="C1080" s="143"/>
      <c r="D1080" s="29"/>
      <c r="E1080" s="27" t="s">
        <v>23</v>
      </c>
      <c r="F1080" s="27" t="s">
        <v>237</v>
      </c>
      <c r="G1080" s="133">
        <f t="shared" si="225"/>
        <v>6500</v>
      </c>
      <c r="H1080" s="133">
        <f t="shared" si="225"/>
        <v>0</v>
      </c>
      <c r="I1080" s="28">
        <v>6500</v>
      </c>
      <c r="J1080" s="28">
        <v>0</v>
      </c>
      <c r="K1080" s="28">
        <v>0</v>
      </c>
      <c r="L1080" s="133">
        <v>0</v>
      </c>
      <c r="M1080" s="28">
        <v>0</v>
      </c>
      <c r="N1080" s="28">
        <v>0</v>
      </c>
      <c r="O1080" s="28">
        <v>0</v>
      </c>
      <c r="P1080" s="133">
        <v>0</v>
      </c>
      <c r="Q1080" s="278"/>
      <c r="R1080" s="279"/>
    </row>
    <row r="1081" spans="1:18" s="24" customFormat="1" ht="13.5" thickBot="1">
      <c r="A1081" s="138"/>
      <c r="B1081" s="141"/>
      <c r="C1081" s="144"/>
      <c r="D1081" s="33"/>
      <c r="E1081" s="85"/>
      <c r="F1081" s="35" t="s">
        <v>238</v>
      </c>
      <c r="G1081" s="134">
        <f t="shared" si="225"/>
        <v>0</v>
      </c>
      <c r="H1081" s="134">
        <f t="shared" si="225"/>
        <v>0</v>
      </c>
      <c r="I1081" s="36">
        <v>0</v>
      </c>
      <c r="J1081" s="36">
        <v>0</v>
      </c>
      <c r="K1081" s="36">
        <v>0</v>
      </c>
      <c r="L1081" s="134">
        <v>0</v>
      </c>
      <c r="M1081" s="36">
        <v>0</v>
      </c>
      <c r="N1081" s="36">
        <v>0</v>
      </c>
      <c r="O1081" s="36">
        <v>0</v>
      </c>
      <c r="P1081" s="134">
        <v>0</v>
      </c>
      <c r="Q1081" s="280"/>
      <c r="R1081" s="281"/>
    </row>
    <row r="1082" spans="1:18" s="24" customFormat="1" ht="12.75" customHeight="1">
      <c r="A1082" s="136" t="s">
        <v>337</v>
      </c>
      <c r="B1082" s="139" t="s">
        <v>514</v>
      </c>
      <c r="C1082" s="142">
        <v>80</v>
      </c>
      <c r="D1082" s="21"/>
      <c r="E1082" s="114"/>
      <c r="F1082" s="119" t="s">
        <v>247</v>
      </c>
      <c r="G1082" s="23">
        <f aca="true" t="shared" si="226" ref="G1082:P1082">SUM(G1083:G1093)</f>
        <v>546</v>
      </c>
      <c r="H1082" s="23">
        <f t="shared" si="226"/>
        <v>0</v>
      </c>
      <c r="I1082" s="23">
        <f t="shared" si="226"/>
        <v>546</v>
      </c>
      <c r="J1082" s="23">
        <f t="shared" si="226"/>
        <v>0</v>
      </c>
      <c r="K1082" s="23">
        <f t="shared" si="226"/>
        <v>0</v>
      </c>
      <c r="L1082" s="23">
        <f t="shared" si="226"/>
        <v>0</v>
      </c>
      <c r="M1082" s="23">
        <f t="shared" si="226"/>
        <v>0</v>
      </c>
      <c r="N1082" s="23">
        <f t="shared" si="226"/>
        <v>0</v>
      </c>
      <c r="O1082" s="23">
        <f t="shared" si="226"/>
        <v>0</v>
      </c>
      <c r="P1082" s="23">
        <f t="shared" si="226"/>
        <v>0</v>
      </c>
      <c r="Q1082" s="276" t="s">
        <v>20</v>
      </c>
      <c r="R1082" s="277"/>
    </row>
    <row r="1083" spans="1:18" s="24" customFormat="1" ht="12.75">
      <c r="A1083" s="137"/>
      <c r="B1083" s="140"/>
      <c r="C1083" s="143"/>
      <c r="D1083" s="29"/>
      <c r="E1083" s="115"/>
      <c r="F1083" s="27" t="s">
        <v>22</v>
      </c>
      <c r="G1083" s="133">
        <f aca="true" t="shared" si="227" ref="G1083:H1093">I1083+K1083+M1083+O1083</f>
        <v>0</v>
      </c>
      <c r="H1083" s="133">
        <f t="shared" si="227"/>
        <v>0</v>
      </c>
      <c r="I1083" s="133">
        <v>0</v>
      </c>
      <c r="J1083" s="133">
        <v>0</v>
      </c>
      <c r="K1083" s="133">
        <v>0</v>
      </c>
      <c r="L1083" s="133">
        <v>0</v>
      </c>
      <c r="M1083" s="133">
        <v>0</v>
      </c>
      <c r="N1083" s="133">
        <v>0</v>
      </c>
      <c r="O1083" s="133">
        <v>0</v>
      </c>
      <c r="P1083" s="133">
        <v>0</v>
      </c>
      <c r="Q1083" s="278"/>
      <c r="R1083" s="279"/>
    </row>
    <row r="1084" spans="1:18" s="24" customFormat="1" ht="12.75">
      <c r="A1084" s="137"/>
      <c r="B1084" s="140"/>
      <c r="C1084" s="143"/>
      <c r="D1084" s="29"/>
      <c r="E1084" s="38"/>
      <c r="F1084" s="27" t="s">
        <v>25</v>
      </c>
      <c r="G1084" s="133">
        <f t="shared" si="227"/>
        <v>0</v>
      </c>
      <c r="H1084" s="133">
        <f t="shared" si="227"/>
        <v>0</v>
      </c>
      <c r="I1084" s="133">
        <v>0</v>
      </c>
      <c r="J1084" s="133">
        <v>0</v>
      </c>
      <c r="K1084" s="133">
        <v>0</v>
      </c>
      <c r="L1084" s="133">
        <v>0</v>
      </c>
      <c r="M1084" s="133">
        <v>0</v>
      </c>
      <c r="N1084" s="133">
        <v>0</v>
      </c>
      <c r="O1084" s="133">
        <v>0</v>
      </c>
      <c r="P1084" s="133">
        <v>0</v>
      </c>
      <c r="Q1084" s="278"/>
      <c r="R1084" s="279"/>
    </row>
    <row r="1085" spans="1:18" s="24" customFormat="1" ht="12.75">
      <c r="A1085" s="137"/>
      <c r="B1085" s="140"/>
      <c r="C1085" s="143"/>
      <c r="D1085" s="29"/>
      <c r="E1085" s="84"/>
      <c r="F1085" s="27" t="s">
        <v>26</v>
      </c>
      <c r="G1085" s="133">
        <f t="shared" si="227"/>
        <v>0</v>
      </c>
      <c r="H1085" s="133">
        <f t="shared" si="227"/>
        <v>0</v>
      </c>
      <c r="I1085" s="133">
        <v>0</v>
      </c>
      <c r="J1085" s="133">
        <v>0</v>
      </c>
      <c r="K1085" s="133">
        <v>0</v>
      </c>
      <c r="L1085" s="133">
        <v>0</v>
      </c>
      <c r="M1085" s="133">
        <v>0</v>
      </c>
      <c r="N1085" s="133">
        <v>0</v>
      </c>
      <c r="O1085" s="133">
        <v>0</v>
      </c>
      <c r="P1085" s="133">
        <v>0</v>
      </c>
      <c r="Q1085" s="278"/>
      <c r="R1085" s="279"/>
    </row>
    <row r="1086" spans="1:18" s="24" customFormat="1" ht="12.75">
      <c r="A1086" s="137"/>
      <c r="B1086" s="140"/>
      <c r="C1086" s="143"/>
      <c r="D1086" s="29"/>
      <c r="E1086" s="84"/>
      <c r="F1086" s="27" t="s">
        <v>248</v>
      </c>
      <c r="G1086" s="133">
        <f t="shared" si="227"/>
        <v>0</v>
      </c>
      <c r="H1086" s="133">
        <f t="shared" si="227"/>
        <v>0</v>
      </c>
      <c r="I1086" s="133">
        <v>0</v>
      </c>
      <c r="J1086" s="133">
        <v>0</v>
      </c>
      <c r="K1086" s="133">
        <v>0</v>
      </c>
      <c r="L1086" s="133">
        <v>0</v>
      </c>
      <c r="M1086" s="133">
        <v>0</v>
      </c>
      <c r="N1086" s="133">
        <v>0</v>
      </c>
      <c r="O1086" s="133">
        <v>0</v>
      </c>
      <c r="P1086" s="133">
        <v>0</v>
      </c>
      <c r="Q1086" s="278"/>
      <c r="R1086" s="279"/>
    </row>
    <row r="1087" spans="1:18" s="24" customFormat="1" ht="12.75">
      <c r="A1087" s="137"/>
      <c r="B1087" s="140"/>
      <c r="C1087" s="143"/>
      <c r="D1087" s="29"/>
      <c r="E1087" s="27"/>
      <c r="F1087" s="27" t="s">
        <v>28</v>
      </c>
      <c r="G1087" s="133">
        <f t="shared" si="227"/>
        <v>0</v>
      </c>
      <c r="H1087" s="133">
        <f t="shared" si="227"/>
        <v>0</v>
      </c>
      <c r="I1087" s="28">
        <v>0</v>
      </c>
      <c r="J1087" s="28">
        <v>0</v>
      </c>
      <c r="K1087" s="133">
        <v>0</v>
      </c>
      <c r="L1087" s="133">
        <v>0</v>
      </c>
      <c r="M1087" s="133">
        <v>0</v>
      </c>
      <c r="N1087" s="133">
        <v>0</v>
      </c>
      <c r="O1087" s="133">
        <v>0</v>
      </c>
      <c r="P1087" s="133">
        <v>0</v>
      </c>
      <c r="Q1087" s="278"/>
      <c r="R1087" s="279"/>
    </row>
    <row r="1088" spans="1:18" s="24" customFormat="1" ht="12.75">
      <c r="A1088" s="137"/>
      <c r="B1088" s="140"/>
      <c r="C1088" s="143"/>
      <c r="D1088" s="29"/>
      <c r="E1088" s="27"/>
      <c r="F1088" s="27" t="s">
        <v>227</v>
      </c>
      <c r="G1088" s="133">
        <f t="shared" si="227"/>
        <v>0</v>
      </c>
      <c r="H1088" s="133">
        <f t="shared" si="227"/>
        <v>0</v>
      </c>
      <c r="I1088" s="28">
        <v>0</v>
      </c>
      <c r="J1088" s="28">
        <v>0</v>
      </c>
      <c r="K1088" s="133">
        <v>0</v>
      </c>
      <c r="L1088" s="133">
        <v>0</v>
      </c>
      <c r="M1088" s="133">
        <v>0</v>
      </c>
      <c r="N1088" s="133">
        <v>0</v>
      </c>
      <c r="O1088" s="133">
        <v>0</v>
      </c>
      <c r="P1088" s="133">
        <v>0</v>
      </c>
      <c r="Q1088" s="278"/>
      <c r="R1088" s="279"/>
    </row>
    <row r="1089" spans="1:18" s="24" customFormat="1" ht="12.75">
      <c r="A1089" s="137"/>
      <c r="B1089" s="140"/>
      <c r="C1089" s="143"/>
      <c r="D1089" s="29"/>
      <c r="E1089" s="38"/>
      <c r="F1089" s="27" t="s">
        <v>234</v>
      </c>
      <c r="G1089" s="133">
        <f t="shared" si="227"/>
        <v>0</v>
      </c>
      <c r="H1089" s="133">
        <f t="shared" si="227"/>
        <v>0</v>
      </c>
      <c r="I1089" s="28">
        <v>0</v>
      </c>
      <c r="J1089" s="28">
        <v>0</v>
      </c>
      <c r="K1089" s="28">
        <v>0</v>
      </c>
      <c r="L1089" s="133">
        <v>0</v>
      </c>
      <c r="M1089" s="28">
        <v>0</v>
      </c>
      <c r="N1089" s="28">
        <v>0</v>
      </c>
      <c r="O1089" s="28">
        <v>0</v>
      </c>
      <c r="P1089" s="133">
        <v>0</v>
      </c>
      <c r="Q1089" s="278"/>
      <c r="R1089" s="279"/>
    </row>
    <row r="1090" spans="1:18" s="24" customFormat="1" ht="12.75">
      <c r="A1090" s="137"/>
      <c r="B1090" s="140"/>
      <c r="C1090" s="143"/>
      <c r="D1090" s="29"/>
      <c r="E1090" s="27"/>
      <c r="F1090" s="27" t="s">
        <v>235</v>
      </c>
      <c r="G1090" s="133">
        <f t="shared" si="227"/>
        <v>0</v>
      </c>
      <c r="H1090" s="133">
        <f t="shared" si="227"/>
        <v>0</v>
      </c>
      <c r="I1090" s="28">
        <v>0</v>
      </c>
      <c r="J1090" s="28">
        <v>0</v>
      </c>
      <c r="K1090" s="28">
        <v>0</v>
      </c>
      <c r="L1090" s="133">
        <v>0</v>
      </c>
      <c r="M1090" s="28">
        <v>0</v>
      </c>
      <c r="N1090" s="28">
        <v>0</v>
      </c>
      <c r="O1090" s="28">
        <v>0</v>
      </c>
      <c r="P1090" s="133">
        <v>0</v>
      </c>
      <c r="Q1090" s="278"/>
      <c r="R1090" s="279"/>
    </row>
    <row r="1091" spans="1:18" s="24" customFormat="1" ht="12.75">
      <c r="A1091" s="137"/>
      <c r="B1091" s="140"/>
      <c r="C1091" s="143"/>
      <c r="D1091" s="29"/>
      <c r="E1091" s="27" t="s">
        <v>199</v>
      </c>
      <c r="F1091" s="27" t="s">
        <v>236</v>
      </c>
      <c r="G1091" s="133">
        <f t="shared" si="227"/>
        <v>26</v>
      </c>
      <c r="H1091" s="133">
        <f t="shared" si="227"/>
        <v>0</v>
      </c>
      <c r="I1091" s="28">
        <v>26</v>
      </c>
      <c r="J1091" s="28">
        <v>0</v>
      </c>
      <c r="K1091" s="28">
        <v>0</v>
      </c>
      <c r="L1091" s="133">
        <v>0</v>
      </c>
      <c r="M1091" s="28">
        <v>0</v>
      </c>
      <c r="N1091" s="28">
        <v>0</v>
      </c>
      <c r="O1091" s="28">
        <v>0</v>
      </c>
      <c r="P1091" s="133">
        <v>0</v>
      </c>
      <c r="Q1091" s="278"/>
      <c r="R1091" s="279"/>
    </row>
    <row r="1092" spans="1:18" s="24" customFormat="1" ht="12.75">
      <c r="A1092" s="137"/>
      <c r="B1092" s="140"/>
      <c r="C1092" s="143"/>
      <c r="D1092" s="29"/>
      <c r="E1092" s="27" t="s">
        <v>23</v>
      </c>
      <c r="F1092" s="27" t="s">
        <v>237</v>
      </c>
      <c r="G1092" s="133">
        <f t="shared" si="227"/>
        <v>520</v>
      </c>
      <c r="H1092" s="133">
        <f t="shared" si="227"/>
        <v>0</v>
      </c>
      <c r="I1092" s="28">
        <v>520</v>
      </c>
      <c r="J1092" s="28">
        <v>0</v>
      </c>
      <c r="K1092" s="28">
        <v>0</v>
      </c>
      <c r="L1092" s="133">
        <v>0</v>
      </c>
      <c r="M1092" s="28">
        <v>0</v>
      </c>
      <c r="N1092" s="28">
        <v>0</v>
      </c>
      <c r="O1092" s="28">
        <v>0</v>
      </c>
      <c r="P1092" s="133">
        <v>0</v>
      </c>
      <c r="Q1092" s="278"/>
      <c r="R1092" s="279"/>
    </row>
    <row r="1093" spans="1:18" s="24" customFormat="1" ht="13.5" thickBot="1">
      <c r="A1093" s="138"/>
      <c r="B1093" s="141"/>
      <c r="C1093" s="144"/>
      <c r="D1093" s="33"/>
      <c r="E1093" s="85"/>
      <c r="F1093" s="35" t="s">
        <v>238</v>
      </c>
      <c r="G1093" s="134">
        <f t="shared" si="227"/>
        <v>0</v>
      </c>
      <c r="H1093" s="134">
        <f t="shared" si="227"/>
        <v>0</v>
      </c>
      <c r="I1093" s="36">
        <v>0</v>
      </c>
      <c r="J1093" s="36">
        <v>0</v>
      </c>
      <c r="K1093" s="36">
        <v>0</v>
      </c>
      <c r="L1093" s="134">
        <v>0</v>
      </c>
      <c r="M1093" s="36">
        <v>0</v>
      </c>
      <c r="N1093" s="36">
        <v>0</v>
      </c>
      <c r="O1093" s="36">
        <v>0</v>
      </c>
      <c r="P1093" s="134">
        <v>0</v>
      </c>
      <c r="Q1093" s="280"/>
      <c r="R1093" s="281"/>
    </row>
    <row r="1094" spans="1:18" s="24" customFormat="1" ht="12.75">
      <c r="A1094" s="136" t="s">
        <v>338</v>
      </c>
      <c r="B1094" s="139" t="s">
        <v>515</v>
      </c>
      <c r="C1094" s="142">
        <v>240</v>
      </c>
      <c r="D1094" s="21"/>
      <c r="E1094" s="114"/>
      <c r="F1094" s="119" t="s">
        <v>247</v>
      </c>
      <c r="G1094" s="23">
        <f aca="true" t="shared" si="228" ref="G1094:P1094">SUM(G1095:G1105)</f>
        <v>1638</v>
      </c>
      <c r="H1094" s="23">
        <f t="shared" si="228"/>
        <v>0</v>
      </c>
      <c r="I1094" s="23">
        <f t="shared" si="228"/>
        <v>1638</v>
      </c>
      <c r="J1094" s="23">
        <f t="shared" si="228"/>
        <v>0</v>
      </c>
      <c r="K1094" s="23">
        <f t="shared" si="228"/>
        <v>0</v>
      </c>
      <c r="L1094" s="23">
        <f t="shared" si="228"/>
        <v>0</v>
      </c>
      <c r="M1094" s="23">
        <f t="shared" si="228"/>
        <v>0</v>
      </c>
      <c r="N1094" s="23">
        <f t="shared" si="228"/>
        <v>0</v>
      </c>
      <c r="O1094" s="23">
        <f t="shared" si="228"/>
        <v>0</v>
      </c>
      <c r="P1094" s="23">
        <f t="shared" si="228"/>
        <v>0</v>
      </c>
      <c r="Q1094" s="276" t="s">
        <v>20</v>
      </c>
      <c r="R1094" s="277"/>
    </row>
    <row r="1095" spans="1:18" s="24" customFormat="1" ht="12.75">
      <c r="A1095" s="137"/>
      <c r="B1095" s="140"/>
      <c r="C1095" s="143"/>
      <c r="D1095" s="29"/>
      <c r="E1095" s="115"/>
      <c r="F1095" s="27" t="s">
        <v>22</v>
      </c>
      <c r="G1095" s="133">
        <f aca="true" t="shared" si="229" ref="G1095:H1105">I1095+K1095+M1095+O1095</f>
        <v>0</v>
      </c>
      <c r="H1095" s="133">
        <f t="shared" si="229"/>
        <v>0</v>
      </c>
      <c r="I1095" s="133">
        <v>0</v>
      </c>
      <c r="J1095" s="133">
        <v>0</v>
      </c>
      <c r="K1095" s="133">
        <v>0</v>
      </c>
      <c r="L1095" s="133">
        <v>0</v>
      </c>
      <c r="M1095" s="133">
        <v>0</v>
      </c>
      <c r="N1095" s="133">
        <v>0</v>
      </c>
      <c r="O1095" s="133">
        <v>0</v>
      </c>
      <c r="P1095" s="133">
        <v>0</v>
      </c>
      <c r="Q1095" s="278"/>
      <c r="R1095" s="279"/>
    </row>
    <row r="1096" spans="1:18" s="24" customFormat="1" ht="12.75">
      <c r="A1096" s="137"/>
      <c r="B1096" s="140"/>
      <c r="C1096" s="143"/>
      <c r="D1096" s="29"/>
      <c r="E1096" s="38"/>
      <c r="F1096" s="27" t="s">
        <v>25</v>
      </c>
      <c r="G1096" s="133">
        <f t="shared" si="229"/>
        <v>0</v>
      </c>
      <c r="H1096" s="133">
        <f t="shared" si="229"/>
        <v>0</v>
      </c>
      <c r="I1096" s="133">
        <v>0</v>
      </c>
      <c r="J1096" s="133">
        <v>0</v>
      </c>
      <c r="K1096" s="133">
        <v>0</v>
      </c>
      <c r="L1096" s="133">
        <v>0</v>
      </c>
      <c r="M1096" s="133">
        <v>0</v>
      </c>
      <c r="N1096" s="133">
        <v>0</v>
      </c>
      <c r="O1096" s="133">
        <v>0</v>
      </c>
      <c r="P1096" s="133">
        <v>0</v>
      </c>
      <c r="Q1096" s="278"/>
      <c r="R1096" s="279"/>
    </row>
    <row r="1097" spans="1:18" s="24" customFormat="1" ht="12.75">
      <c r="A1097" s="137"/>
      <c r="B1097" s="140"/>
      <c r="C1097" s="143"/>
      <c r="D1097" s="29"/>
      <c r="E1097" s="84"/>
      <c r="F1097" s="27" t="s">
        <v>26</v>
      </c>
      <c r="G1097" s="133">
        <f t="shared" si="229"/>
        <v>0</v>
      </c>
      <c r="H1097" s="133">
        <f t="shared" si="229"/>
        <v>0</v>
      </c>
      <c r="I1097" s="133">
        <v>0</v>
      </c>
      <c r="J1097" s="133">
        <v>0</v>
      </c>
      <c r="K1097" s="133">
        <v>0</v>
      </c>
      <c r="L1097" s="133">
        <v>0</v>
      </c>
      <c r="M1097" s="133">
        <v>0</v>
      </c>
      <c r="N1097" s="133">
        <v>0</v>
      </c>
      <c r="O1097" s="133">
        <v>0</v>
      </c>
      <c r="P1097" s="133">
        <v>0</v>
      </c>
      <c r="Q1097" s="278"/>
      <c r="R1097" s="279"/>
    </row>
    <row r="1098" spans="1:18" s="24" customFormat="1" ht="12.75">
      <c r="A1098" s="137"/>
      <c r="B1098" s="140"/>
      <c r="C1098" s="143"/>
      <c r="D1098" s="29"/>
      <c r="E1098" s="84"/>
      <c r="F1098" s="27" t="s">
        <v>248</v>
      </c>
      <c r="G1098" s="133">
        <f t="shared" si="229"/>
        <v>0</v>
      </c>
      <c r="H1098" s="133">
        <f t="shared" si="229"/>
        <v>0</v>
      </c>
      <c r="I1098" s="133">
        <v>0</v>
      </c>
      <c r="J1098" s="133">
        <v>0</v>
      </c>
      <c r="K1098" s="133">
        <v>0</v>
      </c>
      <c r="L1098" s="133">
        <v>0</v>
      </c>
      <c r="M1098" s="133">
        <v>0</v>
      </c>
      <c r="N1098" s="133">
        <v>0</v>
      </c>
      <c r="O1098" s="133">
        <v>0</v>
      </c>
      <c r="P1098" s="133">
        <v>0</v>
      </c>
      <c r="Q1098" s="278"/>
      <c r="R1098" s="279"/>
    </row>
    <row r="1099" spans="1:18" s="24" customFormat="1" ht="12.75">
      <c r="A1099" s="137"/>
      <c r="B1099" s="140"/>
      <c r="C1099" s="143"/>
      <c r="D1099" s="29"/>
      <c r="E1099" s="27"/>
      <c r="F1099" s="27" t="s">
        <v>28</v>
      </c>
      <c r="G1099" s="133">
        <f t="shared" si="229"/>
        <v>0</v>
      </c>
      <c r="H1099" s="133">
        <f t="shared" si="229"/>
        <v>0</v>
      </c>
      <c r="I1099" s="28">
        <v>0</v>
      </c>
      <c r="J1099" s="28">
        <v>0</v>
      </c>
      <c r="K1099" s="133">
        <v>0</v>
      </c>
      <c r="L1099" s="133">
        <v>0</v>
      </c>
      <c r="M1099" s="133">
        <v>0</v>
      </c>
      <c r="N1099" s="133">
        <v>0</v>
      </c>
      <c r="O1099" s="133">
        <v>0</v>
      </c>
      <c r="P1099" s="133">
        <v>0</v>
      </c>
      <c r="Q1099" s="278"/>
      <c r="R1099" s="279"/>
    </row>
    <row r="1100" spans="1:18" s="24" customFormat="1" ht="12.75">
      <c r="A1100" s="137"/>
      <c r="B1100" s="140"/>
      <c r="C1100" s="143"/>
      <c r="D1100" s="29"/>
      <c r="E1100" s="27"/>
      <c r="F1100" s="27" t="s">
        <v>227</v>
      </c>
      <c r="G1100" s="133">
        <f t="shared" si="229"/>
        <v>0</v>
      </c>
      <c r="H1100" s="133">
        <f t="shared" si="229"/>
        <v>0</v>
      </c>
      <c r="I1100" s="28">
        <v>0</v>
      </c>
      <c r="J1100" s="28">
        <v>0</v>
      </c>
      <c r="K1100" s="133">
        <v>0</v>
      </c>
      <c r="L1100" s="133">
        <v>0</v>
      </c>
      <c r="M1100" s="133">
        <v>0</v>
      </c>
      <c r="N1100" s="133">
        <v>0</v>
      </c>
      <c r="O1100" s="133">
        <v>0</v>
      </c>
      <c r="P1100" s="133">
        <v>0</v>
      </c>
      <c r="Q1100" s="278"/>
      <c r="R1100" s="279"/>
    </row>
    <row r="1101" spans="1:18" s="24" customFormat="1" ht="12.75">
      <c r="A1101" s="137"/>
      <c r="B1101" s="140"/>
      <c r="C1101" s="143"/>
      <c r="D1101" s="29"/>
      <c r="E1101" s="38"/>
      <c r="F1101" s="27" t="s">
        <v>234</v>
      </c>
      <c r="G1101" s="133">
        <f t="shared" si="229"/>
        <v>0</v>
      </c>
      <c r="H1101" s="133">
        <f t="shared" si="229"/>
        <v>0</v>
      </c>
      <c r="I1101" s="28">
        <v>0</v>
      </c>
      <c r="J1101" s="28">
        <v>0</v>
      </c>
      <c r="K1101" s="28">
        <v>0</v>
      </c>
      <c r="L1101" s="133">
        <v>0</v>
      </c>
      <c r="M1101" s="28">
        <v>0</v>
      </c>
      <c r="N1101" s="28">
        <v>0</v>
      </c>
      <c r="O1101" s="28">
        <v>0</v>
      </c>
      <c r="P1101" s="133">
        <v>0</v>
      </c>
      <c r="Q1101" s="278"/>
      <c r="R1101" s="279"/>
    </row>
    <row r="1102" spans="1:18" s="24" customFormat="1" ht="12.75">
      <c r="A1102" s="137"/>
      <c r="B1102" s="140"/>
      <c r="C1102" s="143"/>
      <c r="D1102" s="29"/>
      <c r="E1102" s="38"/>
      <c r="F1102" s="27" t="s">
        <v>235</v>
      </c>
      <c r="G1102" s="133">
        <f t="shared" si="229"/>
        <v>0</v>
      </c>
      <c r="H1102" s="133">
        <f t="shared" si="229"/>
        <v>0</v>
      </c>
      <c r="I1102" s="28">
        <v>0</v>
      </c>
      <c r="J1102" s="28">
        <v>0</v>
      </c>
      <c r="K1102" s="28">
        <v>0</v>
      </c>
      <c r="L1102" s="133">
        <v>0</v>
      </c>
      <c r="M1102" s="28">
        <v>0</v>
      </c>
      <c r="N1102" s="28">
        <v>0</v>
      </c>
      <c r="O1102" s="28">
        <v>0</v>
      </c>
      <c r="P1102" s="133">
        <v>0</v>
      </c>
      <c r="Q1102" s="278"/>
      <c r="R1102" s="279"/>
    </row>
    <row r="1103" spans="1:18" s="24" customFormat="1" ht="12.75">
      <c r="A1103" s="137"/>
      <c r="B1103" s="140"/>
      <c r="C1103" s="143"/>
      <c r="D1103" s="29"/>
      <c r="E1103" s="27" t="s">
        <v>199</v>
      </c>
      <c r="F1103" s="27" t="s">
        <v>236</v>
      </c>
      <c r="G1103" s="133">
        <f t="shared" si="229"/>
        <v>78</v>
      </c>
      <c r="H1103" s="133">
        <f t="shared" si="229"/>
        <v>0</v>
      </c>
      <c r="I1103" s="28">
        <v>78</v>
      </c>
      <c r="J1103" s="28">
        <v>0</v>
      </c>
      <c r="K1103" s="28">
        <v>0</v>
      </c>
      <c r="L1103" s="133">
        <v>0</v>
      </c>
      <c r="M1103" s="28">
        <v>0</v>
      </c>
      <c r="N1103" s="28">
        <v>0</v>
      </c>
      <c r="O1103" s="28">
        <v>0</v>
      </c>
      <c r="P1103" s="133">
        <v>0</v>
      </c>
      <c r="Q1103" s="278"/>
      <c r="R1103" s="279"/>
    </row>
    <row r="1104" spans="1:18" s="24" customFormat="1" ht="12.75">
      <c r="A1104" s="137"/>
      <c r="B1104" s="140"/>
      <c r="C1104" s="143"/>
      <c r="D1104" s="29"/>
      <c r="E1104" s="27" t="s">
        <v>23</v>
      </c>
      <c r="F1104" s="27" t="s">
        <v>237</v>
      </c>
      <c r="G1104" s="133">
        <f t="shared" si="229"/>
        <v>1560</v>
      </c>
      <c r="H1104" s="133">
        <f t="shared" si="229"/>
        <v>0</v>
      </c>
      <c r="I1104" s="28">
        <v>1560</v>
      </c>
      <c r="J1104" s="28">
        <v>0</v>
      </c>
      <c r="K1104" s="28">
        <v>0</v>
      </c>
      <c r="L1104" s="133">
        <v>0</v>
      </c>
      <c r="M1104" s="28">
        <v>0</v>
      </c>
      <c r="N1104" s="28">
        <v>0</v>
      </c>
      <c r="O1104" s="28">
        <v>0</v>
      </c>
      <c r="P1104" s="133">
        <v>0</v>
      </c>
      <c r="Q1104" s="278"/>
      <c r="R1104" s="279"/>
    </row>
    <row r="1105" spans="1:18" s="24" customFormat="1" ht="13.5" thickBot="1">
      <c r="A1105" s="138"/>
      <c r="B1105" s="141"/>
      <c r="C1105" s="144"/>
      <c r="D1105" s="33"/>
      <c r="E1105" s="85"/>
      <c r="F1105" s="35" t="s">
        <v>238</v>
      </c>
      <c r="G1105" s="134">
        <f t="shared" si="229"/>
        <v>0</v>
      </c>
      <c r="H1105" s="134">
        <f t="shared" si="229"/>
        <v>0</v>
      </c>
      <c r="I1105" s="36">
        <v>0</v>
      </c>
      <c r="J1105" s="36">
        <v>0</v>
      </c>
      <c r="K1105" s="36">
        <v>0</v>
      </c>
      <c r="L1105" s="134">
        <v>0</v>
      </c>
      <c r="M1105" s="36">
        <v>0</v>
      </c>
      <c r="N1105" s="36">
        <v>0</v>
      </c>
      <c r="O1105" s="36">
        <v>0</v>
      </c>
      <c r="P1105" s="134">
        <v>0</v>
      </c>
      <c r="Q1105" s="280"/>
      <c r="R1105" s="281"/>
    </row>
    <row r="1106" spans="1:18" s="24" customFormat="1" ht="12.75">
      <c r="A1106" s="136" t="s">
        <v>339</v>
      </c>
      <c r="B1106" s="139" t="s">
        <v>516</v>
      </c>
      <c r="C1106" s="142">
        <v>160</v>
      </c>
      <c r="D1106" s="21"/>
      <c r="E1106" s="114"/>
      <c r="F1106" s="119" t="s">
        <v>247</v>
      </c>
      <c r="G1106" s="23">
        <f aca="true" t="shared" si="230" ref="G1106:P1106">SUM(G1107:G1117)</f>
        <v>1092</v>
      </c>
      <c r="H1106" s="23">
        <f t="shared" si="230"/>
        <v>0</v>
      </c>
      <c r="I1106" s="23">
        <f t="shared" si="230"/>
        <v>1092</v>
      </c>
      <c r="J1106" s="23">
        <f t="shared" si="230"/>
        <v>0</v>
      </c>
      <c r="K1106" s="23">
        <f t="shared" si="230"/>
        <v>0</v>
      </c>
      <c r="L1106" s="23">
        <f t="shared" si="230"/>
        <v>0</v>
      </c>
      <c r="M1106" s="23">
        <f t="shared" si="230"/>
        <v>0</v>
      </c>
      <c r="N1106" s="23">
        <f t="shared" si="230"/>
        <v>0</v>
      </c>
      <c r="O1106" s="23">
        <f t="shared" si="230"/>
        <v>0</v>
      </c>
      <c r="P1106" s="23">
        <f t="shared" si="230"/>
        <v>0</v>
      </c>
      <c r="Q1106" s="276" t="s">
        <v>20</v>
      </c>
      <c r="R1106" s="277"/>
    </row>
    <row r="1107" spans="1:18" s="24" customFormat="1" ht="12.75">
      <c r="A1107" s="137"/>
      <c r="B1107" s="140"/>
      <c r="C1107" s="143"/>
      <c r="D1107" s="29"/>
      <c r="E1107" s="115"/>
      <c r="F1107" s="27" t="s">
        <v>22</v>
      </c>
      <c r="G1107" s="133">
        <f aca="true" t="shared" si="231" ref="G1107:H1117">I1107+K1107+M1107+O1107</f>
        <v>0</v>
      </c>
      <c r="H1107" s="133">
        <f t="shared" si="231"/>
        <v>0</v>
      </c>
      <c r="I1107" s="133">
        <v>0</v>
      </c>
      <c r="J1107" s="133">
        <v>0</v>
      </c>
      <c r="K1107" s="133">
        <v>0</v>
      </c>
      <c r="L1107" s="133">
        <v>0</v>
      </c>
      <c r="M1107" s="133">
        <v>0</v>
      </c>
      <c r="N1107" s="133">
        <v>0</v>
      </c>
      <c r="O1107" s="133">
        <v>0</v>
      </c>
      <c r="P1107" s="133">
        <v>0</v>
      </c>
      <c r="Q1107" s="278"/>
      <c r="R1107" s="279"/>
    </row>
    <row r="1108" spans="1:18" s="24" customFormat="1" ht="12.75">
      <c r="A1108" s="137"/>
      <c r="B1108" s="140"/>
      <c r="C1108" s="143"/>
      <c r="D1108" s="29"/>
      <c r="E1108" s="38"/>
      <c r="F1108" s="27" t="s">
        <v>25</v>
      </c>
      <c r="G1108" s="133">
        <f t="shared" si="231"/>
        <v>0</v>
      </c>
      <c r="H1108" s="133">
        <f t="shared" si="231"/>
        <v>0</v>
      </c>
      <c r="I1108" s="133">
        <v>0</v>
      </c>
      <c r="J1108" s="133">
        <v>0</v>
      </c>
      <c r="K1108" s="133">
        <v>0</v>
      </c>
      <c r="L1108" s="133">
        <v>0</v>
      </c>
      <c r="M1108" s="133">
        <v>0</v>
      </c>
      <c r="N1108" s="133">
        <v>0</v>
      </c>
      <c r="O1108" s="133">
        <v>0</v>
      </c>
      <c r="P1108" s="133">
        <v>0</v>
      </c>
      <c r="Q1108" s="278"/>
      <c r="R1108" s="279"/>
    </row>
    <row r="1109" spans="1:18" s="24" customFormat="1" ht="12.75">
      <c r="A1109" s="137"/>
      <c r="B1109" s="140"/>
      <c r="C1109" s="143"/>
      <c r="D1109" s="29"/>
      <c r="E1109" s="84"/>
      <c r="F1109" s="27" t="s">
        <v>26</v>
      </c>
      <c r="G1109" s="133">
        <f t="shared" si="231"/>
        <v>0</v>
      </c>
      <c r="H1109" s="133">
        <f t="shared" si="231"/>
        <v>0</v>
      </c>
      <c r="I1109" s="133">
        <v>0</v>
      </c>
      <c r="J1109" s="133">
        <v>0</v>
      </c>
      <c r="K1109" s="133">
        <v>0</v>
      </c>
      <c r="L1109" s="133">
        <v>0</v>
      </c>
      <c r="M1109" s="133">
        <v>0</v>
      </c>
      <c r="N1109" s="133">
        <v>0</v>
      </c>
      <c r="O1109" s="133">
        <v>0</v>
      </c>
      <c r="P1109" s="133">
        <v>0</v>
      </c>
      <c r="Q1109" s="278"/>
      <c r="R1109" s="279"/>
    </row>
    <row r="1110" spans="1:18" s="24" customFormat="1" ht="12.75">
      <c r="A1110" s="137"/>
      <c r="B1110" s="140"/>
      <c r="C1110" s="143"/>
      <c r="D1110" s="29"/>
      <c r="E1110" s="84"/>
      <c r="F1110" s="27" t="s">
        <v>248</v>
      </c>
      <c r="G1110" s="133">
        <f t="shared" si="231"/>
        <v>0</v>
      </c>
      <c r="H1110" s="133">
        <f t="shared" si="231"/>
        <v>0</v>
      </c>
      <c r="I1110" s="133">
        <v>0</v>
      </c>
      <c r="J1110" s="133">
        <v>0</v>
      </c>
      <c r="K1110" s="133">
        <v>0</v>
      </c>
      <c r="L1110" s="133">
        <v>0</v>
      </c>
      <c r="M1110" s="133">
        <v>0</v>
      </c>
      <c r="N1110" s="133">
        <v>0</v>
      </c>
      <c r="O1110" s="133">
        <v>0</v>
      </c>
      <c r="P1110" s="133">
        <v>0</v>
      </c>
      <c r="Q1110" s="278"/>
      <c r="R1110" s="279"/>
    </row>
    <row r="1111" spans="1:18" s="24" customFormat="1" ht="12.75">
      <c r="A1111" s="137"/>
      <c r="B1111" s="140"/>
      <c r="C1111" s="143"/>
      <c r="D1111" s="29"/>
      <c r="E1111" s="27"/>
      <c r="F1111" s="27" t="s">
        <v>28</v>
      </c>
      <c r="G1111" s="133">
        <f t="shared" si="231"/>
        <v>0</v>
      </c>
      <c r="H1111" s="133">
        <f t="shared" si="231"/>
        <v>0</v>
      </c>
      <c r="I1111" s="28">
        <v>0</v>
      </c>
      <c r="J1111" s="28">
        <v>0</v>
      </c>
      <c r="K1111" s="133">
        <v>0</v>
      </c>
      <c r="L1111" s="133">
        <v>0</v>
      </c>
      <c r="M1111" s="133">
        <v>0</v>
      </c>
      <c r="N1111" s="133">
        <v>0</v>
      </c>
      <c r="O1111" s="133">
        <v>0</v>
      </c>
      <c r="P1111" s="133">
        <v>0</v>
      </c>
      <c r="Q1111" s="278"/>
      <c r="R1111" s="279"/>
    </row>
    <row r="1112" spans="1:18" s="24" customFormat="1" ht="12.75">
      <c r="A1112" s="137"/>
      <c r="B1112" s="140"/>
      <c r="C1112" s="143"/>
      <c r="D1112" s="29"/>
      <c r="E1112" s="27"/>
      <c r="F1112" s="27" t="s">
        <v>227</v>
      </c>
      <c r="G1112" s="133">
        <f t="shared" si="231"/>
        <v>0</v>
      </c>
      <c r="H1112" s="133">
        <f t="shared" si="231"/>
        <v>0</v>
      </c>
      <c r="I1112" s="28">
        <v>0</v>
      </c>
      <c r="J1112" s="28">
        <v>0</v>
      </c>
      <c r="K1112" s="133">
        <v>0</v>
      </c>
      <c r="L1112" s="133">
        <v>0</v>
      </c>
      <c r="M1112" s="133">
        <v>0</v>
      </c>
      <c r="N1112" s="133">
        <v>0</v>
      </c>
      <c r="O1112" s="133">
        <v>0</v>
      </c>
      <c r="P1112" s="133">
        <v>0</v>
      </c>
      <c r="Q1112" s="278"/>
      <c r="R1112" s="279"/>
    </row>
    <row r="1113" spans="1:18" s="24" customFormat="1" ht="12.75">
      <c r="A1113" s="137"/>
      <c r="B1113" s="140"/>
      <c r="C1113" s="143"/>
      <c r="D1113" s="29"/>
      <c r="E1113" s="38"/>
      <c r="F1113" s="27" t="s">
        <v>234</v>
      </c>
      <c r="G1113" s="133">
        <f t="shared" si="231"/>
        <v>0</v>
      </c>
      <c r="H1113" s="133">
        <f t="shared" si="231"/>
        <v>0</v>
      </c>
      <c r="I1113" s="28">
        <v>0</v>
      </c>
      <c r="J1113" s="28">
        <v>0</v>
      </c>
      <c r="K1113" s="28">
        <v>0</v>
      </c>
      <c r="L1113" s="133">
        <v>0</v>
      </c>
      <c r="M1113" s="28">
        <v>0</v>
      </c>
      <c r="N1113" s="28">
        <v>0</v>
      </c>
      <c r="O1113" s="28">
        <v>0</v>
      </c>
      <c r="P1113" s="133">
        <v>0</v>
      </c>
      <c r="Q1113" s="278"/>
      <c r="R1113" s="279"/>
    </row>
    <row r="1114" spans="1:18" s="24" customFormat="1" ht="12.75">
      <c r="A1114" s="137"/>
      <c r="B1114" s="140"/>
      <c r="C1114" s="143"/>
      <c r="D1114" s="29"/>
      <c r="E1114" s="38"/>
      <c r="F1114" s="27" t="s">
        <v>235</v>
      </c>
      <c r="G1114" s="133">
        <f t="shared" si="231"/>
        <v>0</v>
      </c>
      <c r="H1114" s="133">
        <f t="shared" si="231"/>
        <v>0</v>
      </c>
      <c r="I1114" s="28">
        <v>0</v>
      </c>
      <c r="J1114" s="28">
        <v>0</v>
      </c>
      <c r="K1114" s="28">
        <v>0</v>
      </c>
      <c r="L1114" s="133">
        <v>0</v>
      </c>
      <c r="M1114" s="28">
        <v>0</v>
      </c>
      <c r="N1114" s="28">
        <v>0</v>
      </c>
      <c r="O1114" s="28">
        <v>0</v>
      </c>
      <c r="P1114" s="133">
        <v>0</v>
      </c>
      <c r="Q1114" s="278"/>
      <c r="R1114" s="279"/>
    </row>
    <row r="1115" spans="1:18" s="24" customFormat="1" ht="12.75">
      <c r="A1115" s="137"/>
      <c r="B1115" s="140"/>
      <c r="C1115" s="143"/>
      <c r="D1115" s="29"/>
      <c r="E1115" s="27" t="s">
        <v>199</v>
      </c>
      <c r="F1115" s="27" t="s">
        <v>236</v>
      </c>
      <c r="G1115" s="133">
        <f t="shared" si="231"/>
        <v>52</v>
      </c>
      <c r="H1115" s="133">
        <f t="shared" si="231"/>
        <v>0</v>
      </c>
      <c r="I1115" s="28">
        <v>52</v>
      </c>
      <c r="J1115" s="28">
        <v>0</v>
      </c>
      <c r="K1115" s="28">
        <v>0</v>
      </c>
      <c r="L1115" s="133">
        <v>0</v>
      </c>
      <c r="M1115" s="28">
        <v>0</v>
      </c>
      <c r="N1115" s="28">
        <v>0</v>
      </c>
      <c r="O1115" s="28">
        <v>0</v>
      </c>
      <c r="P1115" s="133">
        <v>0</v>
      </c>
      <c r="Q1115" s="278"/>
      <c r="R1115" s="279"/>
    </row>
    <row r="1116" spans="1:18" s="24" customFormat="1" ht="12.75">
      <c r="A1116" s="137"/>
      <c r="B1116" s="140"/>
      <c r="C1116" s="143"/>
      <c r="D1116" s="29"/>
      <c r="E1116" s="27" t="s">
        <v>23</v>
      </c>
      <c r="F1116" s="27" t="s">
        <v>237</v>
      </c>
      <c r="G1116" s="133">
        <f t="shared" si="231"/>
        <v>1040</v>
      </c>
      <c r="H1116" s="133">
        <f t="shared" si="231"/>
        <v>0</v>
      </c>
      <c r="I1116" s="28">
        <v>1040</v>
      </c>
      <c r="J1116" s="28">
        <v>0</v>
      </c>
      <c r="K1116" s="28">
        <v>0</v>
      </c>
      <c r="L1116" s="133">
        <v>0</v>
      </c>
      <c r="M1116" s="28">
        <v>0</v>
      </c>
      <c r="N1116" s="28">
        <v>0</v>
      </c>
      <c r="O1116" s="28">
        <v>0</v>
      </c>
      <c r="P1116" s="133">
        <v>0</v>
      </c>
      <c r="Q1116" s="278"/>
      <c r="R1116" s="279"/>
    </row>
    <row r="1117" spans="1:18" s="24" customFormat="1" ht="13.5" thickBot="1">
      <c r="A1117" s="138"/>
      <c r="B1117" s="141"/>
      <c r="C1117" s="144"/>
      <c r="D1117" s="33"/>
      <c r="E1117" s="85"/>
      <c r="F1117" s="35" t="s">
        <v>238</v>
      </c>
      <c r="G1117" s="134">
        <f t="shared" si="231"/>
        <v>0</v>
      </c>
      <c r="H1117" s="134">
        <f t="shared" si="231"/>
        <v>0</v>
      </c>
      <c r="I1117" s="36">
        <v>0</v>
      </c>
      <c r="J1117" s="36">
        <v>0</v>
      </c>
      <c r="K1117" s="36">
        <v>0</v>
      </c>
      <c r="L1117" s="134">
        <v>0</v>
      </c>
      <c r="M1117" s="36">
        <v>0</v>
      </c>
      <c r="N1117" s="36">
        <v>0</v>
      </c>
      <c r="O1117" s="36">
        <v>0</v>
      </c>
      <c r="P1117" s="134">
        <v>0</v>
      </c>
      <c r="Q1117" s="280"/>
      <c r="R1117" s="281"/>
    </row>
    <row r="1118" spans="1:18" s="24" customFormat="1" ht="12.75">
      <c r="A1118" s="136" t="s">
        <v>340</v>
      </c>
      <c r="B1118" s="139" t="s">
        <v>517</v>
      </c>
      <c r="C1118" s="142">
        <v>180</v>
      </c>
      <c r="D1118" s="21"/>
      <c r="E1118" s="114"/>
      <c r="F1118" s="119" t="s">
        <v>247</v>
      </c>
      <c r="G1118" s="23">
        <f aca="true" t="shared" si="232" ref="G1118:P1118">SUM(G1119:G1129)</f>
        <v>1228.5</v>
      </c>
      <c r="H1118" s="23">
        <f t="shared" si="232"/>
        <v>0</v>
      </c>
      <c r="I1118" s="23">
        <f t="shared" si="232"/>
        <v>1228.5</v>
      </c>
      <c r="J1118" s="23">
        <f t="shared" si="232"/>
        <v>0</v>
      </c>
      <c r="K1118" s="23">
        <f t="shared" si="232"/>
        <v>0</v>
      </c>
      <c r="L1118" s="23">
        <f t="shared" si="232"/>
        <v>0</v>
      </c>
      <c r="M1118" s="23">
        <f t="shared" si="232"/>
        <v>0</v>
      </c>
      <c r="N1118" s="23">
        <f t="shared" si="232"/>
        <v>0</v>
      </c>
      <c r="O1118" s="23">
        <f t="shared" si="232"/>
        <v>0</v>
      </c>
      <c r="P1118" s="23">
        <f t="shared" si="232"/>
        <v>0</v>
      </c>
      <c r="Q1118" s="276" t="s">
        <v>20</v>
      </c>
      <c r="R1118" s="277"/>
    </row>
    <row r="1119" spans="1:18" s="24" customFormat="1" ht="12.75">
      <c r="A1119" s="137"/>
      <c r="B1119" s="140"/>
      <c r="C1119" s="143"/>
      <c r="D1119" s="29"/>
      <c r="E1119" s="115"/>
      <c r="F1119" s="27" t="s">
        <v>22</v>
      </c>
      <c r="G1119" s="133">
        <f aca="true" t="shared" si="233" ref="G1119:H1129">I1119+K1119+M1119+O1119</f>
        <v>0</v>
      </c>
      <c r="H1119" s="133">
        <f t="shared" si="233"/>
        <v>0</v>
      </c>
      <c r="I1119" s="133">
        <v>0</v>
      </c>
      <c r="J1119" s="133">
        <v>0</v>
      </c>
      <c r="K1119" s="133">
        <v>0</v>
      </c>
      <c r="L1119" s="133">
        <v>0</v>
      </c>
      <c r="M1119" s="133">
        <v>0</v>
      </c>
      <c r="N1119" s="133">
        <v>0</v>
      </c>
      <c r="O1119" s="133">
        <v>0</v>
      </c>
      <c r="P1119" s="133">
        <v>0</v>
      </c>
      <c r="Q1119" s="278"/>
      <c r="R1119" s="279"/>
    </row>
    <row r="1120" spans="1:18" s="24" customFormat="1" ht="12.75">
      <c r="A1120" s="137"/>
      <c r="B1120" s="140"/>
      <c r="C1120" s="143"/>
      <c r="D1120" s="29"/>
      <c r="E1120" s="38"/>
      <c r="F1120" s="27" t="s">
        <v>25</v>
      </c>
      <c r="G1120" s="133">
        <f t="shared" si="233"/>
        <v>0</v>
      </c>
      <c r="H1120" s="133">
        <f t="shared" si="233"/>
        <v>0</v>
      </c>
      <c r="I1120" s="133">
        <v>0</v>
      </c>
      <c r="J1120" s="133">
        <v>0</v>
      </c>
      <c r="K1120" s="133">
        <v>0</v>
      </c>
      <c r="L1120" s="133">
        <v>0</v>
      </c>
      <c r="M1120" s="133">
        <v>0</v>
      </c>
      <c r="N1120" s="133">
        <v>0</v>
      </c>
      <c r="O1120" s="133">
        <v>0</v>
      </c>
      <c r="P1120" s="133">
        <v>0</v>
      </c>
      <c r="Q1120" s="278"/>
      <c r="R1120" s="279"/>
    </row>
    <row r="1121" spans="1:18" s="24" customFormat="1" ht="12.75">
      <c r="A1121" s="137"/>
      <c r="B1121" s="140"/>
      <c r="C1121" s="143"/>
      <c r="D1121" s="29"/>
      <c r="E1121" s="84"/>
      <c r="F1121" s="27" t="s">
        <v>26</v>
      </c>
      <c r="G1121" s="133">
        <f t="shared" si="233"/>
        <v>0</v>
      </c>
      <c r="H1121" s="133">
        <f t="shared" si="233"/>
        <v>0</v>
      </c>
      <c r="I1121" s="133">
        <v>0</v>
      </c>
      <c r="J1121" s="133">
        <v>0</v>
      </c>
      <c r="K1121" s="133">
        <v>0</v>
      </c>
      <c r="L1121" s="133">
        <v>0</v>
      </c>
      <c r="M1121" s="133">
        <v>0</v>
      </c>
      <c r="N1121" s="133">
        <v>0</v>
      </c>
      <c r="O1121" s="133">
        <v>0</v>
      </c>
      <c r="P1121" s="133">
        <v>0</v>
      </c>
      <c r="Q1121" s="278"/>
      <c r="R1121" s="279"/>
    </row>
    <row r="1122" spans="1:18" s="24" customFormat="1" ht="12.75">
      <c r="A1122" s="137"/>
      <c r="B1122" s="140"/>
      <c r="C1122" s="143"/>
      <c r="D1122" s="29"/>
      <c r="E1122" s="84"/>
      <c r="F1122" s="27" t="s">
        <v>248</v>
      </c>
      <c r="G1122" s="133">
        <f t="shared" si="233"/>
        <v>0</v>
      </c>
      <c r="H1122" s="133">
        <f t="shared" si="233"/>
        <v>0</v>
      </c>
      <c r="I1122" s="133">
        <v>0</v>
      </c>
      <c r="J1122" s="133">
        <v>0</v>
      </c>
      <c r="K1122" s="133">
        <v>0</v>
      </c>
      <c r="L1122" s="133">
        <v>0</v>
      </c>
      <c r="M1122" s="133">
        <v>0</v>
      </c>
      <c r="N1122" s="133">
        <v>0</v>
      </c>
      <c r="O1122" s="133">
        <v>0</v>
      </c>
      <c r="P1122" s="133">
        <v>0</v>
      </c>
      <c r="Q1122" s="278"/>
      <c r="R1122" s="279"/>
    </row>
    <row r="1123" spans="1:18" s="24" customFormat="1" ht="12.75">
      <c r="A1123" s="137"/>
      <c r="B1123" s="140"/>
      <c r="C1123" s="143"/>
      <c r="D1123" s="29"/>
      <c r="E1123" s="27"/>
      <c r="F1123" s="27" t="s">
        <v>28</v>
      </c>
      <c r="G1123" s="133">
        <f t="shared" si="233"/>
        <v>0</v>
      </c>
      <c r="H1123" s="133">
        <f t="shared" si="233"/>
        <v>0</v>
      </c>
      <c r="I1123" s="28">
        <v>0</v>
      </c>
      <c r="J1123" s="28">
        <v>0</v>
      </c>
      <c r="K1123" s="133">
        <v>0</v>
      </c>
      <c r="L1123" s="133">
        <v>0</v>
      </c>
      <c r="M1123" s="133">
        <v>0</v>
      </c>
      <c r="N1123" s="133">
        <v>0</v>
      </c>
      <c r="O1123" s="133">
        <v>0</v>
      </c>
      <c r="P1123" s="133">
        <v>0</v>
      </c>
      <c r="Q1123" s="278"/>
      <c r="R1123" s="279"/>
    </row>
    <row r="1124" spans="1:18" s="24" customFormat="1" ht="12.75">
      <c r="A1124" s="137"/>
      <c r="B1124" s="140"/>
      <c r="C1124" s="143"/>
      <c r="D1124" s="29"/>
      <c r="E1124" s="27"/>
      <c r="F1124" s="27" t="s">
        <v>227</v>
      </c>
      <c r="G1124" s="133">
        <f t="shared" si="233"/>
        <v>0</v>
      </c>
      <c r="H1124" s="133">
        <f t="shared" si="233"/>
        <v>0</v>
      </c>
      <c r="I1124" s="28">
        <v>0</v>
      </c>
      <c r="J1124" s="28">
        <v>0</v>
      </c>
      <c r="K1124" s="133">
        <v>0</v>
      </c>
      <c r="L1124" s="133">
        <v>0</v>
      </c>
      <c r="M1124" s="133">
        <v>0</v>
      </c>
      <c r="N1124" s="133">
        <v>0</v>
      </c>
      <c r="O1124" s="133">
        <v>0</v>
      </c>
      <c r="P1124" s="133">
        <v>0</v>
      </c>
      <c r="Q1124" s="278"/>
      <c r="R1124" s="279"/>
    </row>
    <row r="1125" spans="1:18" s="24" customFormat="1" ht="12.75">
      <c r="A1125" s="137"/>
      <c r="B1125" s="140"/>
      <c r="C1125" s="143"/>
      <c r="D1125" s="29"/>
      <c r="E1125" s="27"/>
      <c r="F1125" s="27" t="s">
        <v>234</v>
      </c>
      <c r="G1125" s="133">
        <f t="shared" si="233"/>
        <v>0</v>
      </c>
      <c r="H1125" s="133">
        <f t="shared" si="233"/>
        <v>0</v>
      </c>
      <c r="I1125" s="28">
        <v>0</v>
      </c>
      <c r="J1125" s="28">
        <v>0</v>
      </c>
      <c r="K1125" s="28">
        <v>0</v>
      </c>
      <c r="L1125" s="133">
        <v>0</v>
      </c>
      <c r="M1125" s="28">
        <v>0</v>
      </c>
      <c r="N1125" s="28">
        <v>0</v>
      </c>
      <c r="O1125" s="28">
        <v>0</v>
      </c>
      <c r="P1125" s="133">
        <v>0</v>
      </c>
      <c r="Q1125" s="278"/>
      <c r="R1125" s="279"/>
    </row>
    <row r="1126" spans="1:18" s="24" customFormat="1" ht="12.75">
      <c r="A1126" s="137"/>
      <c r="B1126" s="140"/>
      <c r="C1126" s="143"/>
      <c r="D1126" s="29"/>
      <c r="E1126" s="27"/>
      <c r="F1126" s="27" t="s">
        <v>235</v>
      </c>
      <c r="G1126" s="133">
        <f t="shared" si="233"/>
        <v>0</v>
      </c>
      <c r="H1126" s="133">
        <f t="shared" si="233"/>
        <v>0</v>
      </c>
      <c r="I1126" s="28">
        <v>0</v>
      </c>
      <c r="J1126" s="28">
        <v>0</v>
      </c>
      <c r="K1126" s="28">
        <v>0</v>
      </c>
      <c r="L1126" s="133">
        <v>0</v>
      </c>
      <c r="M1126" s="28">
        <v>0</v>
      </c>
      <c r="N1126" s="28">
        <v>0</v>
      </c>
      <c r="O1126" s="28">
        <v>0</v>
      </c>
      <c r="P1126" s="133">
        <v>0</v>
      </c>
      <c r="Q1126" s="278"/>
      <c r="R1126" s="279"/>
    </row>
    <row r="1127" spans="1:18" s="24" customFormat="1" ht="12.75">
      <c r="A1127" s="137"/>
      <c r="B1127" s="140"/>
      <c r="C1127" s="143"/>
      <c r="D1127" s="29"/>
      <c r="E1127" s="27" t="s">
        <v>199</v>
      </c>
      <c r="F1127" s="27" t="s">
        <v>236</v>
      </c>
      <c r="G1127" s="133">
        <f t="shared" si="233"/>
        <v>58.5</v>
      </c>
      <c r="H1127" s="133">
        <f t="shared" si="233"/>
        <v>0</v>
      </c>
      <c r="I1127" s="28">
        <v>58.5</v>
      </c>
      <c r="J1127" s="28">
        <v>0</v>
      </c>
      <c r="K1127" s="28">
        <v>0</v>
      </c>
      <c r="L1127" s="133">
        <v>0</v>
      </c>
      <c r="M1127" s="28">
        <v>0</v>
      </c>
      <c r="N1127" s="28">
        <v>0</v>
      </c>
      <c r="O1127" s="28">
        <v>0</v>
      </c>
      <c r="P1127" s="133">
        <v>0</v>
      </c>
      <c r="Q1127" s="278"/>
      <c r="R1127" s="279"/>
    </row>
    <row r="1128" spans="1:18" s="24" customFormat="1" ht="12.75">
      <c r="A1128" s="137"/>
      <c r="B1128" s="140"/>
      <c r="C1128" s="143"/>
      <c r="D1128" s="29"/>
      <c r="E1128" s="27" t="s">
        <v>23</v>
      </c>
      <c r="F1128" s="27" t="s">
        <v>237</v>
      </c>
      <c r="G1128" s="133">
        <f t="shared" si="233"/>
        <v>1170</v>
      </c>
      <c r="H1128" s="133">
        <f t="shared" si="233"/>
        <v>0</v>
      </c>
      <c r="I1128" s="28">
        <v>1170</v>
      </c>
      <c r="J1128" s="28">
        <v>0</v>
      </c>
      <c r="K1128" s="28">
        <v>0</v>
      </c>
      <c r="L1128" s="133">
        <v>0</v>
      </c>
      <c r="M1128" s="28">
        <v>0</v>
      </c>
      <c r="N1128" s="28">
        <v>0</v>
      </c>
      <c r="O1128" s="28">
        <v>0</v>
      </c>
      <c r="P1128" s="133">
        <v>0</v>
      </c>
      <c r="Q1128" s="278"/>
      <c r="R1128" s="279"/>
    </row>
    <row r="1129" spans="1:18" s="24" customFormat="1" ht="13.5" thickBot="1">
      <c r="A1129" s="138"/>
      <c r="B1129" s="141"/>
      <c r="C1129" s="144"/>
      <c r="D1129" s="33"/>
      <c r="E1129" s="85"/>
      <c r="F1129" s="35" t="s">
        <v>238</v>
      </c>
      <c r="G1129" s="134">
        <f t="shared" si="233"/>
        <v>0</v>
      </c>
      <c r="H1129" s="134">
        <f t="shared" si="233"/>
        <v>0</v>
      </c>
      <c r="I1129" s="36">
        <v>0</v>
      </c>
      <c r="J1129" s="36">
        <v>0</v>
      </c>
      <c r="K1129" s="36">
        <v>0</v>
      </c>
      <c r="L1129" s="134">
        <v>0</v>
      </c>
      <c r="M1129" s="36">
        <v>0</v>
      </c>
      <c r="N1129" s="36">
        <v>0</v>
      </c>
      <c r="O1129" s="36">
        <v>0</v>
      </c>
      <c r="P1129" s="134">
        <v>0</v>
      </c>
      <c r="Q1129" s="280"/>
      <c r="R1129" s="281"/>
    </row>
    <row r="1130" spans="1:18" s="24" customFormat="1" ht="12.75">
      <c r="A1130" s="136" t="s">
        <v>341</v>
      </c>
      <c r="B1130" s="139" t="s">
        <v>518</v>
      </c>
      <c r="C1130" s="142">
        <v>240</v>
      </c>
      <c r="D1130" s="21"/>
      <c r="E1130" s="114"/>
      <c r="F1130" s="119" t="s">
        <v>247</v>
      </c>
      <c r="G1130" s="23">
        <f aca="true" t="shared" si="234" ref="G1130:P1130">SUM(G1131:G1141)</f>
        <v>1638</v>
      </c>
      <c r="H1130" s="23">
        <f t="shared" si="234"/>
        <v>0</v>
      </c>
      <c r="I1130" s="23">
        <f t="shared" si="234"/>
        <v>1638</v>
      </c>
      <c r="J1130" s="23">
        <f t="shared" si="234"/>
        <v>0</v>
      </c>
      <c r="K1130" s="23">
        <f t="shared" si="234"/>
        <v>0</v>
      </c>
      <c r="L1130" s="23">
        <f t="shared" si="234"/>
        <v>0</v>
      </c>
      <c r="M1130" s="23">
        <f t="shared" si="234"/>
        <v>0</v>
      </c>
      <c r="N1130" s="23">
        <f t="shared" si="234"/>
        <v>0</v>
      </c>
      <c r="O1130" s="23">
        <f t="shared" si="234"/>
        <v>0</v>
      </c>
      <c r="P1130" s="23">
        <f t="shared" si="234"/>
        <v>0</v>
      </c>
      <c r="Q1130" s="276" t="s">
        <v>20</v>
      </c>
      <c r="R1130" s="277"/>
    </row>
    <row r="1131" spans="1:18" s="24" customFormat="1" ht="12.75">
      <c r="A1131" s="137"/>
      <c r="B1131" s="140"/>
      <c r="C1131" s="143"/>
      <c r="D1131" s="29"/>
      <c r="E1131" s="115"/>
      <c r="F1131" s="27" t="s">
        <v>22</v>
      </c>
      <c r="G1131" s="133">
        <f aca="true" t="shared" si="235" ref="G1131:H1141">I1131+K1131+M1131+O1131</f>
        <v>0</v>
      </c>
      <c r="H1131" s="133">
        <f t="shared" si="235"/>
        <v>0</v>
      </c>
      <c r="I1131" s="133">
        <v>0</v>
      </c>
      <c r="J1131" s="133">
        <v>0</v>
      </c>
      <c r="K1131" s="133">
        <v>0</v>
      </c>
      <c r="L1131" s="133">
        <v>0</v>
      </c>
      <c r="M1131" s="133">
        <v>0</v>
      </c>
      <c r="N1131" s="133">
        <v>0</v>
      </c>
      <c r="O1131" s="133">
        <v>0</v>
      </c>
      <c r="P1131" s="133">
        <v>0</v>
      </c>
      <c r="Q1131" s="278"/>
      <c r="R1131" s="279"/>
    </row>
    <row r="1132" spans="1:18" s="24" customFormat="1" ht="12.75">
      <c r="A1132" s="137"/>
      <c r="B1132" s="140"/>
      <c r="C1132" s="143"/>
      <c r="D1132" s="29"/>
      <c r="E1132" s="38"/>
      <c r="F1132" s="27" t="s">
        <v>25</v>
      </c>
      <c r="G1132" s="133">
        <f t="shared" si="235"/>
        <v>0</v>
      </c>
      <c r="H1132" s="133">
        <f t="shared" si="235"/>
        <v>0</v>
      </c>
      <c r="I1132" s="133">
        <v>0</v>
      </c>
      <c r="J1132" s="133">
        <v>0</v>
      </c>
      <c r="K1132" s="133">
        <v>0</v>
      </c>
      <c r="L1132" s="133">
        <v>0</v>
      </c>
      <c r="M1132" s="133">
        <v>0</v>
      </c>
      <c r="N1132" s="133">
        <v>0</v>
      </c>
      <c r="O1132" s="133">
        <v>0</v>
      </c>
      <c r="P1132" s="133">
        <v>0</v>
      </c>
      <c r="Q1132" s="278"/>
      <c r="R1132" s="279"/>
    </row>
    <row r="1133" spans="1:18" s="24" customFormat="1" ht="12.75">
      <c r="A1133" s="137"/>
      <c r="B1133" s="140"/>
      <c r="C1133" s="143"/>
      <c r="D1133" s="29"/>
      <c r="E1133" s="84"/>
      <c r="F1133" s="27" t="s">
        <v>26</v>
      </c>
      <c r="G1133" s="133">
        <f t="shared" si="235"/>
        <v>0</v>
      </c>
      <c r="H1133" s="133">
        <f t="shared" si="235"/>
        <v>0</v>
      </c>
      <c r="I1133" s="133">
        <v>0</v>
      </c>
      <c r="J1133" s="133">
        <v>0</v>
      </c>
      <c r="K1133" s="133">
        <v>0</v>
      </c>
      <c r="L1133" s="133">
        <v>0</v>
      </c>
      <c r="M1133" s="133">
        <v>0</v>
      </c>
      <c r="N1133" s="133">
        <v>0</v>
      </c>
      <c r="O1133" s="133">
        <v>0</v>
      </c>
      <c r="P1133" s="133">
        <v>0</v>
      </c>
      <c r="Q1133" s="278"/>
      <c r="R1133" s="279"/>
    </row>
    <row r="1134" spans="1:18" s="24" customFormat="1" ht="12.75">
      <c r="A1134" s="137"/>
      <c r="B1134" s="140"/>
      <c r="C1134" s="143"/>
      <c r="D1134" s="29"/>
      <c r="E1134" s="84"/>
      <c r="F1134" s="27" t="s">
        <v>248</v>
      </c>
      <c r="G1134" s="133">
        <f t="shared" si="235"/>
        <v>0</v>
      </c>
      <c r="H1134" s="133">
        <f t="shared" si="235"/>
        <v>0</v>
      </c>
      <c r="I1134" s="133">
        <v>0</v>
      </c>
      <c r="J1134" s="133">
        <v>0</v>
      </c>
      <c r="K1134" s="133">
        <v>0</v>
      </c>
      <c r="L1134" s="133">
        <v>0</v>
      </c>
      <c r="M1134" s="133">
        <v>0</v>
      </c>
      <c r="N1134" s="133">
        <v>0</v>
      </c>
      <c r="O1134" s="133">
        <v>0</v>
      </c>
      <c r="P1134" s="133">
        <v>0</v>
      </c>
      <c r="Q1134" s="278"/>
      <c r="R1134" s="279"/>
    </row>
    <row r="1135" spans="1:18" s="24" customFormat="1" ht="12.75">
      <c r="A1135" s="137"/>
      <c r="B1135" s="140"/>
      <c r="C1135" s="143"/>
      <c r="D1135" s="29"/>
      <c r="E1135" s="27"/>
      <c r="F1135" s="27" t="s">
        <v>28</v>
      </c>
      <c r="G1135" s="133">
        <f t="shared" si="235"/>
        <v>0</v>
      </c>
      <c r="H1135" s="133">
        <f t="shared" si="235"/>
        <v>0</v>
      </c>
      <c r="I1135" s="28">
        <v>0</v>
      </c>
      <c r="J1135" s="28">
        <v>0</v>
      </c>
      <c r="K1135" s="133">
        <v>0</v>
      </c>
      <c r="L1135" s="133">
        <v>0</v>
      </c>
      <c r="M1135" s="133">
        <v>0</v>
      </c>
      <c r="N1135" s="133">
        <v>0</v>
      </c>
      <c r="O1135" s="133">
        <v>0</v>
      </c>
      <c r="P1135" s="133">
        <v>0</v>
      </c>
      <c r="Q1135" s="278"/>
      <c r="R1135" s="279"/>
    </row>
    <row r="1136" spans="1:18" s="24" customFormat="1" ht="12.75">
      <c r="A1136" s="137"/>
      <c r="B1136" s="140"/>
      <c r="C1136" s="143"/>
      <c r="D1136" s="29"/>
      <c r="E1136" s="27"/>
      <c r="F1136" s="27" t="s">
        <v>227</v>
      </c>
      <c r="G1136" s="133">
        <f t="shared" si="235"/>
        <v>0</v>
      </c>
      <c r="H1136" s="133">
        <f t="shared" si="235"/>
        <v>0</v>
      </c>
      <c r="I1136" s="28">
        <v>0</v>
      </c>
      <c r="J1136" s="28">
        <v>0</v>
      </c>
      <c r="K1136" s="133">
        <v>0</v>
      </c>
      <c r="L1136" s="133">
        <v>0</v>
      </c>
      <c r="M1136" s="133">
        <v>0</v>
      </c>
      <c r="N1136" s="133">
        <v>0</v>
      </c>
      <c r="O1136" s="133">
        <v>0</v>
      </c>
      <c r="P1136" s="133">
        <v>0</v>
      </c>
      <c r="Q1136" s="278"/>
      <c r="R1136" s="279"/>
    </row>
    <row r="1137" spans="1:18" s="24" customFormat="1" ht="12.75">
      <c r="A1137" s="137"/>
      <c r="B1137" s="140"/>
      <c r="C1137" s="143"/>
      <c r="D1137" s="29"/>
      <c r="E1137" s="27"/>
      <c r="F1137" s="27" t="s">
        <v>234</v>
      </c>
      <c r="G1137" s="133">
        <f t="shared" si="235"/>
        <v>0</v>
      </c>
      <c r="H1137" s="133">
        <f t="shared" si="235"/>
        <v>0</v>
      </c>
      <c r="I1137" s="28">
        <v>0</v>
      </c>
      <c r="J1137" s="28">
        <v>0</v>
      </c>
      <c r="K1137" s="28">
        <v>0</v>
      </c>
      <c r="L1137" s="133">
        <v>0</v>
      </c>
      <c r="M1137" s="28">
        <v>0</v>
      </c>
      <c r="N1137" s="28">
        <v>0</v>
      </c>
      <c r="O1137" s="28">
        <v>0</v>
      </c>
      <c r="P1137" s="133">
        <v>0</v>
      </c>
      <c r="Q1137" s="278"/>
      <c r="R1137" s="279"/>
    </row>
    <row r="1138" spans="1:18" s="24" customFormat="1" ht="12.75">
      <c r="A1138" s="137"/>
      <c r="B1138" s="140"/>
      <c r="C1138" s="143"/>
      <c r="D1138" s="29"/>
      <c r="E1138" s="27"/>
      <c r="F1138" s="27" t="s">
        <v>235</v>
      </c>
      <c r="G1138" s="133">
        <f t="shared" si="235"/>
        <v>0</v>
      </c>
      <c r="H1138" s="133">
        <f t="shared" si="235"/>
        <v>0</v>
      </c>
      <c r="I1138" s="28">
        <v>0</v>
      </c>
      <c r="J1138" s="28">
        <v>0</v>
      </c>
      <c r="K1138" s="28">
        <v>0</v>
      </c>
      <c r="L1138" s="133">
        <v>0</v>
      </c>
      <c r="M1138" s="28">
        <v>0</v>
      </c>
      <c r="N1138" s="28">
        <v>0</v>
      </c>
      <c r="O1138" s="28">
        <v>0</v>
      </c>
      <c r="P1138" s="133">
        <v>0</v>
      </c>
      <c r="Q1138" s="278"/>
      <c r="R1138" s="279"/>
    </row>
    <row r="1139" spans="1:18" s="24" customFormat="1" ht="12.75">
      <c r="A1139" s="137"/>
      <c r="B1139" s="140"/>
      <c r="C1139" s="143"/>
      <c r="D1139" s="29"/>
      <c r="E1139" s="27" t="s">
        <v>199</v>
      </c>
      <c r="F1139" s="27" t="s">
        <v>236</v>
      </c>
      <c r="G1139" s="133">
        <f t="shared" si="235"/>
        <v>78</v>
      </c>
      <c r="H1139" s="133">
        <f t="shared" si="235"/>
        <v>0</v>
      </c>
      <c r="I1139" s="28">
        <v>78</v>
      </c>
      <c r="J1139" s="28">
        <v>0</v>
      </c>
      <c r="K1139" s="28">
        <v>0</v>
      </c>
      <c r="L1139" s="133">
        <v>0</v>
      </c>
      <c r="M1139" s="28">
        <v>0</v>
      </c>
      <c r="N1139" s="28">
        <v>0</v>
      </c>
      <c r="O1139" s="28">
        <v>0</v>
      </c>
      <c r="P1139" s="133">
        <v>0</v>
      </c>
      <c r="Q1139" s="278"/>
      <c r="R1139" s="279"/>
    </row>
    <row r="1140" spans="1:18" s="24" customFormat="1" ht="12.75">
      <c r="A1140" s="137"/>
      <c r="B1140" s="140"/>
      <c r="C1140" s="143"/>
      <c r="D1140" s="29"/>
      <c r="E1140" s="27" t="s">
        <v>23</v>
      </c>
      <c r="F1140" s="27" t="s">
        <v>237</v>
      </c>
      <c r="G1140" s="133">
        <f t="shared" si="235"/>
        <v>1560</v>
      </c>
      <c r="H1140" s="133">
        <f t="shared" si="235"/>
        <v>0</v>
      </c>
      <c r="I1140" s="28">
        <v>1560</v>
      </c>
      <c r="J1140" s="28">
        <v>0</v>
      </c>
      <c r="K1140" s="28">
        <v>0</v>
      </c>
      <c r="L1140" s="133">
        <v>0</v>
      </c>
      <c r="M1140" s="28">
        <v>0</v>
      </c>
      <c r="N1140" s="28">
        <v>0</v>
      </c>
      <c r="O1140" s="28">
        <v>0</v>
      </c>
      <c r="P1140" s="133">
        <v>0</v>
      </c>
      <c r="Q1140" s="278"/>
      <c r="R1140" s="279"/>
    </row>
    <row r="1141" spans="1:18" s="24" customFormat="1" ht="13.5" thickBot="1">
      <c r="A1141" s="138"/>
      <c r="B1141" s="141"/>
      <c r="C1141" s="144"/>
      <c r="D1141" s="33"/>
      <c r="E1141" s="85"/>
      <c r="F1141" s="35" t="s">
        <v>238</v>
      </c>
      <c r="G1141" s="134">
        <f t="shared" si="235"/>
        <v>0</v>
      </c>
      <c r="H1141" s="134">
        <f t="shared" si="235"/>
        <v>0</v>
      </c>
      <c r="I1141" s="36">
        <v>0</v>
      </c>
      <c r="J1141" s="36">
        <v>0</v>
      </c>
      <c r="K1141" s="36">
        <v>0</v>
      </c>
      <c r="L1141" s="134">
        <v>0</v>
      </c>
      <c r="M1141" s="36">
        <v>0</v>
      </c>
      <c r="N1141" s="36">
        <v>0</v>
      </c>
      <c r="O1141" s="36">
        <v>0</v>
      </c>
      <c r="P1141" s="134">
        <v>0</v>
      </c>
      <c r="Q1141" s="280"/>
      <c r="R1141" s="281"/>
    </row>
    <row r="1142" spans="1:18" s="24" customFormat="1" ht="12.75">
      <c r="A1142" s="136" t="s">
        <v>342</v>
      </c>
      <c r="B1142" s="139" t="s">
        <v>519</v>
      </c>
      <c r="C1142" s="142">
        <v>500</v>
      </c>
      <c r="D1142" s="21"/>
      <c r="E1142" s="114"/>
      <c r="F1142" s="119" t="s">
        <v>247</v>
      </c>
      <c r="G1142" s="23">
        <f aca="true" t="shared" si="236" ref="G1142:P1142">SUM(G1143:G1153)</f>
        <v>3412.5</v>
      </c>
      <c r="H1142" s="23">
        <f t="shared" si="236"/>
        <v>0</v>
      </c>
      <c r="I1142" s="23">
        <f t="shared" si="236"/>
        <v>3412.5</v>
      </c>
      <c r="J1142" s="23">
        <f t="shared" si="236"/>
        <v>0</v>
      </c>
      <c r="K1142" s="23">
        <f t="shared" si="236"/>
        <v>0</v>
      </c>
      <c r="L1142" s="23">
        <f t="shared" si="236"/>
        <v>0</v>
      </c>
      <c r="M1142" s="23">
        <f t="shared" si="236"/>
        <v>0</v>
      </c>
      <c r="N1142" s="23">
        <f t="shared" si="236"/>
        <v>0</v>
      </c>
      <c r="O1142" s="23">
        <f t="shared" si="236"/>
        <v>0</v>
      </c>
      <c r="P1142" s="23">
        <f t="shared" si="236"/>
        <v>0</v>
      </c>
      <c r="Q1142" s="276" t="s">
        <v>20</v>
      </c>
      <c r="R1142" s="277"/>
    </row>
    <row r="1143" spans="1:18" s="24" customFormat="1" ht="12.75">
      <c r="A1143" s="137"/>
      <c r="B1143" s="140"/>
      <c r="C1143" s="143"/>
      <c r="D1143" s="29"/>
      <c r="E1143" s="115"/>
      <c r="F1143" s="27" t="s">
        <v>22</v>
      </c>
      <c r="G1143" s="133">
        <f aca="true" t="shared" si="237" ref="G1143:H1153">I1143+K1143+M1143+O1143</f>
        <v>0</v>
      </c>
      <c r="H1143" s="133">
        <f t="shared" si="237"/>
        <v>0</v>
      </c>
      <c r="I1143" s="133">
        <v>0</v>
      </c>
      <c r="J1143" s="133">
        <v>0</v>
      </c>
      <c r="K1143" s="133">
        <v>0</v>
      </c>
      <c r="L1143" s="133">
        <v>0</v>
      </c>
      <c r="M1143" s="133">
        <v>0</v>
      </c>
      <c r="N1143" s="133">
        <v>0</v>
      </c>
      <c r="O1143" s="133">
        <v>0</v>
      </c>
      <c r="P1143" s="133">
        <v>0</v>
      </c>
      <c r="Q1143" s="278"/>
      <c r="R1143" s="279"/>
    </row>
    <row r="1144" spans="1:18" s="24" customFormat="1" ht="12.75">
      <c r="A1144" s="137"/>
      <c r="B1144" s="140"/>
      <c r="C1144" s="143"/>
      <c r="D1144" s="29"/>
      <c r="E1144" s="38"/>
      <c r="F1144" s="27" t="s">
        <v>25</v>
      </c>
      <c r="G1144" s="133">
        <f t="shared" si="237"/>
        <v>0</v>
      </c>
      <c r="H1144" s="133">
        <f t="shared" si="237"/>
        <v>0</v>
      </c>
      <c r="I1144" s="133">
        <v>0</v>
      </c>
      <c r="J1144" s="133">
        <v>0</v>
      </c>
      <c r="K1144" s="133">
        <v>0</v>
      </c>
      <c r="L1144" s="133">
        <v>0</v>
      </c>
      <c r="M1144" s="133">
        <v>0</v>
      </c>
      <c r="N1144" s="133">
        <v>0</v>
      </c>
      <c r="O1144" s="133">
        <v>0</v>
      </c>
      <c r="P1144" s="133">
        <v>0</v>
      </c>
      <c r="Q1144" s="278"/>
      <c r="R1144" s="279"/>
    </row>
    <row r="1145" spans="1:18" s="24" customFormat="1" ht="12.75">
      <c r="A1145" s="137"/>
      <c r="B1145" s="140"/>
      <c r="C1145" s="143"/>
      <c r="D1145" s="29"/>
      <c r="E1145" s="84"/>
      <c r="F1145" s="27" t="s">
        <v>26</v>
      </c>
      <c r="G1145" s="133">
        <f t="shared" si="237"/>
        <v>0</v>
      </c>
      <c r="H1145" s="133">
        <f t="shared" si="237"/>
        <v>0</v>
      </c>
      <c r="I1145" s="133">
        <v>0</v>
      </c>
      <c r="J1145" s="133">
        <v>0</v>
      </c>
      <c r="K1145" s="133">
        <v>0</v>
      </c>
      <c r="L1145" s="133">
        <v>0</v>
      </c>
      <c r="M1145" s="133">
        <v>0</v>
      </c>
      <c r="N1145" s="133">
        <v>0</v>
      </c>
      <c r="O1145" s="133">
        <v>0</v>
      </c>
      <c r="P1145" s="133">
        <v>0</v>
      </c>
      <c r="Q1145" s="278"/>
      <c r="R1145" s="279"/>
    </row>
    <row r="1146" spans="1:18" s="24" customFormat="1" ht="12.75">
      <c r="A1146" s="137"/>
      <c r="B1146" s="140"/>
      <c r="C1146" s="143"/>
      <c r="D1146" s="29"/>
      <c r="E1146" s="84"/>
      <c r="F1146" s="27" t="s">
        <v>248</v>
      </c>
      <c r="G1146" s="133">
        <f t="shared" si="237"/>
        <v>0</v>
      </c>
      <c r="H1146" s="133">
        <f t="shared" si="237"/>
        <v>0</v>
      </c>
      <c r="I1146" s="133">
        <v>0</v>
      </c>
      <c r="J1146" s="133">
        <v>0</v>
      </c>
      <c r="K1146" s="133">
        <v>0</v>
      </c>
      <c r="L1146" s="133">
        <v>0</v>
      </c>
      <c r="M1146" s="133">
        <v>0</v>
      </c>
      <c r="N1146" s="133">
        <v>0</v>
      </c>
      <c r="O1146" s="133">
        <v>0</v>
      </c>
      <c r="P1146" s="133">
        <v>0</v>
      </c>
      <c r="Q1146" s="278"/>
      <c r="R1146" s="279"/>
    </row>
    <row r="1147" spans="1:18" s="24" customFormat="1" ht="12.75">
      <c r="A1147" s="137"/>
      <c r="B1147" s="140"/>
      <c r="C1147" s="143"/>
      <c r="D1147" s="29"/>
      <c r="E1147" s="27"/>
      <c r="F1147" s="27" t="s">
        <v>28</v>
      </c>
      <c r="G1147" s="133">
        <f t="shared" si="237"/>
        <v>0</v>
      </c>
      <c r="H1147" s="133">
        <f t="shared" si="237"/>
        <v>0</v>
      </c>
      <c r="I1147" s="28">
        <v>0</v>
      </c>
      <c r="J1147" s="28">
        <v>0</v>
      </c>
      <c r="K1147" s="133">
        <v>0</v>
      </c>
      <c r="L1147" s="133">
        <v>0</v>
      </c>
      <c r="M1147" s="133">
        <v>0</v>
      </c>
      <c r="N1147" s="133">
        <v>0</v>
      </c>
      <c r="O1147" s="133">
        <v>0</v>
      </c>
      <c r="P1147" s="133">
        <v>0</v>
      </c>
      <c r="Q1147" s="278"/>
      <c r="R1147" s="279"/>
    </row>
    <row r="1148" spans="1:18" s="24" customFormat="1" ht="12.75">
      <c r="A1148" s="137"/>
      <c r="B1148" s="140"/>
      <c r="C1148" s="143"/>
      <c r="D1148" s="29"/>
      <c r="E1148" s="27"/>
      <c r="F1148" s="27" t="s">
        <v>227</v>
      </c>
      <c r="G1148" s="133">
        <f t="shared" si="237"/>
        <v>0</v>
      </c>
      <c r="H1148" s="133">
        <f t="shared" si="237"/>
        <v>0</v>
      </c>
      <c r="I1148" s="28">
        <v>0</v>
      </c>
      <c r="J1148" s="28">
        <v>0</v>
      </c>
      <c r="K1148" s="133">
        <v>0</v>
      </c>
      <c r="L1148" s="133">
        <v>0</v>
      </c>
      <c r="M1148" s="133">
        <v>0</v>
      </c>
      <c r="N1148" s="133">
        <v>0</v>
      </c>
      <c r="O1148" s="133">
        <v>0</v>
      </c>
      <c r="P1148" s="133">
        <v>0</v>
      </c>
      <c r="Q1148" s="278"/>
      <c r="R1148" s="279"/>
    </row>
    <row r="1149" spans="1:18" s="24" customFormat="1" ht="12.75">
      <c r="A1149" s="137"/>
      <c r="B1149" s="140"/>
      <c r="C1149" s="143"/>
      <c r="D1149" s="29"/>
      <c r="E1149" s="27"/>
      <c r="F1149" s="27" t="s">
        <v>234</v>
      </c>
      <c r="G1149" s="133">
        <f t="shared" si="237"/>
        <v>0</v>
      </c>
      <c r="H1149" s="133">
        <f t="shared" si="237"/>
        <v>0</v>
      </c>
      <c r="I1149" s="28">
        <v>0</v>
      </c>
      <c r="J1149" s="28">
        <v>0</v>
      </c>
      <c r="K1149" s="28">
        <v>0</v>
      </c>
      <c r="L1149" s="133">
        <v>0</v>
      </c>
      <c r="M1149" s="28">
        <v>0</v>
      </c>
      <c r="N1149" s="28">
        <v>0</v>
      </c>
      <c r="O1149" s="28">
        <v>0</v>
      </c>
      <c r="P1149" s="133">
        <v>0</v>
      </c>
      <c r="Q1149" s="278"/>
      <c r="R1149" s="279"/>
    </row>
    <row r="1150" spans="1:18" s="24" customFormat="1" ht="12.75">
      <c r="A1150" s="137"/>
      <c r="B1150" s="140"/>
      <c r="C1150" s="143"/>
      <c r="D1150" s="29"/>
      <c r="E1150" s="27"/>
      <c r="F1150" s="27" t="s">
        <v>235</v>
      </c>
      <c r="G1150" s="133">
        <f t="shared" si="237"/>
        <v>0</v>
      </c>
      <c r="H1150" s="133">
        <f t="shared" si="237"/>
        <v>0</v>
      </c>
      <c r="I1150" s="28">
        <v>0</v>
      </c>
      <c r="J1150" s="28">
        <v>0</v>
      </c>
      <c r="K1150" s="28">
        <v>0</v>
      </c>
      <c r="L1150" s="133">
        <v>0</v>
      </c>
      <c r="M1150" s="28">
        <v>0</v>
      </c>
      <c r="N1150" s="28">
        <v>0</v>
      </c>
      <c r="O1150" s="28">
        <v>0</v>
      </c>
      <c r="P1150" s="133">
        <v>0</v>
      </c>
      <c r="Q1150" s="278"/>
      <c r="R1150" s="279"/>
    </row>
    <row r="1151" spans="1:18" s="24" customFormat="1" ht="12.75">
      <c r="A1151" s="137"/>
      <c r="B1151" s="140"/>
      <c r="C1151" s="143"/>
      <c r="D1151" s="29"/>
      <c r="E1151" s="27" t="s">
        <v>199</v>
      </c>
      <c r="F1151" s="27" t="s">
        <v>236</v>
      </c>
      <c r="G1151" s="133">
        <f t="shared" si="237"/>
        <v>162.5</v>
      </c>
      <c r="H1151" s="133">
        <f t="shared" si="237"/>
        <v>0</v>
      </c>
      <c r="I1151" s="28">
        <v>162.5</v>
      </c>
      <c r="J1151" s="28">
        <v>0</v>
      </c>
      <c r="K1151" s="28">
        <v>0</v>
      </c>
      <c r="L1151" s="133">
        <v>0</v>
      </c>
      <c r="M1151" s="28">
        <v>0</v>
      </c>
      <c r="N1151" s="28">
        <v>0</v>
      </c>
      <c r="O1151" s="28">
        <v>0</v>
      </c>
      <c r="P1151" s="133">
        <v>0</v>
      </c>
      <c r="Q1151" s="278"/>
      <c r="R1151" s="279"/>
    </row>
    <row r="1152" spans="1:18" s="24" customFormat="1" ht="12.75">
      <c r="A1152" s="137"/>
      <c r="B1152" s="140"/>
      <c r="C1152" s="143"/>
      <c r="D1152" s="29"/>
      <c r="E1152" s="27" t="s">
        <v>23</v>
      </c>
      <c r="F1152" s="27" t="s">
        <v>237</v>
      </c>
      <c r="G1152" s="133">
        <f t="shared" si="237"/>
        <v>3250</v>
      </c>
      <c r="H1152" s="133">
        <f t="shared" si="237"/>
        <v>0</v>
      </c>
      <c r="I1152" s="28">
        <v>3250</v>
      </c>
      <c r="J1152" s="28">
        <v>0</v>
      </c>
      <c r="K1152" s="28">
        <v>0</v>
      </c>
      <c r="L1152" s="133">
        <v>0</v>
      </c>
      <c r="M1152" s="28">
        <v>0</v>
      </c>
      <c r="N1152" s="28">
        <v>0</v>
      </c>
      <c r="O1152" s="28">
        <v>0</v>
      </c>
      <c r="P1152" s="133">
        <v>0</v>
      </c>
      <c r="Q1152" s="278"/>
      <c r="R1152" s="279"/>
    </row>
    <row r="1153" spans="1:18" s="24" customFormat="1" ht="13.5" thickBot="1">
      <c r="A1153" s="138"/>
      <c r="B1153" s="141"/>
      <c r="C1153" s="144"/>
      <c r="D1153" s="33"/>
      <c r="E1153" s="85"/>
      <c r="F1153" s="35" t="s">
        <v>238</v>
      </c>
      <c r="G1153" s="134">
        <f t="shared" si="237"/>
        <v>0</v>
      </c>
      <c r="H1153" s="134">
        <f t="shared" si="237"/>
        <v>0</v>
      </c>
      <c r="I1153" s="36">
        <v>0</v>
      </c>
      <c r="J1153" s="36">
        <v>0</v>
      </c>
      <c r="K1153" s="36">
        <v>0</v>
      </c>
      <c r="L1153" s="134">
        <v>0</v>
      </c>
      <c r="M1153" s="36">
        <v>0</v>
      </c>
      <c r="N1153" s="36">
        <v>0</v>
      </c>
      <c r="O1153" s="36">
        <v>0</v>
      </c>
      <c r="P1153" s="134">
        <v>0</v>
      </c>
      <c r="Q1153" s="280"/>
      <c r="R1153" s="281"/>
    </row>
    <row r="1154" spans="1:18" s="24" customFormat="1" ht="12.75">
      <c r="A1154" s="136" t="s">
        <v>343</v>
      </c>
      <c r="B1154" s="139" t="s">
        <v>520</v>
      </c>
      <c r="C1154" s="142">
        <v>110</v>
      </c>
      <c r="D1154" s="21"/>
      <c r="E1154" s="114"/>
      <c r="F1154" s="119" t="s">
        <v>247</v>
      </c>
      <c r="G1154" s="23">
        <f aca="true" t="shared" si="238" ref="G1154:P1154">SUM(G1155:G1165)</f>
        <v>750.8</v>
      </c>
      <c r="H1154" s="23">
        <f t="shared" si="238"/>
        <v>0</v>
      </c>
      <c r="I1154" s="23">
        <f t="shared" si="238"/>
        <v>750.8</v>
      </c>
      <c r="J1154" s="23">
        <f t="shared" si="238"/>
        <v>0</v>
      </c>
      <c r="K1154" s="23">
        <f t="shared" si="238"/>
        <v>0</v>
      </c>
      <c r="L1154" s="23">
        <f t="shared" si="238"/>
        <v>0</v>
      </c>
      <c r="M1154" s="23">
        <f t="shared" si="238"/>
        <v>0</v>
      </c>
      <c r="N1154" s="23">
        <f t="shared" si="238"/>
        <v>0</v>
      </c>
      <c r="O1154" s="23">
        <f t="shared" si="238"/>
        <v>0</v>
      </c>
      <c r="P1154" s="23">
        <f t="shared" si="238"/>
        <v>0</v>
      </c>
      <c r="Q1154" s="276" t="s">
        <v>20</v>
      </c>
      <c r="R1154" s="277"/>
    </row>
    <row r="1155" spans="1:18" s="24" customFormat="1" ht="12.75">
      <c r="A1155" s="137"/>
      <c r="B1155" s="140"/>
      <c r="C1155" s="143"/>
      <c r="D1155" s="29"/>
      <c r="E1155" s="115"/>
      <c r="F1155" s="27" t="s">
        <v>22</v>
      </c>
      <c r="G1155" s="133">
        <f aca="true" t="shared" si="239" ref="G1155:H1165">I1155+K1155+M1155+O1155</f>
        <v>0</v>
      </c>
      <c r="H1155" s="133">
        <f t="shared" si="239"/>
        <v>0</v>
      </c>
      <c r="I1155" s="133">
        <v>0</v>
      </c>
      <c r="J1155" s="133">
        <v>0</v>
      </c>
      <c r="K1155" s="133">
        <v>0</v>
      </c>
      <c r="L1155" s="133">
        <v>0</v>
      </c>
      <c r="M1155" s="133">
        <v>0</v>
      </c>
      <c r="N1155" s="133">
        <v>0</v>
      </c>
      <c r="O1155" s="133">
        <v>0</v>
      </c>
      <c r="P1155" s="133">
        <v>0</v>
      </c>
      <c r="Q1155" s="278"/>
      <c r="R1155" s="279"/>
    </row>
    <row r="1156" spans="1:18" s="24" customFormat="1" ht="12.75">
      <c r="A1156" s="137"/>
      <c r="B1156" s="140"/>
      <c r="C1156" s="143"/>
      <c r="D1156" s="29"/>
      <c r="E1156" s="38"/>
      <c r="F1156" s="27" t="s">
        <v>25</v>
      </c>
      <c r="G1156" s="133">
        <f t="shared" si="239"/>
        <v>0</v>
      </c>
      <c r="H1156" s="133">
        <f t="shared" si="239"/>
        <v>0</v>
      </c>
      <c r="I1156" s="133">
        <v>0</v>
      </c>
      <c r="J1156" s="133">
        <v>0</v>
      </c>
      <c r="K1156" s="133">
        <v>0</v>
      </c>
      <c r="L1156" s="133">
        <v>0</v>
      </c>
      <c r="M1156" s="133">
        <v>0</v>
      </c>
      <c r="N1156" s="133">
        <v>0</v>
      </c>
      <c r="O1156" s="133">
        <v>0</v>
      </c>
      <c r="P1156" s="133">
        <v>0</v>
      </c>
      <c r="Q1156" s="278"/>
      <c r="R1156" s="279"/>
    </row>
    <row r="1157" spans="1:18" s="24" customFormat="1" ht="12.75">
      <c r="A1157" s="137"/>
      <c r="B1157" s="140"/>
      <c r="C1157" s="143"/>
      <c r="D1157" s="29"/>
      <c r="E1157" s="84"/>
      <c r="F1157" s="27" t="s">
        <v>26</v>
      </c>
      <c r="G1157" s="133">
        <f t="shared" si="239"/>
        <v>0</v>
      </c>
      <c r="H1157" s="133">
        <f t="shared" si="239"/>
        <v>0</v>
      </c>
      <c r="I1157" s="133">
        <v>0</v>
      </c>
      <c r="J1157" s="133">
        <v>0</v>
      </c>
      <c r="K1157" s="133">
        <v>0</v>
      </c>
      <c r="L1157" s="133">
        <v>0</v>
      </c>
      <c r="M1157" s="133">
        <v>0</v>
      </c>
      <c r="N1157" s="133">
        <v>0</v>
      </c>
      <c r="O1157" s="133">
        <v>0</v>
      </c>
      <c r="P1157" s="133">
        <v>0</v>
      </c>
      <c r="Q1157" s="278"/>
      <c r="R1157" s="279"/>
    </row>
    <row r="1158" spans="1:18" s="24" customFormat="1" ht="12.75">
      <c r="A1158" s="137"/>
      <c r="B1158" s="140"/>
      <c r="C1158" s="143"/>
      <c r="D1158" s="29"/>
      <c r="E1158" s="84"/>
      <c r="F1158" s="27" t="s">
        <v>248</v>
      </c>
      <c r="G1158" s="133">
        <f t="shared" si="239"/>
        <v>0</v>
      </c>
      <c r="H1158" s="133">
        <f t="shared" si="239"/>
        <v>0</v>
      </c>
      <c r="I1158" s="133">
        <v>0</v>
      </c>
      <c r="J1158" s="133">
        <v>0</v>
      </c>
      <c r="K1158" s="133">
        <v>0</v>
      </c>
      <c r="L1158" s="133">
        <v>0</v>
      </c>
      <c r="M1158" s="133">
        <v>0</v>
      </c>
      <c r="N1158" s="133">
        <v>0</v>
      </c>
      <c r="O1158" s="133">
        <v>0</v>
      </c>
      <c r="P1158" s="133">
        <v>0</v>
      </c>
      <c r="Q1158" s="278"/>
      <c r="R1158" s="279"/>
    </row>
    <row r="1159" spans="1:18" s="24" customFormat="1" ht="12.75">
      <c r="A1159" s="137"/>
      <c r="B1159" s="140"/>
      <c r="C1159" s="143"/>
      <c r="D1159" s="29"/>
      <c r="E1159" s="27"/>
      <c r="F1159" s="27" t="s">
        <v>28</v>
      </c>
      <c r="G1159" s="133">
        <f t="shared" si="239"/>
        <v>0</v>
      </c>
      <c r="H1159" s="133">
        <f t="shared" si="239"/>
        <v>0</v>
      </c>
      <c r="I1159" s="28">
        <v>0</v>
      </c>
      <c r="J1159" s="28">
        <v>0</v>
      </c>
      <c r="K1159" s="133">
        <v>0</v>
      </c>
      <c r="L1159" s="133">
        <v>0</v>
      </c>
      <c r="M1159" s="133">
        <v>0</v>
      </c>
      <c r="N1159" s="133">
        <v>0</v>
      </c>
      <c r="O1159" s="133">
        <v>0</v>
      </c>
      <c r="P1159" s="133">
        <v>0</v>
      </c>
      <c r="Q1159" s="278"/>
      <c r="R1159" s="279"/>
    </row>
    <row r="1160" spans="1:18" s="24" customFormat="1" ht="12.75">
      <c r="A1160" s="137"/>
      <c r="B1160" s="140"/>
      <c r="C1160" s="143"/>
      <c r="D1160" s="29"/>
      <c r="E1160" s="27"/>
      <c r="F1160" s="27" t="s">
        <v>227</v>
      </c>
      <c r="G1160" s="133">
        <f t="shared" si="239"/>
        <v>0</v>
      </c>
      <c r="H1160" s="133">
        <f t="shared" si="239"/>
        <v>0</v>
      </c>
      <c r="I1160" s="28">
        <v>0</v>
      </c>
      <c r="J1160" s="28">
        <v>0</v>
      </c>
      <c r="K1160" s="133">
        <v>0</v>
      </c>
      <c r="L1160" s="133">
        <v>0</v>
      </c>
      <c r="M1160" s="133">
        <v>0</v>
      </c>
      <c r="N1160" s="133">
        <v>0</v>
      </c>
      <c r="O1160" s="133">
        <v>0</v>
      </c>
      <c r="P1160" s="133">
        <v>0</v>
      </c>
      <c r="Q1160" s="278"/>
      <c r="R1160" s="279"/>
    </row>
    <row r="1161" spans="1:18" s="24" customFormat="1" ht="12.75">
      <c r="A1161" s="137"/>
      <c r="B1161" s="140"/>
      <c r="C1161" s="143"/>
      <c r="D1161" s="29"/>
      <c r="E1161" s="38"/>
      <c r="F1161" s="27" t="s">
        <v>234</v>
      </c>
      <c r="G1161" s="133">
        <f t="shared" si="239"/>
        <v>0</v>
      </c>
      <c r="H1161" s="133">
        <f t="shared" si="239"/>
        <v>0</v>
      </c>
      <c r="I1161" s="28">
        <v>0</v>
      </c>
      <c r="J1161" s="28">
        <v>0</v>
      </c>
      <c r="K1161" s="28">
        <v>0</v>
      </c>
      <c r="L1161" s="133">
        <v>0</v>
      </c>
      <c r="M1161" s="28">
        <v>0</v>
      </c>
      <c r="N1161" s="28">
        <v>0</v>
      </c>
      <c r="O1161" s="28">
        <v>0</v>
      </c>
      <c r="P1161" s="133">
        <v>0</v>
      </c>
      <c r="Q1161" s="278"/>
      <c r="R1161" s="279"/>
    </row>
    <row r="1162" spans="1:18" s="24" customFormat="1" ht="12.75">
      <c r="A1162" s="137"/>
      <c r="B1162" s="140"/>
      <c r="C1162" s="143"/>
      <c r="D1162" s="29"/>
      <c r="E1162" s="27"/>
      <c r="F1162" s="27" t="s">
        <v>235</v>
      </c>
      <c r="G1162" s="133">
        <f t="shared" si="239"/>
        <v>0</v>
      </c>
      <c r="H1162" s="133">
        <f t="shared" si="239"/>
        <v>0</v>
      </c>
      <c r="I1162" s="28">
        <v>0</v>
      </c>
      <c r="J1162" s="28">
        <v>0</v>
      </c>
      <c r="K1162" s="28">
        <v>0</v>
      </c>
      <c r="L1162" s="133">
        <v>0</v>
      </c>
      <c r="M1162" s="28">
        <v>0</v>
      </c>
      <c r="N1162" s="28">
        <v>0</v>
      </c>
      <c r="O1162" s="28">
        <v>0</v>
      </c>
      <c r="P1162" s="133">
        <v>0</v>
      </c>
      <c r="Q1162" s="278"/>
      <c r="R1162" s="279"/>
    </row>
    <row r="1163" spans="1:18" s="24" customFormat="1" ht="12.75">
      <c r="A1163" s="137"/>
      <c r="B1163" s="140"/>
      <c r="C1163" s="143"/>
      <c r="D1163" s="29"/>
      <c r="E1163" s="27" t="s">
        <v>199</v>
      </c>
      <c r="F1163" s="27" t="s">
        <v>236</v>
      </c>
      <c r="G1163" s="133">
        <f t="shared" si="239"/>
        <v>35.8</v>
      </c>
      <c r="H1163" s="133">
        <f t="shared" si="239"/>
        <v>0</v>
      </c>
      <c r="I1163" s="28">
        <v>35.8</v>
      </c>
      <c r="J1163" s="28">
        <v>0</v>
      </c>
      <c r="K1163" s="28">
        <v>0</v>
      </c>
      <c r="L1163" s="133">
        <v>0</v>
      </c>
      <c r="M1163" s="28">
        <v>0</v>
      </c>
      <c r="N1163" s="28">
        <v>0</v>
      </c>
      <c r="O1163" s="28">
        <v>0</v>
      </c>
      <c r="P1163" s="133">
        <v>0</v>
      </c>
      <c r="Q1163" s="278"/>
      <c r="R1163" s="279"/>
    </row>
    <row r="1164" spans="1:18" s="24" customFormat="1" ht="12.75">
      <c r="A1164" s="137"/>
      <c r="B1164" s="140"/>
      <c r="C1164" s="143"/>
      <c r="D1164" s="29"/>
      <c r="E1164" s="27" t="s">
        <v>23</v>
      </c>
      <c r="F1164" s="27" t="s">
        <v>237</v>
      </c>
      <c r="G1164" s="133">
        <f t="shared" si="239"/>
        <v>715</v>
      </c>
      <c r="H1164" s="133">
        <f t="shared" si="239"/>
        <v>0</v>
      </c>
      <c r="I1164" s="28">
        <v>715</v>
      </c>
      <c r="J1164" s="28">
        <v>0</v>
      </c>
      <c r="K1164" s="28">
        <v>0</v>
      </c>
      <c r="L1164" s="133">
        <v>0</v>
      </c>
      <c r="M1164" s="28">
        <v>0</v>
      </c>
      <c r="N1164" s="28">
        <v>0</v>
      </c>
      <c r="O1164" s="28">
        <v>0</v>
      </c>
      <c r="P1164" s="133">
        <v>0</v>
      </c>
      <c r="Q1164" s="278"/>
      <c r="R1164" s="279"/>
    </row>
    <row r="1165" spans="1:18" s="24" customFormat="1" ht="13.5" thickBot="1">
      <c r="A1165" s="138"/>
      <c r="B1165" s="141"/>
      <c r="C1165" s="144"/>
      <c r="D1165" s="33"/>
      <c r="E1165" s="85"/>
      <c r="F1165" s="35" t="s">
        <v>238</v>
      </c>
      <c r="G1165" s="134">
        <f t="shared" si="239"/>
        <v>0</v>
      </c>
      <c r="H1165" s="134">
        <f t="shared" si="239"/>
        <v>0</v>
      </c>
      <c r="I1165" s="36">
        <v>0</v>
      </c>
      <c r="J1165" s="36">
        <v>0</v>
      </c>
      <c r="K1165" s="36">
        <v>0</v>
      </c>
      <c r="L1165" s="134">
        <v>0</v>
      </c>
      <c r="M1165" s="36">
        <v>0</v>
      </c>
      <c r="N1165" s="36">
        <v>0</v>
      </c>
      <c r="O1165" s="36">
        <v>0</v>
      </c>
      <c r="P1165" s="134">
        <v>0</v>
      </c>
      <c r="Q1165" s="280"/>
      <c r="R1165" s="281"/>
    </row>
    <row r="1166" spans="1:18" s="24" customFormat="1" ht="12.75">
      <c r="A1166" s="136" t="s">
        <v>344</v>
      </c>
      <c r="B1166" s="139" t="s">
        <v>521</v>
      </c>
      <c r="C1166" s="142">
        <v>1130</v>
      </c>
      <c r="D1166" s="21"/>
      <c r="E1166" s="114"/>
      <c r="F1166" s="119" t="s">
        <v>247</v>
      </c>
      <c r="G1166" s="23">
        <f aca="true" t="shared" si="240" ref="G1166:P1166">SUM(G1167:G1177)</f>
        <v>7712.3</v>
      </c>
      <c r="H1166" s="23">
        <f t="shared" si="240"/>
        <v>0</v>
      </c>
      <c r="I1166" s="23">
        <f t="shared" si="240"/>
        <v>7712.3</v>
      </c>
      <c r="J1166" s="23">
        <f t="shared" si="240"/>
        <v>0</v>
      </c>
      <c r="K1166" s="23">
        <f t="shared" si="240"/>
        <v>0</v>
      </c>
      <c r="L1166" s="23">
        <f t="shared" si="240"/>
        <v>0</v>
      </c>
      <c r="M1166" s="23">
        <f t="shared" si="240"/>
        <v>0</v>
      </c>
      <c r="N1166" s="23">
        <f t="shared" si="240"/>
        <v>0</v>
      </c>
      <c r="O1166" s="23">
        <f t="shared" si="240"/>
        <v>0</v>
      </c>
      <c r="P1166" s="23">
        <f t="shared" si="240"/>
        <v>0</v>
      </c>
      <c r="Q1166" s="276" t="s">
        <v>20</v>
      </c>
      <c r="R1166" s="277"/>
    </row>
    <row r="1167" spans="1:18" s="24" customFormat="1" ht="12.75">
      <c r="A1167" s="137"/>
      <c r="B1167" s="140"/>
      <c r="C1167" s="143"/>
      <c r="D1167" s="29"/>
      <c r="E1167" s="115"/>
      <c r="F1167" s="27" t="s">
        <v>22</v>
      </c>
      <c r="G1167" s="133">
        <f aca="true" t="shared" si="241" ref="G1167:H1177">I1167+K1167+M1167+O1167</f>
        <v>0</v>
      </c>
      <c r="H1167" s="133">
        <f t="shared" si="241"/>
        <v>0</v>
      </c>
      <c r="I1167" s="133">
        <v>0</v>
      </c>
      <c r="J1167" s="133">
        <v>0</v>
      </c>
      <c r="K1167" s="133">
        <v>0</v>
      </c>
      <c r="L1167" s="133">
        <v>0</v>
      </c>
      <c r="M1167" s="133">
        <v>0</v>
      </c>
      <c r="N1167" s="133">
        <v>0</v>
      </c>
      <c r="O1167" s="133">
        <v>0</v>
      </c>
      <c r="P1167" s="133">
        <v>0</v>
      </c>
      <c r="Q1167" s="278"/>
      <c r="R1167" s="279"/>
    </row>
    <row r="1168" spans="1:18" s="24" customFormat="1" ht="12.75">
      <c r="A1168" s="137"/>
      <c r="B1168" s="140"/>
      <c r="C1168" s="143"/>
      <c r="D1168" s="29"/>
      <c r="E1168" s="38"/>
      <c r="F1168" s="27" t="s">
        <v>25</v>
      </c>
      <c r="G1168" s="133">
        <f t="shared" si="241"/>
        <v>0</v>
      </c>
      <c r="H1168" s="133">
        <f t="shared" si="241"/>
        <v>0</v>
      </c>
      <c r="I1168" s="133">
        <v>0</v>
      </c>
      <c r="J1168" s="133">
        <v>0</v>
      </c>
      <c r="K1168" s="133">
        <v>0</v>
      </c>
      <c r="L1168" s="133">
        <v>0</v>
      </c>
      <c r="M1168" s="133">
        <v>0</v>
      </c>
      <c r="N1168" s="133">
        <v>0</v>
      </c>
      <c r="O1168" s="133">
        <v>0</v>
      </c>
      <c r="P1168" s="133">
        <v>0</v>
      </c>
      <c r="Q1168" s="278"/>
      <c r="R1168" s="279"/>
    </row>
    <row r="1169" spans="1:18" s="24" customFormat="1" ht="12.75">
      <c r="A1169" s="137"/>
      <c r="B1169" s="140"/>
      <c r="C1169" s="143"/>
      <c r="D1169" s="29"/>
      <c r="E1169" s="84"/>
      <c r="F1169" s="27" t="s">
        <v>26</v>
      </c>
      <c r="G1169" s="133">
        <f t="shared" si="241"/>
        <v>0</v>
      </c>
      <c r="H1169" s="133">
        <f t="shared" si="241"/>
        <v>0</v>
      </c>
      <c r="I1169" s="133">
        <v>0</v>
      </c>
      <c r="J1169" s="133">
        <v>0</v>
      </c>
      <c r="K1169" s="133">
        <v>0</v>
      </c>
      <c r="L1169" s="133">
        <v>0</v>
      </c>
      <c r="M1169" s="133">
        <v>0</v>
      </c>
      <c r="N1169" s="133">
        <v>0</v>
      </c>
      <c r="O1169" s="133">
        <v>0</v>
      </c>
      <c r="P1169" s="133">
        <v>0</v>
      </c>
      <c r="Q1169" s="278"/>
      <c r="R1169" s="279"/>
    </row>
    <row r="1170" spans="1:18" s="24" customFormat="1" ht="12.75">
      <c r="A1170" s="137"/>
      <c r="B1170" s="140"/>
      <c r="C1170" s="143"/>
      <c r="D1170" s="29"/>
      <c r="E1170" s="84"/>
      <c r="F1170" s="27" t="s">
        <v>248</v>
      </c>
      <c r="G1170" s="133">
        <f t="shared" si="241"/>
        <v>0</v>
      </c>
      <c r="H1170" s="133">
        <f t="shared" si="241"/>
        <v>0</v>
      </c>
      <c r="I1170" s="133">
        <v>0</v>
      </c>
      <c r="J1170" s="133">
        <v>0</v>
      </c>
      <c r="K1170" s="133">
        <v>0</v>
      </c>
      <c r="L1170" s="133">
        <v>0</v>
      </c>
      <c r="M1170" s="133">
        <v>0</v>
      </c>
      <c r="N1170" s="133">
        <v>0</v>
      </c>
      <c r="O1170" s="133">
        <v>0</v>
      </c>
      <c r="P1170" s="133">
        <v>0</v>
      </c>
      <c r="Q1170" s="278"/>
      <c r="R1170" s="279"/>
    </row>
    <row r="1171" spans="1:18" s="24" customFormat="1" ht="12.75">
      <c r="A1171" s="137"/>
      <c r="B1171" s="140"/>
      <c r="C1171" s="143"/>
      <c r="D1171" s="29"/>
      <c r="E1171" s="27"/>
      <c r="F1171" s="27" t="s">
        <v>28</v>
      </c>
      <c r="G1171" s="133">
        <f t="shared" si="241"/>
        <v>0</v>
      </c>
      <c r="H1171" s="133">
        <f t="shared" si="241"/>
        <v>0</v>
      </c>
      <c r="I1171" s="28">
        <v>0</v>
      </c>
      <c r="J1171" s="28">
        <v>0</v>
      </c>
      <c r="K1171" s="133">
        <v>0</v>
      </c>
      <c r="L1171" s="133">
        <v>0</v>
      </c>
      <c r="M1171" s="133">
        <v>0</v>
      </c>
      <c r="N1171" s="133">
        <v>0</v>
      </c>
      <c r="O1171" s="133">
        <v>0</v>
      </c>
      <c r="P1171" s="133">
        <v>0</v>
      </c>
      <c r="Q1171" s="278"/>
      <c r="R1171" s="279"/>
    </row>
    <row r="1172" spans="1:18" s="24" customFormat="1" ht="12.75">
      <c r="A1172" s="137"/>
      <c r="B1172" s="140"/>
      <c r="C1172" s="143"/>
      <c r="D1172" s="29"/>
      <c r="E1172" s="27"/>
      <c r="F1172" s="27" t="s">
        <v>227</v>
      </c>
      <c r="G1172" s="133">
        <f t="shared" si="241"/>
        <v>0</v>
      </c>
      <c r="H1172" s="133">
        <f t="shared" si="241"/>
        <v>0</v>
      </c>
      <c r="I1172" s="28">
        <v>0</v>
      </c>
      <c r="J1172" s="28">
        <v>0</v>
      </c>
      <c r="K1172" s="133">
        <v>0</v>
      </c>
      <c r="L1172" s="133">
        <v>0</v>
      </c>
      <c r="M1172" s="133">
        <v>0</v>
      </c>
      <c r="N1172" s="133">
        <v>0</v>
      </c>
      <c r="O1172" s="133">
        <v>0</v>
      </c>
      <c r="P1172" s="133">
        <v>0</v>
      </c>
      <c r="Q1172" s="278"/>
      <c r="R1172" s="279"/>
    </row>
    <row r="1173" spans="1:18" s="24" customFormat="1" ht="12.75">
      <c r="A1173" s="137"/>
      <c r="B1173" s="140"/>
      <c r="C1173" s="143"/>
      <c r="D1173" s="29"/>
      <c r="E1173" s="27"/>
      <c r="F1173" s="27" t="s">
        <v>234</v>
      </c>
      <c r="G1173" s="133">
        <f t="shared" si="241"/>
        <v>0</v>
      </c>
      <c r="H1173" s="133">
        <f t="shared" si="241"/>
        <v>0</v>
      </c>
      <c r="I1173" s="28">
        <v>0</v>
      </c>
      <c r="J1173" s="28">
        <v>0</v>
      </c>
      <c r="K1173" s="28">
        <v>0</v>
      </c>
      <c r="L1173" s="133">
        <v>0</v>
      </c>
      <c r="M1173" s="28">
        <v>0</v>
      </c>
      <c r="N1173" s="28">
        <v>0</v>
      </c>
      <c r="O1173" s="28">
        <v>0</v>
      </c>
      <c r="P1173" s="133">
        <v>0</v>
      </c>
      <c r="Q1173" s="278"/>
      <c r="R1173" s="279"/>
    </row>
    <row r="1174" spans="1:18" s="24" customFormat="1" ht="12.75">
      <c r="A1174" s="137"/>
      <c r="B1174" s="140"/>
      <c r="C1174" s="143"/>
      <c r="D1174" s="29"/>
      <c r="E1174" s="27"/>
      <c r="F1174" s="27" t="s">
        <v>235</v>
      </c>
      <c r="G1174" s="133">
        <f t="shared" si="241"/>
        <v>0</v>
      </c>
      <c r="H1174" s="133">
        <f t="shared" si="241"/>
        <v>0</v>
      </c>
      <c r="I1174" s="28">
        <v>0</v>
      </c>
      <c r="J1174" s="28">
        <v>0</v>
      </c>
      <c r="K1174" s="28">
        <v>0</v>
      </c>
      <c r="L1174" s="133">
        <v>0</v>
      </c>
      <c r="M1174" s="28">
        <v>0</v>
      </c>
      <c r="N1174" s="28">
        <v>0</v>
      </c>
      <c r="O1174" s="28">
        <v>0</v>
      </c>
      <c r="P1174" s="133">
        <v>0</v>
      </c>
      <c r="Q1174" s="278"/>
      <c r="R1174" s="279"/>
    </row>
    <row r="1175" spans="1:18" s="24" customFormat="1" ht="12.75">
      <c r="A1175" s="137"/>
      <c r="B1175" s="140"/>
      <c r="C1175" s="143"/>
      <c r="D1175" s="29"/>
      <c r="E1175" s="27" t="s">
        <v>199</v>
      </c>
      <c r="F1175" s="27" t="s">
        <v>236</v>
      </c>
      <c r="G1175" s="133">
        <f t="shared" si="241"/>
        <v>367.3</v>
      </c>
      <c r="H1175" s="133">
        <f t="shared" si="241"/>
        <v>0</v>
      </c>
      <c r="I1175" s="28">
        <v>367.3</v>
      </c>
      <c r="J1175" s="28">
        <v>0</v>
      </c>
      <c r="K1175" s="28">
        <v>0</v>
      </c>
      <c r="L1175" s="133">
        <v>0</v>
      </c>
      <c r="M1175" s="28">
        <v>0</v>
      </c>
      <c r="N1175" s="28">
        <v>0</v>
      </c>
      <c r="O1175" s="28">
        <v>0</v>
      </c>
      <c r="P1175" s="133">
        <v>0</v>
      </c>
      <c r="Q1175" s="278"/>
      <c r="R1175" s="279"/>
    </row>
    <row r="1176" spans="1:18" s="24" customFormat="1" ht="12.75">
      <c r="A1176" s="137"/>
      <c r="B1176" s="140"/>
      <c r="C1176" s="143"/>
      <c r="D1176" s="29"/>
      <c r="E1176" s="27" t="s">
        <v>23</v>
      </c>
      <c r="F1176" s="27" t="s">
        <v>237</v>
      </c>
      <c r="G1176" s="133">
        <f t="shared" si="241"/>
        <v>7345</v>
      </c>
      <c r="H1176" s="133">
        <f t="shared" si="241"/>
        <v>0</v>
      </c>
      <c r="I1176" s="28">
        <v>7345</v>
      </c>
      <c r="J1176" s="28">
        <v>0</v>
      </c>
      <c r="K1176" s="28">
        <v>0</v>
      </c>
      <c r="L1176" s="133">
        <v>0</v>
      </c>
      <c r="M1176" s="28">
        <v>0</v>
      </c>
      <c r="N1176" s="28">
        <v>0</v>
      </c>
      <c r="O1176" s="28">
        <v>0</v>
      </c>
      <c r="P1176" s="133">
        <v>0</v>
      </c>
      <c r="Q1176" s="278"/>
      <c r="R1176" s="279"/>
    </row>
    <row r="1177" spans="1:18" s="24" customFormat="1" ht="13.5" thickBot="1">
      <c r="A1177" s="138"/>
      <c r="B1177" s="141"/>
      <c r="C1177" s="144"/>
      <c r="D1177" s="33"/>
      <c r="E1177" s="85"/>
      <c r="F1177" s="35" t="s">
        <v>238</v>
      </c>
      <c r="G1177" s="134">
        <f t="shared" si="241"/>
        <v>0</v>
      </c>
      <c r="H1177" s="134">
        <f t="shared" si="241"/>
        <v>0</v>
      </c>
      <c r="I1177" s="36">
        <v>0</v>
      </c>
      <c r="J1177" s="36">
        <v>0</v>
      </c>
      <c r="K1177" s="36">
        <v>0</v>
      </c>
      <c r="L1177" s="134">
        <v>0</v>
      </c>
      <c r="M1177" s="36">
        <v>0</v>
      </c>
      <c r="N1177" s="36">
        <v>0</v>
      </c>
      <c r="O1177" s="36">
        <v>0</v>
      </c>
      <c r="P1177" s="134">
        <v>0</v>
      </c>
      <c r="Q1177" s="280"/>
      <c r="R1177" s="281"/>
    </row>
    <row r="1178" spans="1:18" s="24" customFormat="1" ht="12.75">
      <c r="A1178" s="136" t="s">
        <v>345</v>
      </c>
      <c r="B1178" s="139" t="s">
        <v>522</v>
      </c>
      <c r="C1178" s="142">
        <v>80</v>
      </c>
      <c r="D1178" s="21"/>
      <c r="E1178" s="114"/>
      <c r="F1178" s="119" t="s">
        <v>247</v>
      </c>
      <c r="G1178" s="23">
        <f aca="true" t="shared" si="242" ref="G1178:P1178">SUM(G1179:G1189)</f>
        <v>546</v>
      </c>
      <c r="H1178" s="23">
        <f t="shared" si="242"/>
        <v>0</v>
      </c>
      <c r="I1178" s="23">
        <f t="shared" si="242"/>
        <v>546</v>
      </c>
      <c r="J1178" s="23">
        <f t="shared" si="242"/>
        <v>0</v>
      </c>
      <c r="K1178" s="23">
        <f t="shared" si="242"/>
        <v>0</v>
      </c>
      <c r="L1178" s="23">
        <f t="shared" si="242"/>
        <v>0</v>
      </c>
      <c r="M1178" s="23">
        <f t="shared" si="242"/>
        <v>0</v>
      </c>
      <c r="N1178" s="23">
        <f t="shared" si="242"/>
        <v>0</v>
      </c>
      <c r="O1178" s="23">
        <f t="shared" si="242"/>
        <v>0</v>
      </c>
      <c r="P1178" s="23">
        <f t="shared" si="242"/>
        <v>0</v>
      </c>
      <c r="Q1178" s="276" t="s">
        <v>20</v>
      </c>
      <c r="R1178" s="277"/>
    </row>
    <row r="1179" spans="1:18" s="24" customFormat="1" ht="12.75">
      <c r="A1179" s="137"/>
      <c r="B1179" s="140"/>
      <c r="C1179" s="143"/>
      <c r="D1179" s="29"/>
      <c r="E1179" s="115"/>
      <c r="F1179" s="27" t="s">
        <v>22</v>
      </c>
      <c r="G1179" s="133">
        <f aca="true" t="shared" si="243" ref="G1179:H1189">I1179+K1179+M1179+O1179</f>
        <v>0</v>
      </c>
      <c r="H1179" s="133">
        <f t="shared" si="243"/>
        <v>0</v>
      </c>
      <c r="I1179" s="133">
        <v>0</v>
      </c>
      <c r="J1179" s="133">
        <v>0</v>
      </c>
      <c r="K1179" s="133">
        <v>0</v>
      </c>
      <c r="L1179" s="133">
        <v>0</v>
      </c>
      <c r="M1179" s="133">
        <v>0</v>
      </c>
      <c r="N1179" s="133">
        <v>0</v>
      </c>
      <c r="O1179" s="133">
        <v>0</v>
      </c>
      <c r="P1179" s="133">
        <v>0</v>
      </c>
      <c r="Q1179" s="278"/>
      <c r="R1179" s="279"/>
    </row>
    <row r="1180" spans="1:18" s="24" customFormat="1" ht="12.75">
      <c r="A1180" s="137"/>
      <c r="B1180" s="140"/>
      <c r="C1180" s="143"/>
      <c r="D1180" s="29"/>
      <c r="E1180" s="38"/>
      <c r="F1180" s="27" t="s">
        <v>25</v>
      </c>
      <c r="G1180" s="133">
        <f t="shared" si="243"/>
        <v>0</v>
      </c>
      <c r="H1180" s="133">
        <f t="shared" si="243"/>
        <v>0</v>
      </c>
      <c r="I1180" s="133">
        <v>0</v>
      </c>
      <c r="J1180" s="133">
        <v>0</v>
      </c>
      <c r="K1180" s="133">
        <v>0</v>
      </c>
      <c r="L1180" s="133">
        <v>0</v>
      </c>
      <c r="M1180" s="133">
        <v>0</v>
      </c>
      <c r="N1180" s="133">
        <v>0</v>
      </c>
      <c r="O1180" s="133">
        <v>0</v>
      </c>
      <c r="P1180" s="133">
        <v>0</v>
      </c>
      <c r="Q1180" s="278"/>
      <c r="R1180" s="279"/>
    </row>
    <row r="1181" spans="1:18" s="24" customFormat="1" ht="12.75">
      <c r="A1181" s="137"/>
      <c r="B1181" s="140"/>
      <c r="C1181" s="143"/>
      <c r="D1181" s="29"/>
      <c r="E1181" s="84"/>
      <c r="F1181" s="27" t="s">
        <v>26</v>
      </c>
      <c r="G1181" s="133">
        <f t="shared" si="243"/>
        <v>0</v>
      </c>
      <c r="H1181" s="133">
        <f t="shared" si="243"/>
        <v>0</v>
      </c>
      <c r="I1181" s="133">
        <v>0</v>
      </c>
      <c r="J1181" s="133">
        <v>0</v>
      </c>
      <c r="K1181" s="133">
        <v>0</v>
      </c>
      <c r="L1181" s="133">
        <v>0</v>
      </c>
      <c r="M1181" s="133">
        <v>0</v>
      </c>
      <c r="N1181" s="133">
        <v>0</v>
      </c>
      <c r="O1181" s="133">
        <v>0</v>
      </c>
      <c r="P1181" s="133">
        <v>0</v>
      </c>
      <c r="Q1181" s="278"/>
      <c r="R1181" s="279"/>
    </row>
    <row r="1182" spans="1:18" s="24" customFormat="1" ht="12.75">
      <c r="A1182" s="137"/>
      <c r="B1182" s="140"/>
      <c r="C1182" s="143"/>
      <c r="D1182" s="29"/>
      <c r="E1182" s="84"/>
      <c r="F1182" s="27" t="s">
        <v>248</v>
      </c>
      <c r="G1182" s="133">
        <f t="shared" si="243"/>
        <v>0</v>
      </c>
      <c r="H1182" s="133">
        <f t="shared" si="243"/>
        <v>0</v>
      </c>
      <c r="I1182" s="133">
        <v>0</v>
      </c>
      <c r="J1182" s="133">
        <v>0</v>
      </c>
      <c r="K1182" s="133">
        <v>0</v>
      </c>
      <c r="L1182" s="133">
        <v>0</v>
      </c>
      <c r="M1182" s="133">
        <v>0</v>
      </c>
      <c r="N1182" s="133">
        <v>0</v>
      </c>
      <c r="O1182" s="133">
        <v>0</v>
      </c>
      <c r="P1182" s="133">
        <v>0</v>
      </c>
      <c r="Q1182" s="278"/>
      <c r="R1182" s="279"/>
    </row>
    <row r="1183" spans="1:18" s="24" customFormat="1" ht="12.75">
      <c r="A1183" s="137"/>
      <c r="B1183" s="140"/>
      <c r="C1183" s="143"/>
      <c r="D1183" s="29"/>
      <c r="E1183" s="27"/>
      <c r="F1183" s="27" t="s">
        <v>28</v>
      </c>
      <c r="G1183" s="133">
        <f t="shared" si="243"/>
        <v>0</v>
      </c>
      <c r="H1183" s="133">
        <f t="shared" si="243"/>
        <v>0</v>
      </c>
      <c r="I1183" s="28">
        <v>0</v>
      </c>
      <c r="J1183" s="28">
        <v>0</v>
      </c>
      <c r="K1183" s="133">
        <v>0</v>
      </c>
      <c r="L1183" s="133">
        <v>0</v>
      </c>
      <c r="M1183" s="133">
        <v>0</v>
      </c>
      <c r="N1183" s="133">
        <v>0</v>
      </c>
      <c r="O1183" s="133">
        <v>0</v>
      </c>
      <c r="P1183" s="133">
        <v>0</v>
      </c>
      <c r="Q1183" s="278"/>
      <c r="R1183" s="279"/>
    </row>
    <row r="1184" spans="1:18" s="24" customFormat="1" ht="12.75">
      <c r="A1184" s="137"/>
      <c r="B1184" s="140"/>
      <c r="C1184" s="143"/>
      <c r="D1184" s="29"/>
      <c r="E1184" s="27"/>
      <c r="F1184" s="27" t="s">
        <v>227</v>
      </c>
      <c r="G1184" s="133">
        <f t="shared" si="243"/>
        <v>0</v>
      </c>
      <c r="H1184" s="133">
        <f t="shared" si="243"/>
        <v>0</v>
      </c>
      <c r="I1184" s="28">
        <v>0</v>
      </c>
      <c r="J1184" s="28">
        <v>0</v>
      </c>
      <c r="K1184" s="133">
        <v>0</v>
      </c>
      <c r="L1184" s="133">
        <v>0</v>
      </c>
      <c r="M1184" s="133">
        <v>0</v>
      </c>
      <c r="N1184" s="133">
        <v>0</v>
      </c>
      <c r="O1184" s="133">
        <v>0</v>
      </c>
      <c r="P1184" s="133">
        <v>0</v>
      </c>
      <c r="Q1184" s="278"/>
      <c r="R1184" s="279"/>
    </row>
    <row r="1185" spans="1:18" s="24" customFormat="1" ht="12.75">
      <c r="A1185" s="137"/>
      <c r="B1185" s="140"/>
      <c r="C1185" s="143"/>
      <c r="D1185" s="29"/>
      <c r="E1185" s="38"/>
      <c r="F1185" s="27" t="s">
        <v>234</v>
      </c>
      <c r="G1185" s="133">
        <f t="shared" si="243"/>
        <v>0</v>
      </c>
      <c r="H1185" s="133">
        <f t="shared" si="243"/>
        <v>0</v>
      </c>
      <c r="I1185" s="28">
        <v>0</v>
      </c>
      <c r="J1185" s="28">
        <v>0</v>
      </c>
      <c r="K1185" s="28">
        <v>0</v>
      </c>
      <c r="L1185" s="133">
        <v>0</v>
      </c>
      <c r="M1185" s="28">
        <v>0</v>
      </c>
      <c r="N1185" s="28">
        <v>0</v>
      </c>
      <c r="O1185" s="28">
        <v>0</v>
      </c>
      <c r="P1185" s="133">
        <v>0</v>
      </c>
      <c r="Q1185" s="278"/>
      <c r="R1185" s="279"/>
    </row>
    <row r="1186" spans="1:18" s="24" customFormat="1" ht="12.75">
      <c r="A1186" s="137"/>
      <c r="B1186" s="140"/>
      <c r="C1186" s="143"/>
      <c r="D1186" s="29"/>
      <c r="E1186" s="38"/>
      <c r="F1186" s="27" t="s">
        <v>235</v>
      </c>
      <c r="G1186" s="133">
        <f t="shared" si="243"/>
        <v>0</v>
      </c>
      <c r="H1186" s="133">
        <f t="shared" si="243"/>
        <v>0</v>
      </c>
      <c r="I1186" s="28">
        <v>0</v>
      </c>
      <c r="J1186" s="28">
        <v>0</v>
      </c>
      <c r="K1186" s="28">
        <v>0</v>
      </c>
      <c r="L1186" s="133">
        <v>0</v>
      </c>
      <c r="M1186" s="28">
        <v>0</v>
      </c>
      <c r="N1186" s="28">
        <v>0</v>
      </c>
      <c r="O1186" s="28">
        <v>0</v>
      </c>
      <c r="P1186" s="133">
        <v>0</v>
      </c>
      <c r="Q1186" s="278"/>
      <c r="R1186" s="279"/>
    </row>
    <row r="1187" spans="1:18" s="24" customFormat="1" ht="12.75">
      <c r="A1187" s="137"/>
      <c r="B1187" s="140"/>
      <c r="C1187" s="143"/>
      <c r="D1187" s="29"/>
      <c r="E1187" s="27" t="s">
        <v>199</v>
      </c>
      <c r="F1187" s="27" t="s">
        <v>236</v>
      </c>
      <c r="G1187" s="133">
        <f t="shared" si="243"/>
        <v>26</v>
      </c>
      <c r="H1187" s="133">
        <f t="shared" si="243"/>
        <v>0</v>
      </c>
      <c r="I1187" s="28">
        <v>26</v>
      </c>
      <c r="J1187" s="28">
        <v>0</v>
      </c>
      <c r="K1187" s="28">
        <v>0</v>
      </c>
      <c r="L1187" s="133">
        <v>0</v>
      </c>
      <c r="M1187" s="28">
        <v>0</v>
      </c>
      <c r="N1187" s="28">
        <v>0</v>
      </c>
      <c r="O1187" s="28">
        <v>0</v>
      </c>
      <c r="P1187" s="133">
        <v>0</v>
      </c>
      <c r="Q1187" s="278"/>
      <c r="R1187" s="279"/>
    </row>
    <row r="1188" spans="1:18" s="24" customFormat="1" ht="12.75">
      <c r="A1188" s="137"/>
      <c r="B1188" s="140"/>
      <c r="C1188" s="143"/>
      <c r="D1188" s="29"/>
      <c r="E1188" s="27" t="s">
        <v>23</v>
      </c>
      <c r="F1188" s="27" t="s">
        <v>237</v>
      </c>
      <c r="G1188" s="133">
        <f t="shared" si="243"/>
        <v>520</v>
      </c>
      <c r="H1188" s="133">
        <f t="shared" si="243"/>
        <v>0</v>
      </c>
      <c r="I1188" s="28">
        <v>520</v>
      </c>
      <c r="J1188" s="28">
        <v>0</v>
      </c>
      <c r="K1188" s="28">
        <v>0</v>
      </c>
      <c r="L1188" s="133">
        <v>0</v>
      </c>
      <c r="M1188" s="28">
        <v>0</v>
      </c>
      <c r="N1188" s="28">
        <v>0</v>
      </c>
      <c r="O1188" s="28">
        <v>0</v>
      </c>
      <c r="P1188" s="133">
        <v>0</v>
      </c>
      <c r="Q1188" s="278"/>
      <c r="R1188" s="279"/>
    </row>
    <row r="1189" spans="1:18" s="24" customFormat="1" ht="13.5" thickBot="1">
      <c r="A1189" s="138"/>
      <c r="B1189" s="141"/>
      <c r="C1189" s="144"/>
      <c r="D1189" s="33"/>
      <c r="E1189" s="85"/>
      <c r="F1189" s="35" t="s">
        <v>238</v>
      </c>
      <c r="G1189" s="134">
        <f t="shared" si="243"/>
        <v>0</v>
      </c>
      <c r="H1189" s="134">
        <f t="shared" si="243"/>
        <v>0</v>
      </c>
      <c r="I1189" s="36">
        <v>0</v>
      </c>
      <c r="J1189" s="36">
        <v>0</v>
      </c>
      <c r="K1189" s="36">
        <v>0</v>
      </c>
      <c r="L1189" s="134">
        <v>0</v>
      </c>
      <c r="M1189" s="36">
        <v>0</v>
      </c>
      <c r="N1189" s="36">
        <v>0</v>
      </c>
      <c r="O1189" s="36">
        <v>0</v>
      </c>
      <c r="P1189" s="134">
        <v>0</v>
      </c>
      <c r="Q1189" s="280"/>
      <c r="R1189" s="281"/>
    </row>
    <row r="1190" spans="1:18" s="24" customFormat="1" ht="12.75">
      <c r="A1190" s="136" t="s">
        <v>346</v>
      </c>
      <c r="B1190" s="139" t="s">
        <v>523</v>
      </c>
      <c r="C1190" s="142">
        <v>60</v>
      </c>
      <c r="D1190" s="21"/>
      <c r="E1190" s="114"/>
      <c r="F1190" s="119" t="s">
        <v>247</v>
      </c>
      <c r="G1190" s="23">
        <f aca="true" t="shared" si="244" ref="G1190:P1190">SUM(G1191:G1201)</f>
        <v>409.5</v>
      </c>
      <c r="H1190" s="23">
        <f t="shared" si="244"/>
        <v>0</v>
      </c>
      <c r="I1190" s="23">
        <f t="shared" si="244"/>
        <v>409.5</v>
      </c>
      <c r="J1190" s="23">
        <f t="shared" si="244"/>
        <v>0</v>
      </c>
      <c r="K1190" s="23">
        <f t="shared" si="244"/>
        <v>0</v>
      </c>
      <c r="L1190" s="23">
        <f t="shared" si="244"/>
        <v>0</v>
      </c>
      <c r="M1190" s="23">
        <f t="shared" si="244"/>
        <v>0</v>
      </c>
      <c r="N1190" s="23">
        <f t="shared" si="244"/>
        <v>0</v>
      </c>
      <c r="O1190" s="23">
        <f t="shared" si="244"/>
        <v>0</v>
      </c>
      <c r="P1190" s="23">
        <f t="shared" si="244"/>
        <v>0</v>
      </c>
      <c r="Q1190" s="276" t="s">
        <v>20</v>
      </c>
      <c r="R1190" s="277"/>
    </row>
    <row r="1191" spans="1:18" s="24" customFormat="1" ht="12.75">
      <c r="A1191" s="137"/>
      <c r="B1191" s="140"/>
      <c r="C1191" s="143"/>
      <c r="D1191" s="29"/>
      <c r="E1191" s="115"/>
      <c r="F1191" s="27" t="s">
        <v>22</v>
      </c>
      <c r="G1191" s="133">
        <f aca="true" t="shared" si="245" ref="G1191:H1201">I1191+K1191+M1191+O1191</f>
        <v>0</v>
      </c>
      <c r="H1191" s="133">
        <f t="shared" si="245"/>
        <v>0</v>
      </c>
      <c r="I1191" s="133">
        <v>0</v>
      </c>
      <c r="J1191" s="133">
        <v>0</v>
      </c>
      <c r="K1191" s="133">
        <v>0</v>
      </c>
      <c r="L1191" s="133">
        <v>0</v>
      </c>
      <c r="M1191" s="133">
        <v>0</v>
      </c>
      <c r="N1191" s="133">
        <v>0</v>
      </c>
      <c r="O1191" s="133">
        <v>0</v>
      </c>
      <c r="P1191" s="133">
        <v>0</v>
      </c>
      <c r="Q1191" s="278"/>
      <c r="R1191" s="279"/>
    </row>
    <row r="1192" spans="1:18" s="24" customFormat="1" ht="12.75">
      <c r="A1192" s="137"/>
      <c r="B1192" s="140"/>
      <c r="C1192" s="143"/>
      <c r="D1192" s="29"/>
      <c r="E1192" s="38"/>
      <c r="F1192" s="27" t="s">
        <v>25</v>
      </c>
      <c r="G1192" s="133">
        <f t="shared" si="245"/>
        <v>0</v>
      </c>
      <c r="H1192" s="133">
        <f t="shared" si="245"/>
        <v>0</v>
      </c>
      <c r="I1192" s="133">
        <v>0</v>
      </c>
      <c r="J1192" s="133">
        <v>0</v>
      </c>
      <c r="K1192" s="133">
        <v>0</v>
      </c>
      <c r="L1192" s="133">
        <v>0</v>
      </c>
      <c r="M1192" s="133">
        <v>0</v>
      </c>
      <c r="N1192" s="133">
        <v>0</v>
      </c>
      <c r="O1192" s="133">
        <v>0</v>
      </c>
      <c r="P1192" s="133">
        <v>0</v>
      </c>
      <c r="Q1192" s="278"/>
      <c r="R1192" s="279"/>
    </row>
    <row r="1193" spans="1:18" s="24" customFormat="1" ht="12.75">
      <c r="A1193" s="137"/>
      <c r="B1193" s="140"/>
      <c r="C1193" s="143"/>
      <c r="D1193" s="29"/>
      <c r="E1193" s="84"/>
      <c r="F1193" s="27" t="s">
        <v>26</v>
      </c>
      <c r="G1193" s="133">
        <f t="shared" si="245"/>
        <v>0</v>
      </c>
      <c r="H1193" s="133">
        <f t="shared" si="245"/>
        <v>0</v>
      </c>
      <c r="I1193" s="133">
        <v>0</v>
      </c>
      <c r="J1193" s="133">
        <v>0</v>
      </c>
      <c r="K1193" s="133">
        <v>0</v>
      </c>
      <c r="L1193" s="133">
        <v>0</v>
      </c>
      <c r="M1193" s="133">
        <v>0</v>
      </c>
      <c r="N1193" s="133">
        <v>0</v>
      </c>
      <c r="O1193" s="133">
        <v>0</v>
      </c>
      <c r="P1193" s="133">
        <v>0</v>
      </c>
      <c r="Q1193" s="278"/>
      <c r="R1193" s="279"/>
    </row>
    <row r="1194" spans="1:18" s="24" customFormat="1" ht="12.75">
      <c r="A1194" s="137"/>
      <c r="B1194" s="140"/>
      <c r="C1194" s="143"/>
      <c r="D1194" s="29"/>
      <c r="E1194" s="84"/>
      <c r="F1194" s="27" t="s">
        <v>248</v>
      </c>
      <c r="G1194" s="133">
        <f t="shared" si="245"/>
        <v>0</v>
      </c>
      <c r="H1194" s="133">
        <f t="shared" si="245"/>
        <v>0</v>
      </c>
      <c r="I1194" s="133">
        <v>0</v>
      </c>
      <c r="J1194" s="133">
        <v>0</v>
      </c>
      <c r="K1194" s="133">
        <v>0</v>
      </c>
      <c r="L1194" s="133">
        <v>0</v>
      </c>
      <c r="M1194" s="133">
        <v>0</v>
      </c>
      <c r="N1194" s="133">
        <v>0</v>
      </c>
      <c r="O1194" s="133">
        <v>0</v>
      </c>
      <c r="P1194" s="133">
        <v>0</v>
      </c>
      <c r="Q1194" s="278"/>
      <c r="R1194" s="279"/>
    </row>
    <row r="1195" spans="1:18" s="24" customFormat="1" ht="12.75">
      <c r="A1195" s="137"/>
      <c r="B1195" s="140"/>
      <c r="C1195" s="143"/>
      <c r="D1195" s="29"/>
      <c r="E1195" s="27"/>
      <c r="F1195" s="27" t="s">
        <v>28</v>
      </c>
      <c r="G1195" s="133">
        <f t="shared" si="245"/>
        <v>0</v>
      </c>
      <c r="H1195" s="133">
        <f t="shared" si="245"/>
        <v>0</v>
      </c>
      <c r="I1195" s="28">
        <v>0</v>
      </c>
      <c r="J1195" s="28">
        <v>0</v>
      </c>
      <c r="K1195" s="133">
        <v>0</v>
      </c>
      <c r="L1195" s="133">
        <v>0</v>
      </c>
      <c r="M1195" s="133">
        <v>0</v>
      </c>
      <c r="N1195" s="133">
        <v>0</v>
      </c>
      <c r="O1195" s="133">
        <v>0</v>
      </c>
      <c r="P1195" s="133">
        <v>0</v>
      </c>
      <c r="Q1195" s="278"/>
      <c r="R1195" s="279"/>
    </row>
    <row r="1196" spans="1:18" s="24" customFormat="1" ht="12.75">
      <c r="A1196" s="137"/>
      <c r="B1196" s="140"/>
      <c r="C1196" s="143"/>
      <c r="D1196" s="29"/>
      <c r="E1196" s="27"/>
      <c r="F1196" s="27" t="s">
        <v>227</v>
      </c>
      <c r="G1196" s="133">
        <f t="shared" si="245"/>
        <v>0</v>
      </c>
      <c r="H1196" s="133">
        <f t="shared" si="245"/>
        <v>0</v>
      </c>
      <c r="I1196" s="28">
        <v>0</v>
      </c>
      <c r="J1196" s="28">
        <v>0</v>
      </c>
      <c r="K1196" s="133">
        <v>0</v>
      </c>
      <c r="L1196" s="133">
        <v>0</v>
      </c>
      <c r="M1196" s="133">
        <v>0</v>
      </c>
      <c r="N1196" s="133">
        <v>0</v>
      </c>
      <c r="O1196" s="133">
        <v>0</v>
      </c>
      <c r="P1196" s="133">
        <v>0</v>
      </c>
      <c r="Q1196" s="278"/>
      <c r="R1196" s="279"/>
    </row>
    <row r="1197" spans="1:18" s="24" customFormat="1" ht="12.75">
      <c r="A1197" s="137"/>
      <c r="B1197" s="140"/>
      <c r="C1197" s="143"/>
      <c r="D1197" s="29"/>
      <c r="E1197" s="27"/>
      <c r="F1197" s="27" t="s">
        <v>234</v>
      </c>
      <c r="G1197" s="133">
        <f t="shared" si="245"/>
        <v>0</v>
      </c>
      <c r="H1197" s="133">
        <f t="shared" si="245"/>
        <v>0</v>
      </c>
      <c r="I1197" s="28">
        <v>0</v>
      </c>
      <c r="J1197" s="28">
        <v>0</v>
      </c>
      <c r="K1197" s="28">
        <v>0</v>
      </c>
      <c r="L1197" s="133">
        <v>0</v>
      </c>
      <c r="M1197" s="28">
        <v>0</v>
      </c>
      <c r="N1197" s="28">
        <v>0</v>
      </c>
      <c r="O1197" s="28">
        <v>0</v>
      </c>
      <c r="P1197" s="133">
        <v>0</v>
      </c>
      <c r="Q1197" s="278"/>
      <c r="R1197" s="279"/>
    </row>
    <row r="1198" spans="1:18" s="24" customFormat="1" ht="12.75">
      <c r="A1198" s="137"/>
      <c r="B1198" s="140"/>
      <c r="C1198" s="143"/>
      <c r="D1198" s="29"/>
      <c r="E1198" s="27"/>
      <c r="F1198" s="27" t="s">
        <v>235</v>
      </c>
      <c r="G1198" s="133">
        <f t="shared" si="245"/>
        <v>0</v>
      </c>
      <c r="H1198" s="133">
        <f t="shared" si="245"/>
        <v>0</v>
      </c>
      <c r="I1198" s="28">
        <v>0</v>
      </c>
      <c r="J1198" s="28">
        <v>0</v>
      </c>
      <c r="K1198" s="28">
        <v>0</v>
      </c>
      <c r="L1198" s="133">
        <v>0</v>
      </c>
      <c r="M1198" s="28">
        <v>0</v>
      </c>
      <c r="N1198" s="28">
        <v>0</v>
      </c>
      <c r="O1198" s="28">
        <v>0</v>
      </c>
      <c r="P1198" s="133">
        <v>0</v>
      </c>
      <c r="Q1198" s="278"/>
      <c r="R1198" s="279"/>
    </row>
    <row r="1199" spans="1:18" s="24" customFormat="1" ht="12.75">
      <c r="A1199" s="137"/>
      <c r="B1199" s="140"/>
      <c r="C1199" s="143"/>
      <c r="D1199" s="29"/>
      <c r="E1199" s="27" t="s">
        <v>199</v>
      </c>
      <c r="F1199" s="27" t="s">
        <v>236</v>
      </c>
      <c r="G1199" s="133">
        <f t="shared" si="245"/>
        <v>19.5</v>
      </c>
      <c r="H1199" s="133">
        <f t="shared" si="245"/>
        <v>0</v>
      </c>
      <c r="I1199" s="28">
        <v>19.5</v>
      </c>
      <c r="J1199" s="28">
        <v>0</v>
      </c>
      <c r="K1199" s="28">
        <v>0</v>
      </c>
      <c r="L1199" s="133">
        <v>0</v>
      </c>
      <c r="M1199" s="28">
        <v>0</v>
      </c>
      <c r="N1199" s="28">
        <v>0</v>
      </c>
      <c r="O1199" s="28">
        <v>0</v>
      </c>
      <c r="P1199" s="133">
        <v>0</v>
      </c>
      <c r="Q1199" s="278"/>
      <c r="R1199" s="279"/>
    </row>
    <row r="1200" spans="1:18" s="24" customFormat="1" ht="12.75">
      <c r="A1200" s="137"/>
      <c r="B1200" s="140"/>
      <c r="C1200" s="143"/>
      <c r="D1200" s="29"/>
      <c r="E1200" s="27" t="s">
        <v>23</v>
      </c>
      <c r="F1200" s="27" t="s">
        <v>237</v>
      </c>
      <c r="G1200" s="133">
        <f t="shared" si="245"/>
        <v>390</v>
      </c>
      <c r="H1200" s="133">
        <f t="shared" si="245"/>
        <v>0</v>
      </c>
      <c r="I1200" s="28">
        <v>390</v>
      </c>
      <c r="J1200" s="28">
        <v>0</v>
      </c>
      <c r="K1200" s="28">
        <v>0</v>
      </c>
      <c r="L1200" s="133">
        <v>0</v>
      </c>
      <c r="M1200" s="28">
        <v>0</v>
      </c>
      <c r="N1200" s="28">
        <v>0</v>
      </c>
      <c r="O1200" s="28">
        <v>0</v>
      </c>
      <c r="P1200" s="133">
        <v>0</v>
      </c>
      <c r="Q1200" s="278"/>
      <c r="R1200" s="279"/>
    </row>
    <row r="1201" spans="1:18" s="24" customFormat="1" ht="13.5" thickBot="1">
      <c r="A1201" s="138"/>
      <c r="B1201" s="141"/>
      <c r="C1201" s="144"/>
      <c r="D1201" s="33"/>
      <c r="E1201" s="85"/>
      <c r="F1201" s="35" t="s">
        <v>238</v>
      </c>
      <c r="G1201" s="134">
        <f t="shared" si="245"/>
        <v>0</v>
      </c>
      <c r="H1201" s="134">
        <f t="shared" si="245"/>
        <v>0</v>
      </c>
      <c r="I1201" s="36">
        <v>0</v>
      </c>
      <c r="J1201" s="36">
        <v>0</v>
      </c>
      <c r="K1201" s="36">
        <v>0</v>
      </c>
      <c r="L1201" s="134">
        <v>0</v>
      </c>
      <c r="M1201" s="36">
        <v>0</v>
      </c>
      <c r="N1201" s="36">
        <v>0</v>
      </c>
      <c r="O1201" s="36">
        <v>0</v>
      </c>
      <c r="P1201" s="134">
        <v>0</v>
      </c>
      <c r="Q1201" s="280"/>
      <c r="R1201" s="281"/>
    </row>
    <row r="1202" spans="1:18" s="24" customFormat="1" ht="12.75">
      <c r="A1202" s="136" t="s">
        <v>347</v>
      </c>
      <c r="B1202" s="139" t="s">
        <v>524</v>
      </c>
      <c r="C1202" s="142">
        <v>550</v>
      </c>
      <c r="D1202" s="21"/>
      <c r="E1202" s="114"/>
      <c r="F1202" s="119" t="s">
        <v>247</v>
      </c>
      <c r="G1202" s="23">
        <f aca="true" t="shared" si="246" ref="G1202:P1202">SUM(G1203:G1213)</f>
        <v>3753.8</v>
      </c>
      <c r="H1202" s="23">
        <f t="shared" si="246"/>
        <v>0</v>
      </c>
      <c r="I1202" s="23">
        <f t="shared" si="246"/>
        <v>3753.8</v>
      </c>
      <c r="J1202" s="23">
        <f t="shared" si="246"/>
        <v>0</v>
      </c>
      <c r="K1202" s="23">
        <f t="shared" si="246"/>
        <v>0</v>
      </c>
      <c r="L1202" s="23">
        <f t="shared" si="246"/>
        <v>0</v>
      </c>
      <c r="M1202" s="23">
        <f t="shared" si="246"/>
        <v>0</v>
      </c>
      <c r="N1202" s="23">
        <f t="shared" si="246"/>
        <v>0</v>
      </c>
      <c r="O1202" s="23">
        <f t="shared" si="246"/>
        <v>0</v>
      </c>
      <c r="P1202" s="23">
        <f t="shared" si="246"/>
        <v>0</v>
      </c>
      <c r="Q1202" s="276" t="s">
        <v>20</v>
      </c>
      <c r="R1202" s="277"/>
    </row>
    <row r="1203" spans="1:18" s="24" customFormat="1" ht="12.75">
      <c r="A1203" s="137"/>
      <c r="B1203" s="140"/>
      <c r="C1203" s="143"/>
      <c r="D1203" s="29"/>
      <c r="E1203" s="115"/>
      <c r="F1203" s="27" t="s">
        <v>22</v>
      </c>
      <c r="G1203" s="133">
        <f aca="true" t="shared" si="247" ref="G1203:H1213">I1203+K1203+M1203+O1203</f>
        <v>0</v>
      </c>
      <c r="H1203" s="133">
        <f t="shared" si="247"/>
        <v>0</v>
      </c>
      <c r="I1203" s="133">
        <v>0</v>
      </c>
      <c r="J1203" s="133">
        <v>0</v>
      </c>
      <c r="K1203" s="133">
        <v>0</v>
      </c>
      <c r="L1203" s="133">
        <v>0</v>
      </c>
      <c r="M1203" s="133">
        <v>0</v>
      </c>
      <c r="N1203" s="133">
        <v>0</v>
      </c>
      <c r="O1203" s="133">
        <v>0</v>
      </c>
      <c r="P1203" s="133">
        <v>0</v>
      </c>
      <c r="Q1203" s="278"/>
      <c r="R1203" s="279"/>
    </row>
    <row r="1204" spans="1:18" s="24" customFormat="1" ht="12.75">
      <c r="A1204" s="137"/>
      <c r="B1204" s="140"/>
      <c r="C1204" s="143"/>
      <c r="D1204" s="29"/>
      <c r="E1204" s="38"/>
      <c r="F1204" s="27" t="s">
        <v>25</v>
      </c>
      <c r="G1204" s="133">
        <f t="shared" si="247"/>
        <v>0</v>
      </c>
      <c r="H1204" s="133">
        <f t="shared" si="247"/>
        <v>0</v>
      </c>
      <c r="I1204" s="133">
        <v>0</v>
      </c>
      <c r="J1204" s="133">
        <v>0</v>
      </c>
      <c r="K1204" s="133">
        <v>0</v>
      </c>
      <c r="L1204" s="133">
        <v>0</v>
      </c>
      <c r="M1204" s="133">
        <v>0</v>
      </c>
      <c r="N1204" s="133">
        <v>0</v>
      </c>
      <c r="O1204" s="133">
        <v>0</v>
      </c>
      <c r="P1204" s="133">
        <v>0</v>
      </c>
      <c r="Q1204" s="278"/>
      <c r="R1204" s="279"/>
    </row>
    <row r="1205" spans="1:18" s="24" customFormat="1" ht="12.75">
      <c r="A1205" s="137"/>
      <c r="B1205" s="140"/>
      <c r="C1205" s="143"/>
      <c r="D1205" s="29"/>
      <c r="E1205" s="84"/>
      <c r="F1205" s="27" t="s">
        <v>26</v>
      </c>
      <c r="G1205" s="133">
        <f t="shared" si="247"/>
        <v>0</v>
      </c>
      <c r="H1205" s="133">
        <f t="shared" si="247"/>
        <v>0</v>
      </c>
      <c r="I1205" s="133">
        <v>0</v>
      </c>
      <c r="J1205" s="133">
        <v>0</v>
      </c>
      <c r="K1205" s="133">
        <v>0</v>
      </c>
      <c r="L1205" s="133">
        <v>0</v>
      </c>
      <c r="M1205" s="133">
        <v>0</v>
      </c>
      <c r="N1205" s="133">
        <v>0</v>
      </c>
      <c r="O1205" s="133">
        <v>0</v>
      </c>
      <c r="P1205" s="133">
        <v>0</v>
      </c>
      <c r="Q1205" s="278"/>
      <c r="R1205" s="279"/>
    </row>
    <row r="1206" spans="1:18" s="24" customFormat="1" ht="12.75">
      <c r="A1206" s="137"/>
      <c r="B1206" s="140"/>
      <c r="C1206" s="143"/>
      <c r="D1206" s="29"/>
      <c r="E1206" s="84"/>
      <c r="F1206" s="27" t="s">
        <v>248</v>
      </c>
      <c r="G1206" s="133">
        <f t="shared" si="247"/>
        <v>0</v>
      </c>
      <c r="H1206" s="133">
        <f t="shared" si="247"/>
        <v>0</v>
      </c>
      <c r="I1206" s="133">
        <v>0</v>
      </c>
      <c r="J1206" s="133">
        <v>0</v>
      </c>
      <c r="K1206" s="133">
        <v>0</v>
      </c>
      <c r="L1206" s="133">
        <v>0</v>
      </c>
      <c r="M1206" s="133">
        <v>0</v>
      </c>
      <c r="N1206" s="133">
        <v>0</v>
      </c>
      <c r="O1206" s="133">
        <v>0</v>
      </c>
      <c r="P1206" s="133">
        <v>0</v>
      </c>
      <c r="Q1206" s="278"/>
      <c r="R1206" s="279"/>
    </row>
    <row r="1207" spans="1:18" s="24" customFormat="1" ht="12.75">
      <c r="A1207" s="137"/>
      <c r="B1207" s="140"/>
      <c r="C1207" s="143"/>
      <c r="D1207" s="29"/>
      <c r="E1207" s="27"/>
      <c r="F1207" s="27" t="s">
        <v>28</v>
      </c>
      <c r="G1207" s="133">
        <f t="shared" si="247"/>
        <v>0</v>
      </c>
      <c r="H1207" s="133">
        <f t="shared" si="247"/>
        <v>0</v>
      </c>
      <c r="I1207" s="28">
        <v>0</v>
      </c>
      <c r="J1207" s="28">
        <v>0</v>
      </c>
      <c r="K1207" s="133">
        <v>0</v>
      </c>
      <c r="L1207" s="133">
        <v>0</v>
      </c>
      <c r="M1207" s="133">
        <v>0</v>
      </c>
      <c r="N1207" s="133">
        <v>0</v>
      </c>
      <c r="O1207" s="133">
        <v>0</v>
      </c>
      <c r="P1207" s="133">
        <v>0</v>
      </c>
      <c r="Q1207" s="278"/>
      <c r="R1207" s="279"/>
    </row>
    <row r="1208" spans="1:18" s="24" customFormat="1" ht="12.75">
      <c r="A1208" s="137"/>
      <c r="B1208" s="140"/>
      <c r="C1208" s="143"/>
      <c r="D1208" s="29"/>
      <c r="E1208" s="27"/>
      <c r="F1208" s="27" t="s">
        <v>227</v>
      </c>
      <c r="G1208" s="133">
        <f t="shared" si="247"/>
        <v>0</v>
      </c>
      <c r="H1208" s="133">
        <f t="shared" si="247"/>
        <v>0</v>
      </c>
      <c r="I1208" s="28">
        <v>0</v>
      </c>
      <c r="J1208" s="28">
        <v>0</v>
      </c>
      <c r="K1208" s="133">
        <v>0</v>
      </c>
      <c r="L1208" s="133">
        <v>0</v>
      </c>
      <c r="M1208" s="133">
        <v>0</v>
      </c>
      <c r="N1208" s="133">
        <v>0</v>
      </c>
      <c r="O1208" s="133">
        <v>0</v>
      </c>
      <c r="P1208" s="133">
        <v>0</v>
      </c>
      <c r="Q1208" s="278"/>
      <c r="R1208" s="279"/>
    </row>
    <row r="1209" spans="1:18" s="24" customFormat="1" ht="12.75">
      <c r="A1209" s="137"/>
      <c r="B1209" s="140"/>
      <c r="C1209" s="143"/>
      <c r="D1209" s="29"/>
      <c r="E1209" s="27"/>
      <c r="F1209" s="27" t="s">
        <v>234</v>
      </c>
      <c r="G1209" s="133">
        <f t="shared" si="247"/>
        <v>0</v>
      </c>
      <c r="H1209" s="133">
        <f t="shared" si="247"/>
        <v>0</v>
      </c>
      <c r="I1209" s="28">
        <v>0</v>
      </c>
      <c r="J1209" s="28">
        <v>0</v>
      </c>
      <c r="K1209" s="28">
        <v>0</v>
      </c>
      <c r="L1209" s="133">
        <v>0</v>
      </c>
      <c r="M1209" s="28">
        <v>0</v>
      </c>
      <c r="N1209" s="28">
        <v>0</v>
      </c>
      <c r="O1209" s="28">
        <v>0</v>
      </c>
      <c r="P1209" s="133">
        <v>0</v>
      </c>
      <c r="Q1209" s="278"/>
      <c r="R1209" s="279"/>
    </row>
    <row r="1210" spans="1:18" s="24" customFormat="1" ht="12.75">
      <c r="A1210" s="137"/>
      <c r="B1210" s="140"/>
      <c r="C1210" s="143"/>
      <c r="D1210" s="29"/>
      <c r="E1210" s="27"/>
      <c r="F1210" s="27" t="s">
        <v>235</v>
      </c>
      <c r="G1210" s="133">
        <f t="shared" si="247"/>
        <v>0</v>
      </c>
      <c r="H1210" s="133">
        <f t="shared" si="247"/>
        <v>0</v>
      </c>
      <c r="I1210" s="28">
        <v>0</v>
      </c>
      <c r="J1210" s="28">
        <v>0</v>
      </c>
      <c r="K1210" s="28">
        <v>0</v>
      </c>
      <c r="L1210" s="133">
        <v>0</v>
      </c>
      <c r="M1210" s="28">
        <v>0</v>
      </c>
      <c r="N1210" s="28">
        <v>0</v>
      </c>
      <c r="O1210" s="28">
        <v>0</v>
      </c>
      <c r="P1210" s="133">
        <v>0</v>
      </c>
      <c r="Q1210" s="278"/>
      <c r="R1210" s="279"/>
    </row>
    <row r="1211" spans="1:18" s="24" customFormat="1" ht="12.75">
      <c r="A1211" s="137"/>
      <c r="B1211" s="140"/>
      <c r="C1211" s="143"/>
      <c r="D1211" s="29"/>
      <c r="E1211" s="27" t="s">
        <v>199</v>
      </c>
      <c r="F1211" s="27" t="s">
        <v>236</v>
      </c>
      <c r="G1211" s="133">
        <f t="shared" si="247"/>
        <v>178.8</v>
      </c>
      <c r="H1211" s="133">
        <f t="shared" si="247"/>
        <v>0</v>
      </c>
      <c r="I1211" s="28">
        <v>178.8</v>
      </c>
      <c r="J1211" s="28">
        <v>0</v>
      </c>
      <c r="K1211" s="28">
        <v>0</v>
      </c>
      <c r="L1211" s="133">
        <v>0</v>
      </c>
      <c r="M1211" s="28">
        <v>0</v>
      </c>
      <c r="N1211" s="28">
        <v>0</v>
      </c>
      <c r="O1211" s="28">
        <v>0</v>
      </c>
      <c r="P1211" s="133">
        <v>0</v>
      </c>
      <c r="Q1211" s="278"/>
      <c r="R1211" s="279"/>
    </row>
    <row r="1212" spans="1:18" s="24" customFormat="1" ht="12.75">
      <c r="A1212" s="137"/>
      <c r="B1212" s="140"/>
      <c r="C1212" s="143"/>
      <c r="D1212" s="29"/>
      <c r="E1212" s="27" t="s">
        <v>23</v>
      </c>
      <c r="F1212" s="27" t="s">
        <v>237</v>
      </c>
      <c r="G1212" s="133">
        <f t="shared" si="247"/>
        <v>3575</v>
      </c>
      <c r="H1212" s="133">
        <f t="shared" si="247"/>
        <v>0</v>
      </c>
      <c r="I1212" s="28">
        <v>3575</v>
      </c>
      <c r="J1212" s="28">
        <v>0</v>
      </c>
      <c r="K1212" s="28">
        <v>0</v>
      </c>
      <c r="L1212" s="133">
        <v>0</v>
      </c>
      <c r="M1212" s="28">
        <v>0</v>
      </c>
      <c r="N1212" s="28">
        <v>0</v>
      </c>
      <c r="O1212" s="28">
        <v>0</v>
      </c>
      <c r="P1212" s="133">
        <v>0</v>
      </c>
      <c r="Q1212" s="278"/>
      <c r="R1212" s="279"/>
    </row>
    <row r="1213" spans="1:18" s="24" customFormat="1" ht="13.5" thickBot="1">
      <c r="A1213" s="138"/>
      <c r="B1213" s="141"/>
      <c r="C1213" s="144"/>
      <c r="D1213" s="33"/>
      <c r="E1213" s="85"/>
      <c r="F1213" s="35" t="s">
        <v>238</v>
      </c>
      <c r="G1213" s="134">
        <f t="shared" si="247"/>
        <v>0</v>
      </c>
      <c r="H1213" s="134">
        <f t="shared" si="247"/>
        <v>0</v>
      </c>
      <c r="I1213" s="36">
        <v>0</v>
      </c>
      <c r="J1213" s="36">
        <v>0</v>
      </c>
      <c r="K1213" s="36">
        <v>0</v>
      </c>
      <c r="L1213" s="134">
        <v>0</v>
      </c>
      <c r="M1213" s="36">
        <v>0</v>
      </c>
      <c r="N1213" s="36">
        <v>0</v>
      </c>
      <c r="O1213" s="36">
        <v>0</v>
      </c>
      <c r="P1213" s="134">
        <v>0</v>
      </c>
      <c r="Q1213" s="280"/>
      <c r="R1213" s="281"/>
    </row>
    <row r="1214" spans="1:18" s="24" customFormat="1" ht="12.75">
      <c r="A1214" s="136" t="s">
        <v>348</v>
      </c>
      <c r="B1214" s="154" t="s">
        <v>525</v>
      </c>
      <c r="C1214" s="151">
        <v>210</v>
      </c>
      <c r="D1214" s="114"/>
      <c r="E1214" s="114"/>
      <c r="F1214" s="119" t="s">
        <v>247</v>
      </c>
      <c r="G1214" s="23">
        <f aca="true" t="shared" si="248" ref="G1214:P1214">SUM(G1215:G1225)</f>
        <v>1433.3</v>
      </c>
      <c r="H1214" s="23">
        <f t="shared" si="248"/>
        <v>0</v>
      </c>
      <c r="I1214" s="23">
        <f t="shared" si="248"/>
        <v>1433.3</v>
      </c>
      <c r="J1214" s="23">
        <f t="shared" si="248"/>
        <v>0</v>
      </c>
      <c r="K1214" s="23">
        <f t="shared" si="248"/>
        <v>0</v>
      </c>
      <c r="L1214" s="23">
        <f t="shared" si="248"/>
        <v>0</v>
      </c>
      <c r="M1214" s="23">
        <f t="shared" si="248"/>
        <v>0</v>
      </c>
      <c r="N1214" s="23">
        <f t="shared" si="248"/>
        <v>0</v>
      </c>
      <c r="O1214" s="23">
        <f t="shared" si="248"/>
        <v>0</v>
      </c>
      <c r="P1214" s="23">
        <f t="shared" si="248"/>
        <v>0</v>
      </c>
      <c r="Q1214" s="276" t="s">
        <v>20</v>
      </c>
      <c r="R1214" s="277"/>
    </row>
    <row r="1215" spans="1:18" s="24" customFormat="1" ht="12.75">
      <c r="A1215" s="137"/>
      <c r="B1215" s="155"/>
      <c r="C1215" s="152"/>
      <c r="D1215" s="82"/>
      <c r="E1215" s="115"/>
      <c r="F1215" s="27" t="s">
        <v>22</v>
      </c>
      <c r="G1215" s="133">
        <f aca="true" t="shared" si="249" ref="G1215:H1225">I1215+K1215+M1215+O1215</f>
        <v>0</v>
      </c>
      <c r="H1215" s="133">
        <f t="shared" si="249"/>
        <v>0</v>
      </c>
      <c r="I1215" s="133">
        <v>0</v>
      </c>
      <c r="J1215" s="133">
        <v>0</v>
      </c>
      <c r="K1215" s="133">
        <v>0</v>
      </c>
      <c r="L1215" s="133">
        <v>0</v>
      </c>
      <c r="M1215" s="133">
        <v>0</v>
      </c>
      <c r="N1215" s="133">
        <v>0</v>
      </c>
      <c r="O1215" s="133">
        <v>0</v>
      </c>
      <c r="P1215" s="133">
        <v>0</v>
      </c>
      <c r="Q1215" s="278"/>
      <c r="R1215" s="279"/>
    </row>
    <row r="1216" spans="1:18" s="24" customFormat="1" ht="12.75">
      <c r="A1216" s="137"/>
      <c r="B1216" s="155"/>
      <c r="C1216" s="152"/>
      <c r="D1216" s="82"/>
      <c r="E1216" s="38"/>
      <c r="F1216" s="27" t="s">
        <v>25</v>
      </c>
      <c r="G1216" s="133">
        <f t="shared" si="249"/>
        <v>0</v>
      </c>
      <c r="H1216" s="133">
        <f t="shared" si="249"/>
        <v>0</v>
      </c>
      <c r="I1216" s="133">
        <v>0</v>
      </c>
      <c r="J1216" s="133">
        <v>0</v>
      </c>
      <c r="K1216" s="133">
        <v>0</v>
      </c>
      <c r="L1216" s="133">
        <v>0</v>
      </c>
      <c r="M1216" s="133">
        <v>0</v>
      </c>
      <c r="N1216" s="133">
        <v>0</v>
      </c>
      <c r="O1216" s="133">
        <v>0</v>
      </c>
      <c r="P1216" s="133">
        <v>0</v>
      </c>
      <c r="Q1216" s="278"/>
      <c r="R1216" s="279"/>
    </row>
    <row r="1217" spans="1:18" s="24" customFormat="1" ht="12.75">
      <c r="A1217" s="137"/>
      <c r="B1217" s="155"/>
      <c r="C1217" s="152"/>
      <c r="D1217" s="82"/>
      <c r="E1217" s="84"/>
      <c r="F1217" s="27" t="s">
        <v>26</v>
      </c>
      <c r="G1217" s="133">
        <f t="shared" si="249"/>
        <v>0</v>
      </c>
      <c r="H1217" s="133">
        <f t="shared" si="249"/>
        <v>0</v>
      </c>
      <c r="I1217" s="133">
        <v>0</v>
      </c>
      <c r="J1217" s="133">
        <v>0</v>
      </c>
      <c r="K1217" s="133">
        <v>0</v>
      </c>
      <c r="L1217" s="133">
        <v>0</v>
      </c>
      <c r="M1217" s="133">
        <v>0</v>
      </c>
      <c r="N1217" s="133">
        <v>0</v>
      </c>
      <c r="O1217" s="133">
        <v>0</v>
      </c>
      <c r="P1217" s="133">
        <v>0</v>
      </c>
      <c r="Q1217" s="278"/>
      <c r="R1217" s="279"/>
    </row>
    <row r="1218" spans="1:18" s="24" customFormat="1" ht="12.75">
      <c r="A1218" s="137"/>
      <c r="B1218" s="155"/>
      <c r="C1218" s="152"/>
      <c r="D1218" s="82"/>
      <c r="E1218" s="84"/>
      <c r="F1218" s="27" t="s">
        <v>248</v>
      </c>
      <c r="G1218" s="133">
        <f t="shared" si="249"/>
        <v>0</v>
      </c>
      <c r="H1218" s="133">
        <f t="shared" si="249"/>
        <v>0</v>
      </c>
      <c r="I1218" s="133">
        <v>0</v>
      </c>
      <c r="J1218" s="133">
        <v>0</v>
      </c>
      <c r="K1218" s="133">
        <v>0</v>
      </c>
      <c r="L1218" s="133">
        <v>0</v>
      </c>
      <c r="M1218" s="133">
        <v>0</v>
      </c>
      <c r="N1218" s="133">
        <v>0</v>
      </c>
      <c r="O1218" s="133">
        <v>0</v>
      </c>
      <c r="P1218" s="133">
        <v>0</v>
      </c>
      <c r="Q1218" s="278"/>
      <c r="R1218" s="279"/>
    </row>
    <row r="1219" spans="1:18" s="24" customFormat="1" ht="12.75">
      <c r="A1219" s="137"/>
      <c r="B1219" s="155"/>
      <c r="C1219" s="152"/>
      <c r="D1219" s="82"/>
      <c r="E1219" s="27"/>
      <c r="F1219" s="27" t="s">
        <v>28</v>
      </c>
      <c r="G1219" s="133">
        <f t="shared" si="249"/>
        <v>0</v>
      </c>
      <c r="H1219" s="133">
        <f t="shared" si="249"/>
        <v>0</v>
      </c>
      <c r="I1219" s="28">
        <v>0</v>
      </c>
      <c r="J1219" s="28">
        <v>0</v>
      </c>
      <c r="K1219" s="133">
        <v>0</v>
      </c>
      <c r="L1219" s="133">
        <v>0</v>
      </c>
      <c r="M1219" s="133">
        <v>0</v>
      </c>
      <c r="N1219" s="133">
        <v>0</v>
      </c>
      <c r="O1219" s="133">
        <v>0</v>
      </c>
      <c r="P1219" s="133">
        <v>0</v>
      </c>
      <c r="Q1219" s="278"/>
      <c r="R1219" s="279"/>
    </row>
    <row r="1220" spans="1:18" s="24" customFormat="1" ht="12.75">
      <c r="A1220" s="137"/>
      <c r="B1220" s="155"/>
      <c r="C1220" s="152"/>
      <c r="D1220" s="82"/>
      <c r="E1220" s="27"/>
      <c r="F1220" s="27" t="s">
        <v>227</v>
      </c>
      <c r="G1220" s="133">
        <f t="shared" si="249"/>
        <v>0</v>
      </c>
      <c r="H1220" s="133">
        <f t="shared" si="249"/>
        <v>0</v>
      </c>
      <c r="I1220" s="28">
        <v>0</v>
      </c>
      <c r="J1220" s="28">
        <v>0</v>
      </c>
      <c r="K1220" s="133">
        <v>0</v>
      </c>
      <c r="L1220" s="133">
        <v>0</v>
      </c>
      <c r="M1220" s="133">
        <v>0</v>
      </c>
      <c r="N1220" s="133">
        <v>0</v>
      </c>
      <c r="O1220" s="133">
        <v>0</v>
      </c>
      <c r="P1220" s="133">
        <v>0</v>
      </c>
      <c r="Q1220" s="278"/>
      <c r="R1220" s="279"/>
    </row>
    <row r="1221" spans="1:18" s="24" customFormat="1" ht="12.75">
      <c r="A1221" s="137"/>
      <c r="B1221" s="155"/>
      <c r="C1221" s="152"/>
      <c r="D1221" s="82"/>
      <c r="E1221" s="38"/>
      <c r="F1221" s="27" t="s">
        <v>234</v>
      </c>
      <c r="G1221" s="133">
        <f t="shared" si="249"/>
        <v>0</v>
      </c>
      <c r="H1221" s="133">
        <f t="shared" si="249"/>
        <v>0</v>
      </c>
      <c r="I1221" s="28">
        <v>0</v>
      </c>
      <c r="J1221" s="28">
        <v>0</v>
      </c>
      <c r="K1221" s="28">
        <v>0</v>
      </c>
      <c r="L1221" s="133">
        <v>0</v>
      </c>
      <c r="M1221" s="28">
        <v>0</v>
      </c>
      <c r="N1221" s="28">
        <v>0</v>
      </c>
      <c r="O1221" s="28">
        <v>0</v>
      </c>
      <c r="P1221" s="133">
        <v>0</v>
      </c>
      <c r="Q1221" s="278"/>
      <c r="R1221" s="279"/>
    </row>
    <row r="1222" spans="1:18" s="24" customFormat="1" ht="12.75">
      <c r="A1222" s="137"/>
      <c r="B1222" s="155"/>
      <c r="C1222" s="152"/>
      <c r="D1222" s="82"/>
      <c r="E1222" s="27"/>
      <c r="F1222" s="27" t="s">
        <v>235</v>
      </c>
      <c r="G1222" s="133">
        <f t="shared" si="249"/>
        <v>0</v>
      </c>
      <c r="H1222" s="133">
        <f t="shared" si="249"/>
        <v>0</v>
      </c>
      <c r="I1222" s="28">
        <v>0</v>
      </c>
      <c r="J1222" s="28">
        <v>0</v>
      </c>
      <c r="K1222" s="28">
        <v>0</v>
      </c>
      <c r="L1222" s="133">
        <v>0</v>
      </c>
      <c r="M1222" s="28">
        <v>0</v>
      </c>
      <c r="N1222" s="28">
        <v>0</v>
      </c>
      <c r="O1222" s="28">
        <v>0</v>
      </c>
      <c r="P1222" s="133">
        <v>0</v>
      </c>
      <c r="Q1222" s="278"/>
      <c r="R1222" s="279"/>
    </row>
    <row r="1223" spans="1:18" s="24" customFormat="1" ht="12.75">
      <c r="A1223" s="137"/>
      <c r="B1223" s="155"/>
      <c r="C1223" s="152"/>
      <c r="D1223" s="82"/>
      <c r="E1223" s="27" t="s">
        <v>199</v>
      </c>
      <c r="F1223" s="27" t="s">
        <v>236</v>
      </c>
      <c r="G1223" s="133">
        <f t="shared" si="249"/>
        <v>68.3</v>
      </c>
      <c r="H1223" s="133">
        <f t="shared" si="249"/>
        <v>0</v>
      </c>
      <c r="I1223" s="28">
        <v>68.3</v>
      </c>
      <c r="J1223" s="28">
        <v>0</v>
      </c>
      <c r="K1223" s="28">
        <v>0</v>
      </c>
      <c r="L1223" s="133">
        <v>0</v>
      </c>
      <c r="M1223" s="28">
        <v>0</v>
      </c>
      <c r="N1223" s="28">
        <v>0</v>
      </c>
      <c r="O1223" s="28">
        <v>0</v>
      </c>
      <c r="P1223" s="133">
        <v>0</v>
      </c>
      <c r="Q1223" s="278"/>
      <c r="R1223" s="279"/>
    </row>
    <row r="1224" spans="1:18" s="24" customFormat="1" ht="12.75">
      <c r="A1224" s="137"/>
      <c r="B1224" s="155"/>
      <c r="C1224" s="152"/>
      <c r="D1224" s="82"/>
      <c r="E1224" s="27" t="s">
        <v>23</v>
      </c>
      <c r="F1224" s="27" t="s">
        <v>237</v>
      </c>
      <c r="G1224" s="133">
        <f t="shared" si="249"/>
        <v>1365</v>
      </c>
      <c r="H1224" s="133">
        <f t="shared" si="249"/>
        <v>0</v>
      </c>
      <c r="I1224" s="28">
        <v>1365</v>
      </c>
      <c r="J1224" s="28">
        <v>0</v>
      </c>
      <c r="K1224" s="28">
        <v>0</v>
      </c>
      <c r="L1224" s="133">
        <v>0</v>
      </c>
      <c r="M1224" s="28">
        <v>0</v>
      </c>
      <c r="N1224" s="28">
        <v>0</v>
      </c>
      <c r="O1224" s="28">
        <v>0</v>
      </c>
      <c r="P1224" s="133">
        <v>0</v>
      </c>
      <c r="Q1224" s="278"/>
      <c r="R1224" s="279"/>
    </row>
    <row r="1225" spans="1:18" s="24" customFormat="1" ht="13.5" thickBot="1">
      <c r="A1225" s="138"/>
      <c r="B1225" s="156"/>
      <c r="C1225" s="153"/>
      <c r="D1225" s="83"/>
      <c r="E1225" s="85"/>
      <c r="F1225" s="35" t="s">
        <v>238</v>
      </c>
      <c r="G1225" s="134">
        <f t="shared" si="249"/>
        <v>0</v>
      </c>
      <c r="H1225" s="134">
        <f t="shared" si="249"/>
        <v>0</v>
      </c>
      <c r="I1225" s="36">
        <v>0</v>
      </c>
      <c r="J1225" s="36">
        <v>0</v>
      </c>
      <c r="K1225" s="36">
        <v>0</v>
      </c>
      <c r="L1225" s="134">
        <v>0</v>
      </c>
      <c r="M1225" s="36">
        <v>0</v>
      </c>
      <c r="N1225" s="36">
        <v>0</v>
      </c>
      <c r="O1225" s="36">
        <v>0</v>
      </c>
      <c r="P1225" s="134">
        <v>0</v>
      </c>
      <c r="Q1225" s="280"/>
      <c r="R1225" s="281"/>
    </row>
    <row r="1226" spans="1:18" s="24" customFormat="1" ht="12.75">
      <c r="A1226" s="136" t="s">
        <v>349</v>
      </c>
      <c r="B1226" s="139" t="s">
        <v>526</v>
      </c>
      <c r="C1226" s="142">
        <v>230</v>
      </c>
      <c r="D1226" s="114"/>
      <c r="E1226" s="114"/>
      <c r="F1226" s="119" t="s">
        <v>247</v>
      </c>
      <c r="G1226" s="23">
        <f aca="true" t="shared" si="250" ref="G1226:P1226">SUM(G1227:G1237)</f>
        <v>1569.8</v>
      </c>
      <c r="H1226" s="23">
        <f t="shared" si="250"/>
        <v>0</v>
      </c>
      <c r="I1226" s="23">
        <f t="shared" si="250"/>
        <v>1569.8</v>
      </c>
      <c r="J1226" s="23">
        <f t="shared" si="250"/>
        <v>0</v>
      </c>
      <c r="K1226" s="23">
        <f t="shared" si="250"/>
        <v>0</v>
      </c>
      <c r="L1226" s="23">
        <f t="shared" si="250"/>
        <v>0</v>
      </c>
      <c r="M1226" s="23">
        <f t="shared" si="250"/>
        <v>0</v>
      </c>
      <c r="N1226" s="23">
        <f t="shared" si="250"/>
        <v>0</v>
      </c>
      <c r="O1226" s="23">
        <f t="shared" si="250"/>
        <v>0</v>
      </c>
      <c r="P1226" s="23">
        <f t="shared" si="250"/>
        <v>0</v>
      </c>
      <c r="Q1226" s="276" t="s">
        <v>20</v>
      </c>
      <c r="R1226" s="277"/>
    </row>
    <row r="1227" spans="1:18" s="24" customFormat="1" ht="12.75">
      <c r="A1227" s="137"/>
      <c r="B1227" s="140"/>
      <c r="C1227" s="143"/>
      <c r="D1227" s="82"/>
      <c r="E1227" s="115"/>
      <c r="F1227" s="27" t="s">
        <v>22</v>
      </c>
      <c r="G1227" s="133">
        <f aca="true" t="shared" si="251" ref="G1227:H1237">I1227+K1227+M1227+O1227</f>
        <v>0</v>
      </c>
      <c r="H1227" s="133">
        <f t="shared" si="251"/>
        <v>0</v>
      </c>
      <c r="I1227" s="133">
        <v>0</v>
      </c>
      <c r="J1227" s="133">
        <v>0</v>
      </c>
      <c r="K1227" s="133">
        <v>0</v>
      </c>
      <c r="L1227" s="133">
        <v>0</v>
      </c>
      <c r="M1227" s="133">
        <v>0</v>
      </c>
      <c r="N1227" s="133">
        <v>0</v>
      </c>
      <c r="O1227" s="133">
        <v>0</v>
      </c>
      <c r="P1227" s="133">
        <v>0</v>
      </c>
      <c r="Q1227" s="278"/>
      <c r="R1227" s="279"/>
    </row>
    <row r="1228" spans="1:18" s="24" customFormat="1" ht="12.75">
      <c r="A1228" s="137"/>
      <c r="B1228" s="140"/>
      <c r="C1228" s="143"/>
      <c r="D1228" s="82"/>
      <c r="E1228" s="38"/>
      <c r="F1228" s="27" t="s">
        <v>25</v>
      </c>
      <c r="G1228" s="133">
        <f t="shared" si="251"/>
        <v>0</v>
      </c>
      <c r="H1228" s="133">
        <f t="shared" si="251"/>
        <v>0</v>
      </c>
      <c r="I1228" s="133">
        <v>0</v>
      </c>
      <c r="J1228" s="133">
        <v>0</v>
      </c>
      <c r="K1228" s="133">
        <v>0</v>
      </c>
      <c r="L1228" s="133">
        <v>0</v>
      </c>
      <c r="M1228" s="133">
        <v>0</v>
      </c>
      <c r="N1228" s="133">
        <v>0</v>
      </c>
      <c r="O1228" s="133">
        <v>0</v>
      </c>
      <c r="P1228" s="133">
        <v>0</v>
      </c>
      <c r="Q1228" s="278"/>
      <c r="R1228" s="279"/>
    </row>
    <row r="1229" spans="1:18" s="24" customFormat="1" ht="12.75">
      <c r="A1229" s="137"/>
      <c r="B1229" s="140"/>
      <c r="C1229" s="143"/>
      <c r="D1229" s="82"/>
      <c r="E1229" s="84"/>
      <c r="F1229" s="27" t="s">
        <v>26</v>
      </c>
      <c r="G1229" s="133">
        <f t="shared" si="251"/>
        <v>0</v>
      </c>
      <c r="H1229" s="133">
        <f t="shared" si="251"/>
        <v>0</v>
      </c>
      <c r="I1229" s="133">
        <v>0</v>
      </c>
      <c r="J1229" s="133">
        <v>0</v>
      </c>
      <c r="K1229" s="133">
        <v>0</v>
      </c>
      <c r="L1229" s="133">
        <v>0</v>
      </c>
      <c r="M1229" s="133">
        <v>0</v>
      </c>
      <c r="N1229" s="133">
        <v>0</v>
      </c>
      <c r="O1229" s="133">
        <v>0</v>
      </c>
      <c r="P1229" s="133">
        <v>0</v>
      </c>
      <c r="Q1229" s="278"/>
      <c r="R1229" s="279"/>
    </row>
    <row r="1230" spans="1:18" s="24" customFormat="1" ht="12.75">
      <c r="A1230" s="137"/>
      <c r="B1230" s="140"/>
      <c r="C1230" s="143"/>
      <c r="D1230" s="82"/>
      <c r="E1230" s="84"/>
      <c r="F1230" s="27" t="s">
        <v>248</v>
      </c>
      <c r="G1230" s="133">
        <f t="shared" si="251"/>
        <v>0</v>
      </c>
      <c r="H1230" s="133">
        <f t="shared" si="251"/>
        <v>0</v>
      </c>
      <c r="I1230" s="133">
        <v>0</v>
      </c>
      <c r="J1230" s="133">
        <v>0</v>
      </c>
      <c r="K1230" s="133">
        <v>0</v>
      </c>
      <c r="L1230" s="133">
        <v>0</v>
      </c>
      <c r="M1230" s="133">
        <v>0</v>
      </c>
      <c r="N1230" s="133">
        <v>0</v>
      </c>
      <c r="O1230" s="133">
        <v>0</v>
      </c>
      <c r="P1230" s="133">
        <v>0</v>
      </c>
      <c r="Q1230" s="278"/>
      <c r="R1230" s="279"/>
    </row>
    <row r="1231" spans="1:18" s="24" customFormat="1" ht="12.75">
      <c r="A1231" s="137"/>
      <c r="B1231" s="140"/>
      <c r="C1231" s="143"/>
      <c r="D1231" s="82"/>
      <c r="E1231" s="27"/>
      <c r="F1231" s="27" t="s">
        <v>28</v>
      </c>
      <c r="G1231" s="133">
        <f t="shared" si="251"/>
        <v>0</v>
      </c>
      <c r="H1231" s="133">
        <f t="shared" si="251"/>
        <v>0</v>
      </c>
      <c r="I1231" s="28">
        <v>0</v>
      </c>
      <c r="J1231" s="28">
        <v>0</v>
      </c>
      <c r="K1231" s="133">
        <v>0</v>
      </c>
      <c r="L1231" s="133">
        <v>0</v>
      </c>
      <c r="M1231" s="133">
        <v>0</v>
      </c>
      <c r="N1231" s="133">
        <v>0</v>
      </c>
      <c r="O1231" s="133">
        <v>0</v>
      </c>
      <c r="P1231" s="133">
        <v>0</v>
      </c>
      <c r="Q1231" s="278"/>
      <c r="R1231" s="279"/>
    </row>
    <row r="1232" spans="1:18" s="24" customFormat="1" ht="12.75">
      <c r="A1232" s="137"/>
      <c r="B1232" s="140"/>
      <c r="C1232" s="143"/>
      <c r="D1232" s="82"/>
      <c r="E1232" s="27"/>
      <c r="F1232" s="27" t="s">
        <v>227</v>
      </c>
      <c r="G1232" s="133">
        <f t="shared" si="251"/>
        <v>0</v>
      </c>
      <c r="H1232" s="133">
        <f t="shared" si="251"/>
        <v>0</v>
      </c>
      <c r="I1232" s="28">
        <v>0</v>
      </c>
      <c r="J1232" s="28">
        <v>0</v>
      </c>
      <c r="K1232" s="133">
        <v>0</v>
      </c>
      <c r="L1232" s="133">
        <v>0</v>
      </c>
      <c r="M1232" s="133">
        <v>0</v>
      </c>
      <c r="N1232" s="133">
        <v>0</v>
      </c>
      <c r="O1232" s="133">
        <v>0</v>
      </c>
      <c r="P1232" s="133">
        <v>0</v>
      </c>
      <c r="Q1232" s="278"/>
      <c r="R1232" s="279"/>
    </row>
    <row r="1233" spans="1:18" s="24" customFormat="1" ht="12.75">
      <c r="A1233" s="137"/>
      <c r="B1233" s="140"/>
      <c r="C1233" s="143"/>
      <c r="D1233" s="82"/>
      <c r="E1233" s="27"/>
      <c r="F1233" s="27" t="s">
        <v>234</v>
      </c>
      <c r="G1233" s="133">
        <f t="shared" si="251"/>
        <v>0</v>
      </c>
      <c r="H1233" s="133">
        <f t="shared" si="251"/>
        <v>0</v>
      </c>
      <c r="I1233" s="28">
        <v>0</v>
      </c>
      <c r="J1233" s="28">
        <v>0</v>
      </c>
      <c r="K1233" s="28">
        <v>0</v>
      </c>
      <c r="L1233" s="133">
        <v>0</v>
      </c>
      <c r="M1233" s="28">
        <v>0</v>
      </c>
      <c r="N1233" s="28">
        <v>0</v>
      </c>
      <c r="O1233" s="28">
        <v>0</v>
      </c>
      <c r="P1233" s="133">
        <v>0</v>
      </c>
      <c r="Q1233" s="278"/>
      <c r="R1233" s="279"/>
    </row>
    <row r="1234" spans="1:18" s="24" customFormat="1" ht="12.75">
      <c r="A1234" s="137"/>
      <c r="B1234" s="140"/>
      <c r="C1234" s="143"/>
      <c r="D1234" s="82"/>
      <c r="E1234" s="27"/>
      <c r="F1234" s="27" t="s">
        <v>235</v>
      </c>
      <c r="G1234" s="133">
        <f t="shared" si="251"/>
        <v>0</v>
      </c>
      <c r="H1234" s="133">
        <f t="shared" si="251"/>
        <v>0</v>
      </c>
      <c r="I1234" s="28">
        <v>0</v>
      </c>
      <c r="J1234" s="28">
        <v>0</v>
      </c>
      <c r="K1234" s="28">
        <v>0</v>
      </c>
      <c r="L1234" s="133">
        <v>0</v>
      </c>
      <c r="M1234" s="28">
        <v>0</v>
      </c>
      <c r="N1234" s="28">
        <v>0</v>
      </c>
      <c r="O1234" s="28">
        <v>0</v>
      </c>
      <c r="P1234" s="133">
        <v>0</v>
      </c>
      <c r="Q1234" s="278"/>
      <c r="R1234" s="279"/>
    </row>
    <row r="1235" spans="1:18" s="24" customFormat="1" ht="12.75">
      <c r="A1235" s="137"/>
      <c r="B1235" s="140"/>
      <c r="C1235" s="143"/>
      <c r="D1235" s="82"/>
      <c r="E1235" s="27" t="s">
        <v>199</v>
      </c>
      <c r="F1235" s="27" t="s">
        <v>236</v>
      </c>
      <c r="G1235" s="133">
        <f t="shared" si="251"/>
        <v>74.8</v>
      </c>
      <c r="H1235" s="133">
        <f t="shared" si="251"/>
        <v>0</v>
      </c>
      <c r="I1235" s="28">
        <v>74.8</v>
      </c>
      <c r="J1235" s="28">
        <v>0</v>
      </c>
      <c r="K1235" s="28">
        <v>0</v>
      </c>
      <c r="L1235" s="133">
        <v>0</v>
      </c>
      <c r="M1235" s="28">
        <v>0</v>
      </c>
      <c r="N1235" s="28">
        <v>0</v>
      </c>
      <c r="O1235" s="28">
        <v>0</v>
      </c>
      <c r="P1235" s="133">
        <v>0</v>
      </c>
      <c r="Q1235" s="278"/>
      <c r="R1235" s="279"/>
    </row>
    <row r="1236" spans="1:18" s="24" customFormat="1" ht="12.75">
      <c r="A1236" s="137"/>
      <c r="B1236" s="140"/>
      <c r="C1236" s="143"/>
      <c r="D1236" s="82"/>
      <c r="E1236" s="27" t="s">
        <v>23</v>
      </c>
      <c r="F1236" s="27" t="s">
        <v>237</v>
      </c>
      <c r="G1236" s="133">
        <f t="shared" si="251"/>
        <v>1495</v>
      </c>
      <c r="H1236" s="133">
        <f t="shared" si="251"/>
        <v>0</v>
      </c>
      <c r="I1236" s="28">
        <v>1495</v>
      </c>
      <c r="J1236" s="28">
        <v>0</v>
      </c>
      <c r="K1236" s="28">
        <v>0</v>
      </c>
      <c r="L1236" s="133">
        <v>0</v>
      </c>
      <c r="M1236" s="28">
        <v>0</v>
      </c>
      <c r="N1236" s="28">
        <v>0</v>
      </c>
      <c r="O1236" s="28">
        <v>0</v>
      </c>
      <c r="P1236" s="133">
        <v>0</v>
      </c>
      <c r="Q1236" s="278"/>
      <c r="R1236" s="279"/>
    </row>
    <row r="1237" spans="1:18" s="24" customFormat="1" ht="13.5" thickBot="1">
      <c r="A1237" s="138"/>
      <c r="B1237" s="141"/>
      <c r="C1237" s="144"/>
      <c r="D1237" s="83"/>
      <c r="E1237" s="85"/>
      <c r="F1237" s="35" t="s">
        <v>238</v>
      </c>
      <c r="G1237" s="134">
        <f t="shared" si="251"/>
        <v>0</v>
      </c>
      <c r="H1237" s="134">
        <f t="shared" si="251"/>
        <v>0</v>
      </c>
      <c r="I1237" s="36">
        <v>0</v>
      </c>
      <c r="J1237" s="36">
        <v>0</v>
      </c>
      <c r="K1237" s="36">
        <v>0</v>
      </c>
      <c r="L1237" s="134">
        <v>0</v>
      </c>
      <c r="M1237" s="36">
        <v>0</v>
      </c>
      <c r="N1237" s="36">
        <v>0</v>
      </c>
      <c r="O1237" s="36">
        <v>0</v>
      </c>
      <c r="P1237" s="134">
        <v>0</v>
      </c>
      <c r="Q1237" s="280"/>
      <c r="R1237" s="281"/>
    </row>
    <row r="1238" spans="1:18" s="24" customFormat="1" ht="12.75">
      <c r="A1238" s="136" t="s">
        <v>350</v>
      </c>
      <c r="B1238" s="139" t="s">
        <v>527</v>
      </c>
      <c r="C1238" s="142">
        <v>206</v>
      </c>
      <c r="D1238" s="21"/>
      <c r="E1238" s="114"/>
      <c r="F1238" s="119" t="s">
        <v>247</v>
      </c>
      <c r="G1238" s="23">
        <f aca="true" t="shared" si="252" ref="G1238:P1238">SUM(G1239:G1249)</f>
        <v>1406</v>
      </c>
      <c r="H1238" s="23">
        <f t="shared" si="252"/>
        <v>0</v>
      </c>
      <c r="I1238" s="23">
        <f t="shared" si="252"/>
        <v>1406</v>
      </c>
      <c r="J1238" s="23">
        <f t="shared" si="252"/>
        <v>0</v>
      </c>
      <c r="K1238" s="23">
        <f t="shared" si="252"/>
        <v>0</v>
      </c>
      <c r="L1238" s="23">
        <f t="shared" si="252"/>
        <v>0</v>
      </c>
      <c r="M1238" s="23">
        <f t="shared" si="252"/>
        <v>0</v>
      </c>
      <c r="N1238" s="23">
        <f t="shared" si="252"/>
        <v>0</v>
      </c>
      <c r="O1238" s="23">
        <f t="shared" si="252"/>
        <v>0</v>
      </c>
      <c r="P1238" s="23">
        <f t="shared" si="252"/>
        <v>0</v>
      </c>
      <c r="Q1238" s="276" t="s">
        <v>20</v>
      </c>
      <c r="R1238" s="277"/>
    </row>
    <row r="1239" spans="1:18" s="24" customFormat="1" ht="12.75">
      <c r="A1239" s="137"/>
      <c r="B1239" s="140"/>
      <c r="C1239" s="143"/>
      <c r="D1239" s="29"/>
      <c r="E1239" s="115"/>
      <c r="F1239" s="27" t="s">
        <v>22</v>
      </c>
      <c r="G1239" s="133">
        <f aca="true" t="shared" si="253" ref="G1239:H1249">I1239+K1239+M1239+O1239</f>
        <v>0</v>
      </c>
      <c r="H1239" s="133">
        <f t="shared" si="253"/>
        <v>0</v>
      </c>
      <c r="I1239" s="133">
        <v>0</v>
      </c>
      <c r="J1239" s="133">
        <v>0</v>
      </c>
      <c r="K1239" s="133">
        <v>0</v>
      </c>
      <c r="L1239" s="133">
        <v>0</v>
      </c>
      <c r="M1239" s="133">
        <v>0</v>
      </c>
      <c r="N1239" s="133">
        <v>0</v>
      </c>
      <c r="O1239" s="133">
        <v>0</v>
      </c>
      <c r="P1239" s="133">
        <v>0</v>
      </c>
      <c r="Q1239" s="278"/>
      <c r="R1239" s="279"/>
    </row>
    <row r="1240" spans="1:18" s="24" customFormat="1" ht="12.75">
      <c r="A1240" s="137"/>
      <c r="B1240" s="140"/>
      <c r="C1240" s="143"/>
      <c r="D1240" s="29"/>
      <c r="E1240" s="38"/>
      <c r="F1240" s="27" t="s">
        <v>25</v>
      </c>
      <c r="G1240" s="133">
        <f t="shared" si="253"/>
        <v>0</v>
      </c>
      <c r="H1240" s="133">
        <f t="shared" si="253"/>
        <v>0</v>
      </c>
      <c r="I1240" s="133">
        <v>0</v>
      </c>
      <c r="J1240" s="133">
        <v>0</v>
      </c>
      <c r="K1240" s="133">
        <v>0</v>
      </c>
      <c r="L1240" s="133">
        <v>0</v>
      </c>
      <c r="M1240" s="133">
        <v>0</v>
      </c>
      <c r="N1240" s="133">
        <v>0</v>
      </c>
      <c r="O1240" s="133">
        <v>0</v>
      </c>
      <c r="P1240" s="133">
        <v>0</v>
      </c>
      <c r="Q1240" s="278"/>
      <c r="R1240" s="279"/>
    </row>
    <row r="1241" spans="1:18" s="24" customFormat="1" ht="12.75">
      <c r="A1241" s="137"/>
      <c r="B1241" s="140"/>
      <c r="C1241" s="143"/>
      <c r="D1241" s="29"/>
      <c r="E1241" s="84"/>
      <c r="F1241" s="27" t="s">
        <v>26</v>
      </c>
      <c r="G1241" s="133">
        <f t="shared" si="253"/>
        <v>0</v>
      </c>
      <c r="H1241" s="133">
        <f t="shared" si="253"/>
        <v>0</v>
      </c>
      <c r="I1241" s="133">
        <v>0</v>
      </c>
      <c r="J1241" s="133">
        <v>0</v>
      </c>
      <c r="K1241" s="133">
        <v>0</v>
      </c>
      <c r="L1241" s="133">
        <v>0</v>
      </c>
      <c r="M1241" s="133">
        <v>0</v>
      </c>
      <c r="N1241" s="133">
        <v>0</v>
      </c>
      <c r="O1241" s="133">
        <v>0</v>
      </c>
      <c r="P1241" s="133">
        <v>0</v>
      </c>
      <c r="Q1241" s="278"/>
      <c r="R1241" s="279"/>
    </row>
    <row r="1242" spans="1:18" s="24" customFormat="1" ht="12.75">
      <c r="A1242" s="137"/>
      <c r="B1242" s="140"/>
      <c r="C1242" s="143"/>
      <c r="D1242" s="29"/>
      <c r="E1242" s="84"/>
      <c r="F1242" s="27" t="s">
        <v>248</v>
      </c>
      <c r="G1242" s="133">
        <f t="shared" si="253"/>
        <v>0</v>
      </c>
      <c r="H1242" s="133">
        <f t="shared" si="253"/>
        <v>0</v>
      </c>
      <c r="I1242" s="133">
        <v>0</v>
      </c>
      <c r="J1242" s="133">
        <v>0</v>
      </c>
      <c r="K1242" s="133">
        <v>0</v>
      </c>
      <c r="L1242" s="133">
        <v>0</v>
      </c>
      <c r="M1242" s="133">
        <v>0</v>
      </c>
      <c r="N1242" s="133">
        <v>0</v>
      </c>
      <c r="O1242" s="133">
        <v>0</v>
      </c>
      <c r="P1242" s="133">
        <v>0</v>
      </c>
      <c r="Q1242" s="278"/>
      <c r="R1242" s="279"/>
    </row>
    <row r="1243" spans="1:18" s="24" customFormat="1" ht="12.75">
      <c r="A1243" s="137"/>
      <c r="B1243" s="140"/>
      <c r="C1243" s="143"/>
      <c r="D1243" s="29"/>
      <c r="E1243" s="27"/>
      <c r="F1243" s="27" t="s">
        <v>28</v>
      </c>
      <c r="G1243" s="133">
        <f t="shared" si="253"/>
        <v>0</v>
      </c>
      <c r="H1243" s="133">
        <f t="shared" si="253"/>
        <v>0</v>
      </c>
      <c r="I1243" s="28">
        <v>0</v>
      </c>
      <c r="J1243" s="28">
        <v>0</v>
      </c>
      <c r="K1243" s="133">
        <v>0</v>
      </c>
      <c r="L1243" s="133">
        <v>0</v>
      </c>
      <c r="M1243" s="133">
        <v>0</v>
      </c>
      <c r="N1243" s="133">
        <v>0</v>
      </c>
      <c r="O1243" s="133">
        <v>0</v>
      </c>
      <c r="P1243" s="133">
        <v>0</v>
      </c>
      <c r="Q1243" s="278"/>
      <c r="R1243" s="279"/>
    </row>
    <row r="1244" spans="1:18" s="24" customFormat="1" ht="12.75">
      <c r="A1244" s="137"/>
      <c r="B1244" s="140"/>
      <c r="C1244" s="143"/>
      <c r="D1244" s="29"/>
      <c r="E1244" s="27"/>
      <c r="F1244" s="27" t="s">
        <v>227</v>
      </c>
      <c r="G1244" s="133">
        <f t="shared" si="253"/>
        <v>0</v>
      </c>
      <c r="H1244" s="133">
        <f t="shared" si="253"/>
        <v>0</v>
      </c>
      <c r="I1244" s="28">
        <v>0</v>
      </c>
      <c r="J1244" s="28">
        <v>0</v>
      </c>
      <c r="K1244" s="133">
        <v>0</v>
      </c>
      <c r="L1244" s="133">
        <v>0</v>
      </c>
      <c r="M1244" s="133">
        <v>0</v>
      </c>
      <c r="N1244" s="133">
        <v>0</v>
      </c>
      <c r="O1244" s="133">
        <v>0</v>
      </c>
      <c r="P1244" s="133">
        <v>0</v>
      </c>
      <c r="Q1244" s="278"/>
      <c r="R1244" s="279"/>
    </row>
    <row r="1245" spans="1:18" s="24" customFormat="1" ht="12.75">
      <c r="A1245" s="137"/>
      <c r="B1245" s="140"/>
      <c r="C1245" s="143"/>
      <c r="D1245" s="29"/>
      <c r="E1245" s="27"/>
      <c r="F1245" s="27" t="s">
        <v>234</v>
      </c>
      <c r="G1245" s="133">
        <f t="shared" si="253"/>
        <v>0</v>
      </c>
      <c r="H1245" s="133">
        <f t="shared" si="253"/>
        <v>0</v>
      </c>
      <c r="I1245" s="28">
        <v>0</v>
      </c>
      <c r="J1245" s="28">
        <v>0</v>
      </c>
      <c r="K1245" s="28">
        <v>0</v>
      </c>
      <c r="L1245" s="133">
        <v>0</v>
      </c>
      <c r="M1245" s="28">
        <v>0</v>
      </c>
      <c r="N1245" s="28">
        <v>0</v>
      </c>
      <c r="O1245" s="28">
        <v>0</v>
      </c>
      <c r="P1245" s="133">
        <v>0</v>
      </c>
      <c r="Q1245" s="278"/>
      <c r="R1245" s="279"/>
    </row>
    <row r="1246" spans="1:18" s="24" customFormat="1" ht="12.75">
      <c r="A1246" s="137"/>
      <c r="B1246" s="140"/>
      <c r="C1246" s="143"/>
      <c r="D1246" s="29"/>
      <c r="E1246" s="27"/>
      <c r="F1246" s="27" t="s">
        <v>235</v>
      </c>
      <c r="G1246" s="133">
        <f t="shared" si="253"/>
        <v>0</v>
      </c>
      <c r="H1246" s="133">
        <f t="shared" si="253"/>
        <v>0</v>
      </c>
      <c r="I1246" s="28">
        <v>0</v>
      </c>
      <c r="J1246" s="28">
        <v>0</v>
      </c>
      <c r="K1246" s="28">
        <v>0</v>
      </c>
      <c r="L1246" s="133">
        <v>0</v>
      </c>
      <c r="M1246" s="28">
        <v>0</v>
      </c>
      <c r="N1246" s="28">
        <v>0</v>
      </c>
      <c r="O1246" s="28">
        <v>0</v>
      </c>
      <c r="P1246" s="133">
        <v>0</v>
      </c>
      <c r="Q1246" s="278"/>
      <c r="R1246" s="279"/>
    </row>
    <row r="1247" spans="1:18" s="24" customFormat="1" ht="12.75">
      <c r="A1247" s="137"/>
      <c r="B1247" s="140"/>
      <c r="C1247" s="143"/>
      <c r="D1247" s="29"/>
      <c r="E1247" s="27" t="s">
        <v>199</v>
      </c>
      <c r="F1247" s="27" t="s">
        <v>236</v>
      </c>
      <c r="G1247" s="133">
        <f t="shared" si="253"/>
        <v>67</v>
      </c>
      <c r="H1247" s="133">
        <f t="shared" si="253"/>
        <v>0</v>
      </c>
      <c r="I1247" s="28">
        <v>67</v>
      </c>
      <c r="J1247" s="28">
        <v>0</v>
      </c>
      <c r="K1247" s="28">
        <v>0</v>
      </c>
      <c r="L1247" s="133">
        <v>0</v>
      </c>
      <c r="M1247" s="28">
        <v>0</v>
      </c>
      <c r="N1247" s="28">
        <v>0</v>
      </c>
      <c r="O1247" s="28">
        <v>0</v>
      </c>
      <c r="P1247" s="133">
        <v>0</v>
      </c>
      <c r="Q1247" s="278"/>
      <c r="R1247" s="279"/>
    </row>
    <row r="1248" spans="1:18" s="24" customFormat="1" ht="12.75">
      <c r="A1248" s="137"/>
      <c r="B1248" s="140"/>
      <c r="C1248" s="143"/>
      <c r="D1248" s="29"/>
      <c r="E1248" s="27" t="s">
        <v>23</v>
      </c>
      <c r="F1248" s="27" t="s">
        <v>237</v>
      </c>
      <c r="G1248" s="133">
        <f t="shared" si="253"/>
        <v>1339</v>
      </c>
      <c r="H1248" s="133">
        <f t="shared" si="253"/>
        <v>0</v>
      </c>
      <c r="I1248" s="28">
        <v>1339</v>
      </c>
      <c r="J1248" s="28">
        <v>0</v>
      </c>
      <c r="K1248" s="28">
        <v>0</v>
      </c>
      <c r="L1248" s="133">
        <v>0</v>
      </c>
      <c r="M1248" s="28">
        <v>0</v>
      </c>
      <c r="N1248" s="28">
        <v>0</v>
      </c>
      <c r="O1248" s="28">
        <v>0</v>
      </c>
      <c r="P1248" s="133">
        <v>0</v>
      </c>
      <c r="Q1248" s="278"/>
      <c r="R1248" s="279"/>
    </row>
    <row r="1249" spans="1:18" s="24" customFormat="1" ht="13.5" thickBot="1">
      <c r="A1249" s="138"/>
      <c r="B1249" s="141"/>
      <c r="C1249" s="144"/>
      <c r="D1249" s="33"/>
      <c r="E1249" s="85"/>
      <c r="F1249" s="35" t="s">
        <v>238</v>
      </c>
      <c r="G1249" s="134">
        <f t="shared" si="253"/>
        <v>0</v>
      </c>
      <c r="H1249" s="134">
        <f t="shared" si="253"/>
        <v>0</v>
      </c>
      <c r="I1249" s="36">
        <v>0</v>
      </c>
      <c r="J1249" s="36">
        <v>0</v>
      </c>
      <c r="K1249" s="36">
        <v>0</v>
      </c>
      <c r="L1249" s="134">
        <v>0</v>
      </c>
      <c r="M1249" s="36">
        <v>0</v>
      </c>
      <c r="N1249" s="36">
        <v>0</v>
      </c>
      <c r="O1249" s="36">
        <v>0</v>
      </c>
      <c r="P1249" s="134">
        <v>0</v>
      </c>
      <c r="Q1249" s="280"/>
      <c r="R1249" s="281"/>
    </row>
    <row r="1250" spans="1:18" s="24" customFormat="1" ht="12.75">
      <c r="A1250" s="136" t="s">
        <v>351</v>
      </c>
      <c r="B1250" s="139" t="s">
        <v>528</v>
      </c>
      <c r="C1250" s="142">
        <v>100</v>
      </c>
      <c r="D1250" s="21"/>
      <c r="E1250" s="114"/>
      <c r="F1250" s="119" t="s">
        <v>247</v>
      </c>
      <c r="G1250" s="23">
        <f aca="true" t="shared" si="254" ref="G1250:P1250">SUM(G1251:G1261)</f>
        <v>682.5</v>
      </c>
      <c r="H1250" s="23">
        <f t="shared" si="254"/>
        <v>0</v>
      </c>
      <c r="I1250" s="23">
        <f t="shared" si="254"/>
        <v>682.5</v>
      </c>
      <c r="J1250" s="23">
        <f t="shared" si="254"/>
        <v>0</v>
      </c>
      <c r="K1250" s="23">
        <f t="shared" si="254"/>
        <v>0</v>
      </c>
      <c r="L1250" s="23">
        <f t="shared" si="254"/>
        <v>0</v>
      </c>
      <c r="M1250" s="23">
        <f t="shared" si="254"/>
        <v>0</v>
      </c>
      <c r="N1250" s="23">
        <f t="shared" si="254"/>
        <v>0</v>
      </c>
      <c r="O1250" s="23">
        <f t="shared" si="254"/>
        <v>0</v>
      </c>
      <c r="P1250" s="23">
        <f t="shared" si="254"/>
        <v>0</v>
      </c>
      <c r="Q1250" s="276" t="s">
        <v>20</v>
      </c>
      <c r="R1250" s="277"/>
    </row>
    <row r="1251" spans="1:18" s="24" customFormat="1" ht="12.75">
      <c r="A1251" s="137"/>
      <c r="B1251" s="140"/>
      <c r="C1251" s="143"/>
      <c r="D1251" s="29"/>
      <c r="E1251" s="115"/>
      <c r="F1251" s="27" t="s">
        <v>22</v>
      </c>
      <c r="G1251" s="133">
        <f aca="true" t="shared" si="255" ref="G1251:H1261">I1251+K1251+M1251+O1251</f>
        <v>0</v>
      </c>
      <c r="H1251" s="133">
        <f t="shared" si="255"/>
        <v>0</v>
      </c>
      <c r="I1251" s="133">
        <v>0</v>
      </c>
      <c r="J1251" s="133">
        <v>0</v>
      </c>
      <c r="K1251" s="133">
        <v>0</v>
      </c>
      <c r="L1251" s="133">
        <v>0</v>
      </c>
      <c r="M1251" s="133">
        <v>0</v>
      </c>
      <c r="N1251" s="133">
        <v>0</v>
      </c>
      <c r="O1251" s="133">
        <v>0</v>
      </c>
      <c r="P1251" s="133">
        <v>0</v>
      </c>
      <c r="Q1251" s="278"/>
      <c r="R1251" s="279"/>
    </row>
    <row r="1252" spans="1:18" s="24" customFormat="1" ht="12.75">
      <c r="A1252" s="137"/>
      <c r="B1252" s="140"/>
      <c r="C1252" s="143"/>
      <c r="D1252" s="29"/>
      <c r="E1252" s="38"/>
      <c r="F1252" s="27" t="s">
        <v>25</v>
      </c>
      <c r="G1252" s="133">
        <f t="shared" si="255"/>
        <v>0</v>
      </c>
      <c r="H1252" s="133">
        <f t="shared" si="255"/>
        <v>0</v>
      </c>
      <c r="I1252" s="133">
        <v>0</v>
      </c>
      <c r="J1252" s="133">
        <v>0</v>
      </c>
      <c r="K1252" s="133">
        <v>0</v>
      </c>
      <c r="L1252" s="133">
        <v>0</v>
      </c>
      <c r="M1252" s="133">
        <v>0</v>
      </c>
      <c r="N1252" s="133">
        <v>0</v>
      </c>
      <c r="O1252" s="133">
        <v>0</v>
      </c>
      <c r="P1252" s="133">
        <v>0</v>
      </c>
      <c r="Q1252" s="278"/>
      <c r="R1252" s="279"/>
    </row>
    <row r="1253" spans="1:18" s="24" customFormat="1" ht="12.75">
      <c r="A1253" s="137"/>
      <c r="B1253" s="140"/>
      <c r="C1253" s="143"/>
      <c r="D1253" s="29"/>
      <c r="E1253" s="84"/>
      <c r="F1253" s="27" t="s">
        <v>26</v>
      </c>
      <c r="G1253" s="133">
        <f t="shared" si="255"/>
        <v>0</v>
      </c>
      <c r="H1253" s="133">
        <f t="shared" si="255"/>
        <v>0</v>
      </c>
      <c r="I1253" s="133">
        <v>0</v>
      </c>
      <c r="J1253" s="133">
        <v>0</v>
      </c>
      <c r="K1253" s="133">
        <v>0</v>
      </c>
      <c r="L1253" s="133">
        <v>0</v>
      </c>
      <c r="M1253" s="133">
        <v>0</v>
      </c>
      <c r="N1253" s="133">
        <v>0</v>
      </c>
      <c r="O1253" s="133">
        <v>0</v>
      </c>
      <c r="P1253" s="133">
        <v>0</v>
      </c>
      <c r="Q1253" s="278"/>
      <c r="R1253" s="279"/>
    </row>
    <row r="1254" spans="1:18" s="24" customFormat="1" ht="12.75">
      <c r="A1254" s="137"/>
      <c r="B1254" s="140"/>
      <c r="C1254" s="143"/>
      <c r="D1254" s="29"/>
      <c r="E1254" s="84"/>
      <c r="F1254" s="27" t="s">
        <v>248</v>
      </c>
      <c r="G1254" s="133">
        <f t="shared" si="255"/>
        <v>0</v>
      </c>
      <c r="H1254" s="133">
        <f t="shared" si="255"/>
        <v>0</v>
      </c>
      <c r="I1254" s="133">
        <v>0</v>
      </c>
      <c r="J1254" s="133">
        <v>0</v>
      </c>
      <c r="K1254" s="133">
        <v>0</v>
      </c>
      <c r="L1254" s="133">
        <v>0</v>
      </c>
      <c r="M1254" s="133">
        <v>0</v>
      </c>
      <c r="N1254" s="133">
        <v>0</v>
      </c>
      <c r="O1254" s="133">
        <v>0</v>
      </c>
      <c r="P1254" s="133">
        <v>0</v>
      </c>
      <c r="Q1254" s="278"/>
      <c r="R1254" s="279"/>
    </row>
    <row r="1255" spans="1:18" s="24" customFormat="1" ht="12.75">
      <c r="A1255" s="137"/>
      <c r="B1255" s="140"/>
      <c r="C1255" s="143"/>
      <c r="D1255" s="29"/>
      <c r="E1255" s="27"/>
      <c r="F1255" s="27" t="s">
        <v>28</v>
      </c>
      <c r="G1255" s="133">
        <f t="shared" si="255"/>
        <v>0</v>
      </c>
      <c r="H1255" s="133">
        <f t="shared" si="255"/>
        <v>0</v>
      </c>
      <c r="I1255" s="28">
        <v>0</v>
      </c>
      <c r="J1255" s="28">
        <v>0</v>
      </c>
      <c r="K1255" s="133">
        <v>0</v>
      </c>
      <c r="L1255" s="133">
        <v>0</v>
      </c>
      <c r="M1255" s="133">
        <v>0</v>
      </c>
      <c r="N1255" s="133">
        <v>0</v>
      </c>
      <c r="O1255" s="133">
        <v>0</v>
      </c>
      <c r="P1255" s="133">
        <v>0</v>
      </c>
      <c r="Q1255" s="278"/>
      <c r="R1255" s="279"/>
    </row>
    <row r="1256" spans="1:18" s="24" customFormat="1" ht="12.75">
      <c r="A1256" s="137"/>
      <c r="B1256" s="140"/>
      <c r="C1256" s="143"/>
      <c r="D1256" s="29"/>
      <c r="E1256" s="27"/>
      <c r="F1256" s="27" t="s">
        <v>227</v>
      </c>
      <c r="G1256" s="133">
        <f t="shared" si="255"/>
        <v>0</v>
      </c>
      <c r="H1256" s="133">
        <f t="shared" si="255"/>
        <v>0</v>
      </c>
      <c r="I1256" s="28">
        <v>0</v>
      </c>
      <c r="J1256" s="28">
        <v>0</v>
      </c>
      <c r="K1256" s="133">
        <v>0</v>
      </c>
      <c r="L1256" s="133">
        <v>0</v>
      </c>
      <c r="M1256" s="133">
        <v>0</v>
      </c>
      <c r="N1256" s="133">
        <v>0</v>
      </c>
      <c r="O1256" s="133">
        <v>0</v>
      </c>
      <c r="P1256" s="133">
        <v>0</v>
      </c>
      <c r="Q1256" s="278"/>
      <c r="R1256" s="279"/>
    </row>
    <row r="1257" spans="1:18" s="24" customFormat="1" ht="12.75">
      <c r="A1257" s="137"/>
      <c r="B1257" s="140"/>
      <c r="C1257" s="143"/>
      <c r="D1257" s="29"/>
      <c r="E1257" s="38"/>
      <c r="F1257" s="27" t="s">
        <v>234</v>
      </c>
      <c r="G1257" s="133">
        <f t="shared" si="255"/>
        <v>0</v>
      </c>
      <c r="H1257" s="133">
        <f t="shared" si="255"/>
        <v>0</v>
      </c>
      <c r="I1257" s="28">
        <v>0</v>
      </c>
      <c r="J1257" s="28">
        <v>0</v>
      </c>
      <c r="K1257" s="28">
        <v>0</v>
      </c>
      <c r="L1257" s="133">
        <v>0</v>
      </c>
      <c r="M1257" s="28">
        <v>0</v>
      </c>
      <c r="N1257" s="28">
        <v>0</v>
      </c>
      <c r="O1257" s="28">
        <v>0</v>
      </c>
      <c r="P1257" s="133">
        <v>0</v>
      </c>
      <c r="Q1257" s="278"/>
      <c r="R1257" s="279"/>
    </row>
    <row r="1258" spans="1:18" s="24" customFormat="1" ht="12.75">
      <c r="A1258" s="137"/>
      <c r="B1258" s="140"/>
      <c r="C1258" s="143"/>
      <c r="D1258" s="29"/>
      <c r="E1258" s="38"/>
      <c r="F1258" s="27" t="s">
        <v>235</v>
      </c>
      <c r="G1258" s="133">
        <f t="shared" si="255"/>
        <v>0</v>
      </c>
      <c r="H1258" s="133">
        <f t="shared" si="255"/>
        <v>0</v>
      </c>
      <c r="I1258" s="28">
        <v>0</v>
      </c>
      <c r="J1258" s="28">
        <v>0</v>
      </c>
      <c r="K1258" s="28">
        <v>0</v>
      </c>
      <c r="L1258" s="133">
        <v>0</v>
      </c>
      <c r="M1258" s="28">
        <v>0</v>
      </c>
      <c r="N1258" s="28">
        <v>0</v>
      </c>
      <c r="O1258" s="28">
        <v>0</v>
      </c>
      <c r="P1258" s="133">
        <v>0</v>
      </c>
      <c r="Q1258" s="278"/>
      <c r="R1258" s="279"/>
    </row>
    <row r="1259" spans="1:18" s="24" customFormat="1" ht="12.75">
      <c r="A1259" s="137"/>
      <c r="B1259" s="140"/>
      <c r="C1259" s="143"/>
      <c r="D1259" s="29"/>
      <c r="E1259" s="27" t="s">
        <v>199</v>
      </c>
      <c r="F1259" s="27" t="s">
        <v>236</v>
      </c>
      <c r="G1259" s="133">
        <f t="shared" si="255"/>
        <v>32.5</v>
      </c>
      <c r="H1259" s="133">
        <f t="shared" si="255"/>
        <v>0</v>
      </c>
      <c r="I1259" s="28">
        <v>32.5</v>
      </c>
      <c r="J1259" s="28">
        <v>0</v>
      </c>
      <c r="K1259" s="28">
        <v>0</v>
      </c>
      <c r="L1259" s="133">
        <v>0</v>
      </c>
      <c r="M1259" s="28">
        <v>0</v>
      </c>
      <c r="N1259" s="28">
        <v>0</v>
      </c>
      <c r="O1259" s="28">
        <v>0</v>
      </c>
      <c r="P1259" s="133">
        <v>0</v>
      </c>
      <c r="Q1259" s="278"/>
      <c r="R1259" s="279"/>
    </row>
    <row r="1260" spans="1:18" s="24" customFormat="1" ht="12.75">
      <c r="A1260" s="137"/>
      <c r="B1260" s="140"/>
      <c r="C1260" s="143"/>
      <c r="D1260" s="29"/>
      <c r="E1260" s="27" t="s">
        <v>23</v>
      </c>
      <c r="F1260" s="27" t="s">
        <v>237</v>
      </c>
      <c r="G1260" s="133">
        <f t="shared" si="255"/>
        <v>650</v>
      </c>
      <c r="H1260" s="133">
        <f t="shared" si="255"/>
        <v>0</v>
      </c>
      <c r="I1260" s="28">
        <v>650</v>
      </c>
      <c r="J1260" s="28">
        <v>0</v>
      </c>
      <c r="K1260" s="28">
        <v>0</v>
      </c>
      <c r="L1260" s="133">
        <v>0</v>
      </c>
      <c r="M1260" s="28">
        <v>0</v>
      </c>
      <c r="N1260" s="28">
        <v>0</v>
      </c>
      <c r="O1260" s="28">
        <v>0</v>
      </c>
      <c r="P1260" s="133">
        <v>0</v>
      </c>
      <c r="Q1260" s="278"/>
      <c r="R1260" s="279"/>
    </row>
    <row r="1261" spans="1:18" s="24" customFormat="1" ht="13.5" thickBot="1">
      <c r="A1261" s="148"/>
      <c r="B1261" s="149"/>
      <c r="C1261" s="150"/>
      <c r="D1261" s="86"/>
      <c r="E1261" s="87"/>
      <c r="F1261" s="88" t="s">
        <v>238</v>
      </c>
      <c r="G1261" s="135">
        <f t="shared" si="255"/>
        <v>0</v>
      </c>
      <c r="H1261" s="135">
        <f t="shared" si="255"/>
        <v>0</v>
      </c>
      <c r="I1261" s="89">
        <v>0</v>
      </c>
      <c r="J1261" s="89">
        <v>0</v>
      </c>
      <c r="K1261" s="89">
        <v>0</v>
      </c>
      <c r="L1261" s="135">
        <v>0</v>
      </c>
      <c r="M1261" s="89">
        <v>0</v>
      </c>
      <c r="N1261" s="89">
        <v>0</v>
      </c>
      <c r="O1261" s="89">
        <v>0</v>
      </c>
      <c r="P1261" s="135">
        <v>0</v>
      </c>
      <c r="Q1261" s="278"/>
      <c r="R1261" s="279"/>
    </row>
    <row r="1262" spans="1:18" s="24" customFormat="1" ht="12.75">
      <c r="A1262" s="136" t="s">
        <v>352</v>
      </c>
      <c r="B1262" s="139" t="s">
        <v>529</v>
      </c>
      <c r="C1262" s="142">
        <v>180</v>
      </c>
      <c r="D1262" s="21"/>
      <c r="E1262" s="114"/>
      <c r="F1262" s="119" t="s">
        <v>247</v>
      </c>
      <c r="G1262" s="23">
        <f aca="true" t="shared" si="256" ref="G1262:P1262">SUM(G1263:G1273)</f>
        <v>1228.5</v>
      </c>
      <c r="H1262" s="23">
        <f t="shared" si="256"/>
        <v>0</v>
      </c>
      <c r="I1262" s="23">
        <f t="shared" si="256"/>
        <v>1228.5</v>
      </c>
      <c r="J1262" s="23">
        <f t="shared" si="256"/>
        <v>0</v>
      </c>
      <c r="K1262" s="23">
        <f t="shared" si="256"/>
        <v>0</v>
      </c>
      <c r="L1262" s="23">
        <f t="shared" si="256"/>
        <v>0</v>
      </c>
      <c r="M1262" s="23">
        <f t="shared" si="256"/>
        <v>0</v>
      </c>
      <c r="N1262" s="23">
        <f t="shared" si="256"/>
        <v>0</v>
      </c>
      <c r="O1262" s="23">
        <f t="shared" si="256"/>
        <v>0</v>
      </c>
      <c r="P1262" s="23">
        <f t="shared" si="256"/>
        <v>0</v>
      </c>
      <c r="Q1262" s="276" t="s">
        <v>20</v>
      </c>
      <c r="R1262" s="277"/>
    </row>
    <row r="1263" spans="1:18" s="24" customFormat="1" ht="12.75">
      <c r="A1263" s="137"/>
      <c r="B1263" s="140"/>
      <c r="C1263" s="143"/>
      <c r="D1263" s="29"/>
      <c r="E1263" s="115"/>
      <c r="F1263" s="27" t="s">
        <v>22</v>
      </c>
      <c r="G1263" s="133">
        <f aca="true" t="shared" si="257" ref="G1263:H1273">I1263+K1263+M1263+O1263</f>
        <v>0</v>
      </c>
      <c r="H1263" s="133">
        <f t="shared" si="257"/>
        <v>0</v>
      </c>
      <c r="I1263" s="133">
        <v>0</v>
      </c>
      <c r="J1263" s="133">
        <v>0</v>
      </c>
      <c r="K1263" s="133">
        <v>0</v>
      </c>
      <c r="L1263" s="133">
        <v>0</v>
      </c>
      <c r="M1263" s="133">
        <v>0</v>
      </c>
      <c r="N1263" s="133">
        <v>0</v>
      </c>
      <c r="O1263" s="133">
        <v>0</v>
      </c>
      <c r="P1263" s="133">
        <v>0</v>
      </c>
      <c r="Q1263" s="278"/>
      <c r="R1263" s="279"/>
    </row>
    <row r="1264" spans="1:18" s="24" customFormat="1" ht="12.75">
      <c r="A1264" s="137"/>
      <c r="B1264" s="140"/>
      <c r="C1264" s="143"/>
      <c r="D1264" s="29"/>
      <c r="E1264" s="38"/>
      <c r="F1264" s="27" t="s">
        <v>25</v>
      </c>
      <c r="G1264" s="133">
        <f t="shared" si="257"/>
        <v>0</v>
      </c>
      <c r="H1264" s="133">
        <f t="shared" si="257"/>
        <v>0</v>
      </c>
      <c r="I1264" s="133">
        <v>0</v>
      </c>
      <c r="J1264" s="133">
        <v>0</v>
      </c>
      <c r="K1264" s="133">
        <v>0</v>
      </c>
      <c r="L1264" s="133">
        <v>0</v>
      </c>
      <c r="M1264" s="133">
        <v>0</v>
      </c>
      <c r="N1264" s="133">
        <v>0</v>
      </c>
      <c r="O1264" s="133">
        <v>0</v>
      </c>
      <c r="P1264" s="133">
        <v>0</v>
      </c>
      <c r="Q1264" s="278"/>
      <c r="R1264" s="279"/>
    </row>
    <row r="1265" spans="1:18" s="24" customFormat="1" ht="12.75">
      <c r="A1265" s="137"/>
      <c r="B1265" s="140"/>
      <c r="C1265" s="143"/>
      <c r="D1265" s="29"/>
      <c r="E1265" s="84"/>
      <c r="F1265" s="27" t="s">
        <v>26</v>
      </c>
      <c r="G1265" s="133">
        <f t="shared" si="257"/>
        <v>0</v>
      </c>
      <c r="H1265" s="133">
        <f t="shared" si="257"/>
        <v>0</v>
      </c>
      <c r="I1265" s="133">
        <v>0</v>
      </c>
      <c r="J1265" s="133">
        <v>0</v>
      </c>
      <c r="K1265" s="133">
        <v>0</v>
      </c>
      <c r="L1265" s="133">
        <v>0</v>
      </c>
      <c r="M1265" s="133">
        <v>0</v>
      </c>
      <c r="N1265" s="133">
        <v>0</v>
      </c>
      <c r="O1265" s="133">
        <v>0</v>
      </c>
      <c r="P1265" s="133">
        <v>0</v>
      </c>
      <c r="Q1265" s="278"/>
      <c r="R1265" s="279"/>
    </row>
    <row r="1266" spans="1:18" s="24" customFormat="1" ht="12.75">
      <c r="A1266" s="137"/>
      <c r="B1266" s="140"/>
      <c r="C1266" s="143"/>
      <c r="D1266" s="29"/>
      <c r="E1266" s="84"/>
      <c r="F1266" s="27" t="s">
        <v>248</v>
      </c>
      <c r="G1266" s="133">
        <f t="shared" si="257"/>
        <v>0</v>
      </c>
      <c r="H1266" s="133">
        <f t="shared" si="257"/>
        <v>0</v>
      </c>
      <c r="I1266" s="133">
        <v>0</v>
      </c>
      <c r="J1266" s="133">
        <v>0</v>
      </c>
      <c r="K1266" s="133">
        <v>0</v>
      </c>
      <c r="L1266" s="133">
        <v>0</v>
      </c>
      <c r="M1266" s="133">
        <v>0</v>
      </c>
      <c r="N1266" s="133">
        <v>0</v>
      </c>
      <c r="O1266" s="133">
        <v>0</v>
      </c>
      <c r="P1266" s="133">
        <v>0</v>
      </c>
      <c r="Q1266" s="278"/>
      <c r="R1266" s="279"/>
    </row>
    <row r="1267" spans="1:18" s="24" customFormat="1" ht="12.75">
      <c r="A1267" s="137"/>
      <c r="B1267" s="140"/>
      <c r="C1267" s="143"/>
      <c r="D1267" s="29"/>
      <c r="E1267" s="27"/>
      <c r="F1267" s="27" t="s">
        <v>28</v>
      </c>
      <c r="G1267" s="133">
        <f t="shared" si="257"/>
        <v>0</v>
      </c>
      <c r="H1267" s="133">
        <f t="shared" si="257"/>
        <v>0</v>
      </c>
      <c r="I1267" s="28">
        <v>0</v>
      </c>
      <c r="J1267" s="28">
        <v>0</v>
      </c>
      <c r="K1267" s="133">
        <v>0</v>
      </c>
      <c r="L1267" s="133">
        <v>0</v>
      </c>
      <c r="M1267" s="133">
        <v>0</v>
      </c>
      <c r="N1267" s="133">
        <v>0</v>
      </c>
      <c r="O1267" s="133">
        <v>0</v>
      </c>
      <c r="P1267" s="133">
        <v>0</v>
      </c>
      <c r="Q1267" s="278"/>
      <c r="R1267" s="279"/>
    </row>
    <row r="1268" spans="1:18" s="24" customFormat="1" ht="12.75">
      <c r="A1268" s="137"/>
      <c r="B1268" s="140"/>
      <c r="C1268" s="143"/>
      <c r="D1268" s="29"/>
      <c r="E1268" s="27"/>
      <c r="F1268" s="27" t="s">
        <v>227</v>
      </c>
      <c r="G1268" s="133">
        <f t="shared" si="257"/>
        <v>0</v>
      </c>
      <c r="H1268" s="133">
        <f t="shared" si="257"/>
        <v>0</v>
      </c>
      <c r="I1268" s="28">
        <v>0</v>
      </c>
      <c r="J1268" s="28">
        <v>0</v>
      </c>
      <c r="K1268" s="133">
        <v>0</v>
      </c>
      <c r="L1268" s="133">
        <v>0</v>
      </c>
      <c r="M1268" s="133">
        <v>0</v>
      </c>
      <c r="N1268" s="133">
        <v>0</v>
      </c>
      <c r="O1268" s="133">
        <v>0</v>
      </c>
      <c r="P1268" s="133">
        <v>0</v>
      </c>
      <c r="Q1268" s="278"/>
      <c r="R1268" s="279"/>
    </row>
    <row r="1269" spans="1:18" s="24" customFormat="1" ht="12.75">
      <c r="A1269" s="137"/>
      <c r="B1269" s="140"/>
      <c r="C1269" s="143"/>
      <c r="D1269" s="29"/>
      <c r="E1269" s="27"/>
      <c r="F1269" s="27" t="s">
        <v>234</v>
      </c>
      <c r="G1269" s="133">
        <f t="shared" si="257"/>
        <v>0</v>
      </c>
      <c r="H1269" s="133">
        <f t="shared" si="257"/>
        <v>0</v>
      </c>
      <c r="I1269" s="28">
        <v>0</v>
      </c>
      <c r="J1269" s="28">
        <v>0</v>
      </c>
      <c r="K1269" s="28">
        <v>0</v>
      </c>
      <c r="L1269" s="133">
        <v>0</v>
      </c>
      <c r="M1269" s="28">
        <v>0</v>
      </c>
      <c r="N1269" s="28">
        <v>0</v>
      </c>
      <c r="O1269" s="28">
        <v>0</v>
      </c>
      <c r="P1269" s="133">
        <v>0</v>
      </c>
      <c r="Q1269" s="278"/>
      <c r="R1269" s="279"/>
    </row>
    <row r="1270" spans="1:18" s="24" customFormat="1" ht="12.75">
      <c r="A1270" s="137"/>
      <c r="B1270" s="140"/>
      <c r="C1270" s="143"/>
      <c r="D1270" s="29"/>
      <c r="E1270" s="27"/>
      <c r="F1270" s="27" t="s">
        <v>235</v>
      </c>
      <c r="G1270" s="133">
        <f t="shared" si="257"/>
        <v>0</v>
      </c>
      <c r="H1270" s="133">
        <f t="shared" si="257"/>
        <v>0</v>
      </c>
      <c r="I1270" s="28">
        <v>0</v>
      </c>
      <c r="J1270" s="28">
        <v>0</v>
      </c>
      <c r="K1270" s="28">
        <v>0</v>
      </c>
      <c r="L1270" s="133">
        <v>0</v>
      </c>
      <c r="M1270" s="28">
        <v>0</v>
      </c>
      <c r="N1270" s="28">
        <v>0</v>
      </c>
      <c r="O1270" s="28">
        <v>0</v>
      </c>
      <c r="P1270" s="133">
        <v>0</v>
      </c>
      <c r="Q1270" s="278"/>
      <c r="R1270" s="279"/>
    </row>
    <row r="1271" spans="1:18" s="24" customFormat="1" ht="12.75">
      <c r="A1271" s="137"/>
      <c r="B1271" s="140"/>
      <c r="C1271" s="143"/>
      <c r="D1271" s="29"/>
      <c r="E1271" s="27" t="s">
        <v>199</v>
      </c>
      <c r="F1271" s="27" t="s">
        <v>236</v>
      </c>
      <c r="G1271" s="133">
        <f t="shared" si="257"/>
        <v>58.5</v>
      </c>
      <c r="H1271" s="133">
        <f t="shared" si="257"/>
        <v>0</v>
      </c>
      <c r="I1271" s="28">
        <v>58.5</v>
      </c>
      <c r="J1271" s="28">
        <v>0</v>
      </c>
      <c r="K1271" s="28">
        <v>0</v>
      </c>
      <c r="L1271" s="133">
        <v>0</v>
      </c>
      <c r="M1271" s="28">
        <v>0</v>
      </c>
      <c r="N1271" s="28">
        <v>0</v>
      </c>
      <c r="O1271" s="28">
        <v>0</v>
      </c>
      <c r="P1271" s="133">
        <v>0</v>
      </c>
      <c r="Q1271" s="278"/>
      <c r="R1271" s="279"/>
    </row>
    <row r="1272" spans="1:18" s="24" customFormat="1" ht="12.75">
      <c r="A1272" s="137"/>
      <c r="B1272" s="140"/>
      <c r="C1272" s="143"/>
      <c r="D1272" s="29"/>
      <c r="E1272" s="27" t="s">
        <v>23</v>
      </c>
      <c r="F1272" s="27" t="s">
        <v>237</v>
      </c>
      <c r="G1272" s="133">
        <f t="shared" si="257"/>
        <v>1170</v>
      </c>
      <c r="H1272" s="133">
        <f t="shared" si="257"/>
        <v>0</v>
      </c>
      <c r="I1272" s="28">
        <v>1170</v>
      </c>
      <c r="J1272" s="28">
        <v>0</v>
      </c>
      <c r="K1272" s="28">
        <v>0</v>
      </c>
      <c r="L1272" s="133">
        <v>0</v>
      </c>
      <c r="M1272" s="28">
        <v>0</v>
      </c>
      <c r="N1272" s="28">
        <v>0</v>
      </c>
      <c r="O1272" s="28">
        <v>0</v>
      </c>
      <c r="P1272" s="133">
        <v>0</v>
      </c>
      <c r="Q1272" s="278"/>
      <c r="R1272" s="279"/>
    </row>
    <row r="1273" spans="1:18" s="24" customFormat="1" ht="13.5" thickBot="1">
      <c r="A1273" s="138"/>
      <c r="B1273" s="141"/>
      <c r="C1273" s="144"/>
      <c r="D1273" s="33"/>
      <c r="E1273" s="85"/>
      <c r="F1273" s="35" t="s">
        <v>238</v>
      </c>
      <c r="G1273" s="134">
        <f t="shared" si="257"/>
        <v>0</v>
      </c>
      <c r="H1273" s="134">
        <f t="shared" si="257"/>
        <v>0</v>
      </c>
      <c r="I1273" s="36">
        <v>0</v>
      </c>
      <c r="J1273" s="36">
        <v>0</v>
      </c>
      <c r="K1273" s="36">
        <v>0</v>
      </c>
      <c r="L1273" s="134">
        <v>0</v>
      </c>
      <c r="M1273" s="36">
        <v>0</v>
      </c>
      <c r="N1273" s="36">
        <v>0</v>
      </c>
      <c r="O1273" s="36">
        <v>0</v>
      </c>
      <c r="P1273" s="134">
        <v>0</v>
      </c>
      <c r="Q1273" s="280"/>
      <c r="R1273" s="281"/>
    </row>
    <row r="1274" spans="1:18" s="24" customFormat="1" ht="12.75">
      <c r="A1274" s="136" t="s">
        <v>353</v>
      </c>
      <c r="B1274" s="139" t="s">
        <v>530</v>
      </c>
      <c r="C1274" s="142">
        <v>810</v>
      </c>
      <c r="D1274" s="114"/>
      <c r="E1274" s="114"/>
      <c r="F1274" s="119" t="s">
        <v>247</v>
      </c>
      <c r="G1274" s="23">
        <f aca="true" t="shared" si="258" ref="G1274:P1274">SUM(G1275:G1285)</f>
        <v>5528.3</v>
      </c>
      <c r="H1274" s="23">
        <f t="shared" si="258"/>
        <v>0</v>
      </c>
      <c r="I1274" s="23">
        <f t="shared" si="258"/>
        <v>5528.3</v>
      </c>
      <c r="J1274" s="23">
        <f t="shared" si="258"/>
        <v>0</v>
      </c>
      <c r="K1274" s="23">
        <f t="shared" si="258"/>
        <v>0</v>
      </c>
      <c r="L1274" s="23">
        <f t="shared" si="258"/>
        <v>0</v>
      </c>
      <c r="M1274" s="23">
        <f t="shared" si="258"/>
        <v>0</v>
      </c>
      <c r="N1274" s="23">
        <f t="shared" si="258"/>
        <v>0</v>
      </c>
      <c r="O1274" s="23">
        <f t="shared" si="258"/>
        <v>0</v>
      </c>
      <c r="P1274" s="23">
        <f t="shared" si="258"/>
        <v>0</v>
      </c>
      <c r="Q1274" s="276" t="s">
        <v>20</v>
      </c>
      <c r="R1274" s="277"/>
    </row>
    <row r="1275" spans="1:18" s="24" customFormat="1" ht="12.75">
      <c r="A1275" s="137"/>
      <c r="B1275" s="140"/>
      <c r="C1275" s="143"/>
      <c r="D1275" s="82"/>
      <c r="E1275" s="115"/>
      <c r="F1275" s="27" t="s">
        <v>22</v>
      </c>
      <c r="G1275" s="133">
        <f aca="true" t="shared" si="259" ref="G1275:H1285">I1275+K1275+M1275+O1275</f>
        <v>0</v>
      </c>
      <c r="H1275" s="133">
        <f t="shared" si="259"/>
        <v>0</v>
      </c>
      <c r="I1275" s="133">
        <v>0</v>
      </c>
      <c r="J1275" s="133">
        <v>0</v>
      </c>
      <c r="K1275" s="133">
        <v>0</v>
      </c>
      <c r="L1275" s="133">
        <v>0</v>
      </c>
      <c r="M1275" s="133">
        <v>0</v>
      </c>
      <c r="N1275" s="133">
        <v>0</v>
      </c>
      <c r="O1275" s="133">
        <v>0</v>
      </c>
      <c r="P1275" s="133">
        <v>0</v>
      </c>
      <c r="Q1275" s="278"/>
      <c r="R1275" s="279"/>
    </row>
    <row r="1276" spans="1:18" s="24" customFormat="1" ht="12.75">
      <c r="A1276" s="137"/>
      <c r="B1276" s="140"/>
      <c r="C1276" s="143"/>
      <c r="D1276" s="82"/>
      <c r="E1276" s="38"/>
      <c r="F1276" s="27" t="s">
        <v>25</v>
      </c>
      <c r="G1276" s="133">
        <f t="shared" si="259"/>
        <v>0</v>
      </c>
      <c r="H1276" s="133">
        <f t="shared" si="259"/>
        <v>0</v>
      </c>
      <c r="I1276" s="133">
        <v>0</v>
      </c>
      <c r="J1276" s="133">
        <v>0</v>
      </c>
      <c r="K1276" s="133">
        <v>0</v>
      </c>
      <c r="L1276" s="133">
        <v>0</v>
      </c>
      <c r="M1276" s="133">
        <v>0</v>
      </c>
      <c r="N1276" s="133">
        <v>0</v>
      </c>
      <c r="O1276" s="133">
        <v>0</v>
      </c>
      <c r="P1276" s="133">
        <v>0</v>
      </c>
      <c r="Q1276" s="278"/>
      <c r="R1276" s="279"/>
    </row>
    <row r="1277" spans="1:18" s="24" customFormat="1" ht="12.75">
      <c r="A1277" s="137"/>
      <c r="B1277" s="140"/>
      <c r="C1277" s="143"/>
      <c r="D1277" s="82"/>
      <c r="E1277" s="84"/>
      <c r="F1277" s="27" t="s">
        <v>26</v>
      </c>
      <c r="G1277" s="133">
        <f t="shared" si="259"/>
        <v>0</v>
      </c>
      <c r="H1277" s="133">
        <f t="shared" si="259"/>
        <v>0</v>
      </c>
      <c r="I1277" s="133">
        <v>0</v>
      </c>
      <c r="J1277" s="133">
        <v>0</v>
      </c>
      <c r="K1277" s="133">
        <v>0</v>
      </c>
      <c r="L1277" s="133">
        <v>0</v>
      </c>
      <c r="M1277" s="133">
        <v>0</v>
      </c>
      <c r="N1277" s="133">
        <v>0</v>
      </c>
      <c r="O1277" s="133">
        <v>0</v>
      </c>
      <c r="P1277" s="133">
        <v>0</v>
      </c>
      <c r="Q1277" s="278"/>
      <c r="R1277" s="279"/>
    </row>
    <row r="1278" spans="1:18" s="24" customFormat="1" ht="12.75">
      <c r="A1278" s="137"/>
      <c r="B1278" s="140"/>
      <c r="C1278" s="143"/>
      <c r="D1278" s="82"/>
      <c r="E1278" s="84"/>
      <c r="F1278" s="27" t="s">
        <v>248</v>
      </c>
      <c r="G1278" s="133">
        <f t="shared" si="259"/>
        <v>0</v>
      </c>
      <c r="H1278" s="133">
        <f t="shared" si="259"/>
        <v>0</v>
      </c>
      <c r="I1278" s="133">
        <v>0</v>
      </c>
      <c r="J1278" s="133">
        <v>0</v>
      </c>
      <c r="K1278" s="133">
        <v>0</v>
      </c>
      <c r="L1278" s="133">
        <v>0</v>
      </c>
      <c r="M1278" s="133">
        <v>0</v>
      </c>
      <c r="N1278" s="133">
        <v>0</v>
      </c>
      <c r="O1278" s="133">
        <v>0</v>
      </c>
      <c r="P1278" s="133">
        <v>0</v>
      </c>
      <c r="Q1278" s="278"/>
      <c r="R1278" s="279"/>
    </row>
    <row r="1279" spans="1:18" s="24" customFormat="1" ht="12.75">
      <c r="A1279" s="137"/>
      <c r="B1279" s="140"/>
      <c r="C1279" s="143"/>
      <c r="D1279" s="82"/>
      <c r="E1279" s="27"/>
      <c r="F1279" s="27" t="s">
        <v>28</v>
      </c>
      <c r="G1279" s="133">
        <f t="shared" si="259"/>
        <v>0</v>
      </c>
      <c r="H1279" s="133">
        <f t="shared" si="259"/>
        <v>0</v>
      </c>
      <c r="I1279" s="28">
        <v>0</v>
      </c>
      <c r="J1279" s="28">
        <v>0</v>
      </c>
      <c r="K1279" s="133">
        <v>0</v>
      </c>
      <c r="L1279" s="133">
        <v>0</v>
      </c>
      <c r="M1279" s="133">
        <v>0</v>
      </c>
      <c r="N1279" s="133">
        <v>0</v>
      </c>
      <c r="O1279" s="133">
        <v>0</v>
      </c>
      <c r="P1279" s="133">
        <v>0</v>
      </c>
      <c r="Q1279" s="278"/>
      <c r="R1279" s="279"/>
    </row>
    <row r="1280" spans="1:18" s="24" customFormat="1" ht="12.75">
      <c r="A1280" s="137"/>
      <c r="B1280" s="140"/>
      <c r="C1280" s="143"/>
      <c r="D1280" s="82"/>
      <c r="E1280" s="27"/>
      <c r="F1280" s="27" t="s">
        <v>227</v>
      </c>
      <c r="G1280" s="133">
        <f t="shared" si="259"/>
        <v>0</v>
      </c>
      <c r="H1280" s="133">
        <f t="shared" si="259"/>
        <v>0</v>
      </c>
      <c r="I1280" s="28">
        <v>0</v>
      </c>
      <c r="J1280" s="28">
        <v>0</v>
      </c>
      <c r="K1280" s="133">
        <v>0</v>
      </c>
      <c r="L1280" s="133">
        <v>0</v>
      </c>
      <c r="M1280" s="133">
        <v>0</v>
      </c>
      <c r="N1280" s="133">
        <v>0</v>
      </c>
      <c r="O1280" s="133">
        <v>0</v>
      </c>
      <c r="P1280" s="133">
        <v>0</v>
      </c>
      <c r="Q1280" s="278"/>
      <c r="R1280" s="279"/>
    </row>
    <row r="1281" spans="1:18" s="24" customFormat="1" ht="12.75">
      <c r="A1281" s="137"/>
      <c r="B1281" s="140"/>
      <c r="C1281" s="143"/>
      <c r="D1281" s="82"/>
      <c r="E1281" s="38"/>
      <c r="F1281" s="27" t="s">
        <v>234</v>
      </c>
      <c r="G1281" s="133">
        <f t="shared" si="259"/>
        <v>0</v>
      </c>
      <c r="H1281" s="133">
        <f t="shared" si="259"/>
        <v>0</v>
      </c>
      <c r="I1281" s="28">
        <v>0</v>
      </c>
      <c r="J1281" s="28">
        <v>0</v>
      </c>
      <c r="K1281" s="28">
        <v>0</v>
      </c>
      <c r="L1281" s="133">
        <v>0</v>
      </c>
      <c r="M1281" s="28">
        <v>0</v>
      </c>
      <c r="N1281" s="28">
        <v>0</v>
      </c>
      <c r="O1281" s="28">
        <v>0</v>
      </c>
      <c r="P1281" s="133">
        <v>0</v>
      </c>
      <c r="Q1281" s="278"/>
      <c r="R1281" s="279"/>
    </row>
    <row r="1282" spans="1:18" s="24" customFormat="1" ht="12.75">
      <c r="A1282" s="137"/>
      <c r="B1282" s="140"/>
      <c r="C1282" s="143"/>
      <c r="D1282" s="82"/>
      <c r="F1282" s="27" t="s">
        <v>235</v>
      </c>
      <c r="G1282" s="133">
        <f t="shared" si="259"/>
        <v>0</v>
      </c>
      <c r="H1282" s="133">
        <f t="shared" si="259"/>
        <v>0</v>
      </c>
      <c r="I1282" s="28">
        <v>0</v>
      </c>
      <c r="J1282" s="28">
        <v>0</v>
      </c>
      <c r="K1282" s="28">
        <v>0</v>
      </c>
      <c r="L1282" s="133">
        <v>0</v>
      </c>
      <c r="M1282" s="28">
        <v>0</v>
      </c>
      <c r="N1282" s="28">
        <v>0</v>
      </c>
      <c r="O1282" s="28">
        <v>0</v>
      </c>
      <c r="P1282" s="133">
        <v>0</v>
      </c>
      <c r="Q1282" s="278"/>
      <c r="R1282" s="279"/>
    </row>
    <row r="1283" spans="1:18" s="24" customFormat="1" ht="12.75">
      <c r="A1283" s="137"/>
      <c r="B1283" s="140"/>
      <c r="C1283" s="143"/>
      <c r="D1283" s="82"/>
      <c r="E1283" s="27" t="s">
        <v>199</v>
      </c>
      <c r="F1283" s="27" t="s">
        <v>236</v>
      </c>
      <c r="G1283" s="133">
        <f t="shared" si="259"/>
        <v>263.3</v>
      </c>
      <c r="H1283" s="133">
        <f t="shared" si="259"/>
        <v>0</v>
      </c>
      <c r="I1283" s="28">
        <v>263.3</v>
      </c>
      <c r="J1283" s="28">
        <v>0</v>
      </c>
      <c r="K1283" s="28">
        <v>0</v>
      </c>
      <c r="L1283" s="133">
        <v>0</v>
      </c>
      <c r="M1283" s="28">
        <v>0</v>
      </c>
      <c r="N1283" s="28">
        <v>0</v>
      </c>
      <c r="O1283" s="28">
        <v>0</v>
      </c>
      <c r="P1283" s="133">
        <v>0</v>
      </c>
      <c r="Q1283" s="278"/>
      <c r="R1283" s="279"/>
    </row>
    <row r="1284" spans="1:18" s="24" customFormat="1" ht="12.75">
      <c r="A1284" s="137"/>
      <c r="B1284" s="140"/>
      <c r="C1284" s="143"/>
      <c r="D1284" s="82"/>
      <c r="E1284" s="27" t="s">
        <v>23</v>
      </c>
      <c r="F1284" s="27" t="s">
        <v>237</v>
      </c>
      <c r="G1284" s="133">
        <f t="shared" si="259"/>
        <v>5265</v>
      </c>
      <c r="H1284" s="133">
        <f t="shared" si="259"/>
        <v>0</v>
      </c>
      <c r="I1284" s="28">
        <v>5265</v>
      </c>
      <c r="J1284" s="28">
        <v>0</v>
      </c>
      <c r="K1284" s="28">
        <v>0</v>
      </c>
      <c r="L1284" s="133">
        <v>0</v>
      </c>
      <c r="M1284" s="28">
        <v>0</v>
      </c>
      <c r="N1284" s="28">
        <v>0</v>
      </c>
      <c r="O1284" s="28">
        <v>0</v>
      </c>
      <c r="P1284" s="133">
        <v>0</v>
      </c>
      <c r="Q1284" s="278"/>
      <c r="R1284" s="279"/>
    </row>
    <row r="1285" spans="1:18" s="24" customFormat="1" ht="13.5" thickBot="1">
      <c r="A1285" s="138"/>
      <c r="B1285" s="141"/>
      <c r="C1285" s="144"/>
      <c r="D1285" s="83"/>
      <c r="E1285" s="85"/>
      <c r="F1285" s="35" t="s">
        <v>238</v>
      </c>
      <c r="G1285" s="134">
        <f t="shared" si="259"/>
        <v>0</v>
      </c>
      <c r="H1285" s="134">
        <f t="shared" si="259"/>
        <v>0</v>
      </c>
      <c r="I1285" s="36">
        <v>0</v>
      </c>
      <c r="J1285" s="36">
        <v>0</v>
      </c>
      <c r="K1285" s="36">
        <v>0</v>
      </c>
      <c r="L1285" s="134">
        <v>0</v>
      </c>
      <c r="M1285" s="36">
        <v>0</v>
      </c>
      <c r="N1285" s="36">
        <v>0</v>
      </c>
      <c r="O1285" s="36">
        <v>0</v>
      </c>
      <c r="P1285" s="134">
        <v>0</v>
      </c>
      <c r="Q1285" s="280"/>
      <c r="R1285" s="281"/>
    </row>
    <row r="1286" spans="1:18" s="24" customFormat="1" ht="12.75">
      <c r="A1286" s="136" t="s">
        <v>354</v>
      </c>
      <c r="B1286" s="139" t="s">
        <v>531</v>
      </c>
      <c r="C1286" s="142">
        <v>340</v>
      </c>
      <c r="D1286" s="114"/>
      <c r="E1286" s="114"/>
      <c r="F1286" s="119" t="s">
        <v>247</v>
      </c>
      <c r="G1286" s="23">
        <f aca="true" t="shared" si="260" ref="G1286:P1286">SUM(G1287:G1297)</f>
        <v>2320.5</v>
      </c>
      <c r="H1286" s="23">
        <f t="shared" si="260"/>
        <v>0</v>
      </c>
      <c r="I1286" s="23">
        <f t="shared" si="260"/>
        <v>2320.5</v>
      </c>
      <c r="J1286" s="23">
        <f t="shared" si="260"/>
        <v>0</v>
      </c>
      <c r="K1286" s="23">
        <f t="shared" si="260"/>
        <v>0</v>
      </c>
      <c r="L1286" s="23">
        <f t="shared" si="260"/>
        <v>0</v>
      </c>
      <c r="M1286" s="23">
        <f t="shared" si="260"/>
        <v>0</v>
      </c>
      <c r="N1286" s="23">
        <f t="shared" si="260"/>
        <v>0</v>
      </c>
      <c r="O1286" s="23">
        <f t="shared" si="260"/>
        <v>0</v>
      </c>
      <c r="P1286" s="23">
        <f t="shared" si="260"/>
        <v>0</v>
      </c>
      <c r="Q1286" s="276" t="s">
        <v>20</v>
      </c>
      <c r="R1286" s="277"/>
    </row>
    <row r="1287" spans="1:18" s="24" customFormat="1" ht="12.75">
      <c r="A1287" s="137"/>
      <c r="B1287" s="140"/>
      <c r="C1287" s="143"/>
      <c r="D1287" s="82"/>
      <c r="E1287" s="115"/>
      <c r="F1287" s="27" t="s">
        <v>22</v>
      </c>
      <c r="G1287" s="133">
        <f aca="true" t="shared" si="261" ref="G1287:H1297">I1287+K1287+M1287+O1287</f>
        <v>0</v>
      </c>
      <c r="H1287" s="133">
        <f t="shared" si="261"/>
        <v>0</v>
      </c>
      <c r="I1287" s="133">
        <v>0</v>
      </c>
      <c r="J1287" s="133">
        <v>0</v>
      </c>
      <c r="K1287" s="133">
        <v>0</v>
      </c>
      <c r="L1287" s="133">
        <v>0</v>
      </c>
      <c r="M1287" s="133">
        <v>0</v>
      </c>
      <c r="N1287" s="133">
        <v>0</v>
      </c>
      <c r="O1287" s="133">
        <v>0</v>
      </c>
      <c r="P1287" s="133">
        <v>0</v>
      </c>
      <c r="Q1287" s="278"/>
      <c r="R1287" s="279"/>
    </row>
    <row r="1288" spans="1:18" s="24" customFormat="1" ht="12.75">
      <c r="A1288" s="137"/>
      <c r="B1288" s="140"/>
      <c r="C1288" s="143"/>
      <c r="D1288" s="82"/>
      <c r="E1288" s="38"/>
      <c r="F1288" s="27" t="s">
        <v>25</v>
      </c>
      <c r="G1288" s="133">
        <f t="shared" si="261"/>
        <v>0</v>
      </c>
      <c r="H1288" s="133">
        <f t="shared" si="261"/>
        <v>0</v>
      </c>
      <c r="I1288" s="133">
        <v>0</v>
      </c>
      <c r="J1288" s="133">
        <v>0</v>
      </c>
      <c r="K1288" s="133">
        <v>0</v>
      </c>
      <c r="L1288" s="133">
        <v>0</v>
      </c>
      <c r="M1288" s="133">
        <v>0</v>
      </c>
      <c r="N1288" s="133">
        <v>0</v>
      </c>
      <c r="O1288" s="133">
        <v>0</v>
      </c>
      <c r="P1288" s="133">
        <v>0</v>
      </c>
      <c r="Q1288" s="278"/>
      <c r="R1288" s="279"/>
    </row>
    <row r="1289" spans="1:18" s="24" customFormat="1" ht="12.75">
      <c r="A1289" s="137"/>
      <c r="B1289" s="140"/>
      <c r="C1289" s="143"/>
      <c r="D1289" s="82"/>
      <c r="E1289" s="84"/>
      <c r="F1289" s="27" t="s">
        <v>26</v>
      </c>
      <c r="G1289" s="133">
        <f t="shared" si="261"/>
        <v>0</v>
      </c>
      <c r="H1289" s="133">
        <f t="shared" si="261"/>
        <v>0</v>
      </c>
      <c r="I1289" s="133">
        <v>0</v>
      </c>
      <c r="J1289" s="133">
        <v>0</v>
      </c>
      <c r="K1289" s="133">
        <v>0</v>
      </c>
      <c r="L1289" s="133">
        <v>0</v>
      </c>
      <c r="M1289" s="133">
        <v>0</v>
      </c>
      <c r="N1289" s="133">
        <v>0</v>
      </c>
      <c r="O1289" s="133">
        <v>0</v>
      </c>
      <c r="P1289" s="133">
        <v>0</v>
      </c>
      <c r="Q1289" s="278"/>
      <c r="R1289" s="279"/>
    </row>
    <row r="1290" spans="1:18" s="24" customFormat="1" ht="12.75">
      <c r="A1290" s="137"/>
      <c r="B1290" s="140"/>
      <c r="C1290" s="143"/>
      <c r="D1290" s="82"/>
      <c r="E1290" s="84"/>
      <c r="F1290" s="27" t="s">
        <v>248</v>
      </c>
      <c r="G1290" s="133">
        <f t="shared" si="261"/>
        <v>0</v>
      </c>
      <c r="H1290" s="133">
        <f t="shared" si="261"/>
        <v>0</v>
      </c>
      <c r="I1290" s="133">
        <v>0</v>
      </c>
      <c r="J1290" s="133">
        <v>0</v>
      </c>
      <c r="K1290" s="133">
        <v>0</v>
      </c>
      <c r="L1290" s="133">
        <v>0</v>
      </c>
      <c r="M1290" s="133">
        <v>0</v>
      </c>
      <c r="N1290" s="133">
        <v>0</v>
      </c>
      <c r="O1290" s="133">
        <v>0</v>
      </c>
      <c r="P1290" s="133">
        <v>0</v>
      </c>
      <c r="Q1290" s="278"/>
      <c r="R1290" s="279"/>
    </row>
    <row r="1291" spans="1:18" s="24" customFormat="1" ht="12.75">
      <c r="A1291" s="137"/>
      <c r="B1291" s="140"/>
      <c r="C1291" s="143"/>
      <c r="D1291" s="82"/>
      <c r="E1291" s="27"/>
      <c r="F1291" s="27" t="s">
        <v>28</v>
      </c>
      <c r="G1291" s="133">
        <f t="shared" si="261"/>
        <v>0</v>
      </c>
      <c r="H1291" s="133">
        <f t="shared" si="261"/>
        <v>0</v>
      </c>
      <c r="I1291" s="28">
        <v>0</v>
      </c>
      <c r="J1291" s="28">
        <v>0</v>
      </c>
      <c r="K1291" s="133">
        <v>0</v>
      </c>
      <c r="L1291" s="133">
        <v>0</v>
      </c>
      <c r="M1291" s="133">
        <v>0</v>
      </c>
      <c r="N1291" s="133">
        <v>0</v>
      </c>
      <c r="O1291" s="133">
        <v>0</v>
      </c>
      <c r="P1291" s="133">
        <v>0</v>
      </c>
      <c r="Q1291" s="278"/>
      <c r="R1291" s="279"/>
    </row>
    <row r="1292" spans="1:18" s="24" customFormat="1" ht="12.75">
      <c r="A1292" s="137"/>
      <c r="B1292" s="140"/>
      <c r="C1292" s="143"/>
      <c r="D1292" s="82"/>
      <c r="E1292" s="27"/>
      <c r="F1292" s="27" t="s">
        <v>227</v>
      </c>
      <c r="G1292" s="133">
        <f t="shared" si="261"/>
        <v>0</v>
      </c>
      <c r="H1292" s="133">
        <f t="shared" si="261"/>
        <v>0</v>
      </c>
      <c r="I1292" s="28">
        <v>0</v>
      </c>
      <c r="J1292" s="28">
        <v>0</v>
      </c>
      <c r="K1292" s="133">
        <v>0</v>
      </c>
      <c r="L1292" s="133">
        <v>0</v>
      </c>
      <c r="M1292" s="133">
        <v>0</v>
      </c>
      <c r="N1292" s="133">
        <v>0</v>
      </c>
      <c r="O1292" s="133">
        <v>0</v>
      </c>
      <c r="P1292" s="133">
        <v>0</v>
      </c>
      <c r="Q1292" s="278"/>
      <c r="R1292" s="279"/>
    </row>
    <row r="1293" spans="1:18" s="24" customFormat="1" ht="12.75">
      <c r="A1293" s="137"/>
      <c r="B1293" s="140"/>
      <c r="C1293" s="143"/>
      <c r="D1293" s="82"/>
      <c r="E1293" s="27"/>
      <c r="F1293" s="27" t="s">
        <v>234</v>
      </c>
      <c r="G1293" s="133">
        <f t="shared" si="261"/>
        <v>0</v>
      </c>
      <c r="H1293" s="133">
        <f t="shared" si="261"/>
        <v>0</v>
      </c>
      <c r="I1293" s="28">
        <v>0</v>
      </c>
      <c r="J1293" s="28">
        <v>0</v>
      </c>
      <c r="K1293" s="28">
        <v>0</v>
      </c>
      <c r="L1293" s="133">
        <v>0</v>
      </c>
      <c r="M1293" s="28">
        <v>0</v>
      </c>
      <c r="N1293" s="28">
        <v>0</v>
      </c>
      <c r="O1293" s="28">
        <v>0</v>
      </c>
      <c r="P1293" s="133">
        <v>0</v>
      </c>
      <c r="Q1293" s="278"/>
      <c r="R1293" s="279"/>
    </row>
    <row r="1294" spans="1:18" s="24" customFormat="1" ht="12.75">
      <c r="A1294" s="137"/>
      <c r="B1294" s="140"/>
      <c r="C1294" s="143"/>
      <c r="D1294" s="82"/>
      <c r="E1294" s="27"/>
      <c r="F1294" s="27" t="s">
        <v>235</v>
      </c>
      <c r="G1294" s="133">
        <f t="shared" si="261"/>
        <v>0</v>
      </c>
      <c r="H1294" s="133">
        <f t="shared" si="261"/>
        <v>0</v>
      </c>
      <c r="I1294" s="28">
        <v>0</v>
      </c>
      <c r="J1294" s="28">
        <v>0</v>
      </c>
      <c r="K1294" s="28">
        <v>0</v>
      </c>
      <c r="L1294" s="133">
        <v>0</v>
      </c>
      <c r="M1294" s="28">
        <v>0</v>
      </c>
      <c r="N1294" s="28">
        <v>0</v>
      </c>
      <c r="O1294" s="28">
        <v>0</v>
      </c>
      <c r="P1294" s="133">
        <v>0</v>
      </c>
      <c r="Q1294" s="278"/>
      <c r="R1294" s="279"/>
    </row>
    <row r="1295" spans="1:18" s="24" customFormat="1" ht="12.75">
      <c r="A1295" s="137"/>
      <c r="B1295" s="140"/>
      <c r="C1295" s="143"/>
      <c r="D1295" s="82"/>
      <c r="E1295" s="27" t="s">
        <v>199</v>
      </c>
      <c r="F1295" s="27" t="s">
        <v>236</v>
      </c>
      <c r="G1295" s="133">
        <f t="shared" si="261"/>
        <v>110.5</v>
      </c>
      <c r="H1295" s="133">
        <f t="shared" si="261"/>
        <v>0</v>
      </c>
      <c r="I1295" s="28">
        <v>110.5</v>
      </c>
      <c r="J1295" s="28">
        <v>0</v>
      </c>
      <c r="K1295" s="28">
        <v>0</v>
      </c>
      <c r="L1295" s="133">
        <v>0</v>
      </c>
      <c r="M1295" s="28">
        <v>0</v>
      </c>
      <c r="N1295" s="28">
        <v>0</v>
      </c>
      <c r="O1295" s="28">
        <v>0</v>
      </c>
      <c r="P1295" s="133">
        <v>0</v>
      </c>
      <c r="Q1295" s="278"/>
      <c r="R1295" s="279"/>
    </row>
    <row r="1296" spans="1:18" s="24" customFormat="1" ht="12.75">
      <c r="A1296" s="137"/>
      <c r="B1296" s="140"/>
      <c r="C1296" s="143"/>
      <c r="D1296" s="82"/>
      <c r="E1296" s="27" t="s">
        <v>23</v>
      </c>
      <c r="F1296" s="27" t="s">
        <v>237</v>
      </c>
      <c r="G1296" s="133">
        <f t="shared" si="261"/>
        <v>2210</v>
      </c>
      <c r="H1296" s="133">
        <f t="shared" si="261"/>
        <v>0</v>
      </c>
      <c r="I1296" s="28">
        <v>2210</v>
      </c>
      <c r="J1296" s="28">
        <v>0</v>
      </c>
      <c r="K1296" s="28">
        <v>0</v>
      </c>
      <c r="L1296" s="133">
        <v>0</v>
      </c>
      <c r="M1296" s="28">
        <v>0</v>
      </c>
      <c r="N1296" s="28">
        <v>0</v>
      </c>
      <c r="O1296" s="28">
        <v>0</v>
      </c>
      <c r="P1296" s="133">
        <v>0</v>
      </c>
      <c r="Q1296" s="278"/>
      <c r="R1296" s="279"/>
    </row>
    <row r="1297" spans="1:18" s="24" customFormat="1" ht="13.5" thickBot="1">
      <c r="A1297" s="138"/>
      <c r="B1297" s="141"/>
      <c r="C1297" s="144"/>
      <c r="D1297" s="33"/>
      <c r="E1297" s="85"/>
      <c r="F1297" s="35" t="s">
        <v>238</v>
      </c>
      <c r="G1297" s="134">
        <f t="shared" si="261"/>
        <v>0</v>
      </c>
      <c r="H1297" s="134">
        <f t="shared" si="261"/>
        <v>0</v>
      </c>
      <c r="I1297" s="36">
        <v>0</v>
      </c>
      <c r="J1297" s="36">
        <v>0</v>
      </c>
      <c r="K1297" s="36">
        <v>0</v>
      </c>
      <c r="L1297" s="134">
        <v>0</v>
      </c>
      <c r="M1297" s="36">
        <v>0</v>
      </c>
      <c r="N1297" s="36">
        <v>0</v>
      </c>
      <c r="O1297" s="36">
        <v>0</v>
      </c>
      <c r="P1297" s="134">
        <v>0</v>
      </c>
      <c r="Q1297" s="280"/>
      <c r="R1297" s="281"/>
    </row>
    <row r="1298" spans="1:18" s="24" customFormat="1" ht="12.75">
      <c r="A1298" s="136" t="s">
        <v>355</v>
      </c>
      <c r="B1298" s="139" t="s">
        <v>532</v>
      </c>
      <c r="C1298" s="142">
        <v>670</v>
      </c>
      <c r="D1298" s="114"/>
      <c r="E1298" s="114"/>
      <c r="F1298" s="119" t="s">
        <v>247</v>
      </c>
      <c r="G1298" s="23">
        <f aca="true" t="shared" si="262" ref="G1298:P1298">SUM(G1299:G1309)</f>
        <v>4572.8</v>
      </c>
      <c r="H1298" s="23">
        <f t="shared" si="262"/>
        <v>0</v>
      </c>
      <c r="I1298" s="23">
        <f t="shared" si="262"/>
        <v>4572.8</v>
      </c>
      <c r="J1298" s="23">
        <f t="shared" si="262"/>
        <v>0</v>
      </c>
      <c r="K1298" s="23">
        <f t="shared" si="262"/>
        <v>0</v>
      </c>
      <c r="L1298" s="23">
        <f t="shared" si="262"/>
        <v>0</v>
      </c>
      <c r="M1298" s="23">
        <f t="shared" si="262"/>
        <v>0</v>
      </c>
      <c r="N1298" s="23">
        <f t="shared" si="262"/>
        <v>0</v>
      </c>
      <c r="O1298" s="23">
        <f t="shared" si="262"/>
        <v>0</v>
      </c>
      <c r="P1298" s="23">
        <f t="shared" si="262"/>
        <v>0</v>
      </c>
      <c r="Q1298" s="276" t="s">
        <v>20</v>
      </c>
      <c r="R1298" s="277"/>
    </row>
    <row r="1299" spans="1:18" s="24" customFormat="1" ht="12.75">
      <c r="A1299" s="137"/>
      <c r="B1299" s="140"/>
      <c r="C1299" s="143"/>
      <c r="D1299" s="38"/>
      <c r="E1299" s="115"/>
      <c r="F1299" s="27" t="s">
        <v>22</v>
      </c>
      <c r="G1299" s="133">
        <f aca="true" t="shared" si="263" ref="G1299:H1309">I1299+K1299+M1299+O1299</f>
        <v>0</v>
      </c>
      <c r="H1299" s="133">
        <f t="shared" si="263"/>
        <v>0</v>
      </c>
      <c r="I1299" s="133">
        <v>0</v>
      </c>
      <c r="J1299" s="133">
        <v>0</v>
      </c>
      <c r="K1299" s="133">
        <v>0</v>
      </c>
      <c r="L1299" s="133">
        <v>0</v>
      </c>
      <c r="M1299" s="133">
        <v>0</v>
      </c>
      <c r="N1299" s="133">
        <v>0</v>
      </c>
      <c r="O1299" s="133">
        <v>0</v>
      </c>
      <c r="P1299" s="133">
        <v>0</v>
      </c>
      <c r="Q1299" s="278"/>
      <c r="R1299" s="279"/>
    </row>
    <row r="1300" spans="1:18" s="24" customFormat="1" ht="12.75">
      <c r="A1300" s="137"/>
      <c r="B1300" s="140"/>
      <c r="C1300" s="143"/>
      <c r="D1300" s="82"/>
      <c r="E1300" s="38"/>
      <c r="F1300" s="27" t="s">
        <v>25</v>
      </c>
      <c r="G1300" s="133">
        <f t="shared" si="263"/>
        <v>0</v>
      </c>
      <c r="H1300" s="133">
        <f t="shared" si="263"/>
        <v>0</v>
      </c>
      <c r="I1300" s="133">
        <v>0</v>
      </c>
      <c r="J1300" s="133">
        <v>0</v>
      </c>
      <c r="K1300" s="133">
        <v>0</v>
      </c>
      <c r="L1300" s="133">
        <v>0</v>
      </c>
      <c r="M1300" s="133">
        <v>0</v>
      </c>
      <c r="N1300" s="133">
        <v>0</v>
      </c>
      <c r="O1300" s="133">
        <v>0</v>
      </c>
      <c r="P1300" s="133">
        <v>0</v>
      </c>
      <c r="Q1300" s="278"/>
      <c r="R1300" s="279"/>
    </row>
    <row r="1301" spans="1:18" s="24" customFormat="1" ht="12.75">
      <c r="A1301" s="137"/>
      <c r="B1301" s="140"/>
      <c r="C1301" s="143"/>
      <c r="D1301" s="82"/>
      <c r="E1301" s="84"/>
      <c r="F1301" s="27" t="s">
        <v>26</v>
      </c>
      <c r="G1301" s="133">
        <f t="shared" si="263"/>
        <v>0</v>
      </c>
      <c r="H1301" s="133">
        <f t="shared" si="263"/>
        <v>0</v>
      </c>
      <c r="I1301" s="133">
        <v>0</v>
      </c>
      <c r="J1301" s="133">
        <v>0</v>
      </c>
      <c r="K1301" s="133">
        <v>0</v>
      </c>
      <c r="L1301" s="133">
        <v>0</v>
      </c>
      <c r="M1301" s="133">
        <v>0</v>
      </c>
      <c r="N1301" s="133">
        <v>0</v>
      </c>
      <c r="O1301" s="133">
        <v>0</v>
      </c>
      <c r="P1301" s="133">
        <v>0</v>
      </c>
      <c r="Q1301" s="278"/>
      <c r="R1301" s="279"/>
    </row>
    <row r="1302" spans="1:18" s="24" customFormat="1" ht="12.75">
      <c r="A1302" s="137"/>
      <c r="B1302" s="140"/>
      <c r="C1302" s="143"/>
      <c r="D1302" s="82"/>
      <c r="E1302" s="84"/>
      <c r="F1302" s="27" t="s">
        <v>248</v>
      </c>
      <c r="G1302" s="133">
        <f t="shared" si="263"/>
        <v>0</v>
      </c>
      <c r="H1302" s="133">
        <f t="shared" si="263"/>
        <v>0</v>
      </c>
      <c r="I1302" s="133">
        <v>0</v>
      </c>
      <c r="J1302" s="133">
        <v>0</v>
      </c>
      <c r="K1302" s="133">
        <v>0</v>
      </c>
      <c r="L1302" s="133">
        <v>0</v>
      </c>
      <c r="M1302" s="133">
        <v>0</v>
      </c>
      <c r="N1302" s="133">
        <v>0</v>
      </c>
      <c r="O1302" s="133">
        <v>0</v>
      </c>
      <c r="P1302" s="133">
        <v>0</v>
      </c>
      <c r="Q1302" s="278"/>
      <c r="R1302" s="279"/>
    </row>
    <row r="1303" spans="1:18" s="24" customFormat="1" ht="12.75">
      <c r="A1303" s="137"/>
      <c r="B1303" s="140"/>
      <c r="C1303" s="143"/>
      <c r="D1303" s="82"/>
      <c r="E1303" s="27"/>
      <c r="F1303" s="27" t="s">
        <v>28</v>
      </c>
      <c r="G1303" s="133">
        <f t="shared" si="263"/>
        <v>0</v>
      </c>
      <c r="H1303" s="133">
        <f t="shared" si="263"/>
        <v>0</v>
      </c>
      <c r="I1303" s="28">
        <v>0</v>
      </c>
      <c r="J1303" s="28">
        <v>0</v>
      </c>
      <c r="K1303" s="133">
        <v>0</v>
      </c>
      <c r="L1303" s="133">
        <v>0</v>
      </c>
      <c r="M1303" s="133">
        <v>0</v>
      </c>
      <c r="N1303" s="133">
        <v>0</v>
      </c>
      <c r="O1303" s="133">
        <v>0</v>
      </c>
      <c r="P1303" s="133">
        <v>0</v>
      </c>
      <c r="Q1303" s="278"/>
      <c r="R1303" s="279"/>
    </row>
    <row r="1304" spans="1:18" s="24" customFormat="1" ht="12.75">
      <c r="A1304" s="137"/>
      <c r="B1304" s="140"/>
      <c r="C1304" s="143"/>
      <c r="D1304" s="82"/>
      <c r="E1304" s="27"/>
      <c r="F1304" s="27" t="s">
        <v>227</v>
      </c>
      <c r="G1304" s="133">
        <f t="shared" si="263"/>
        <v>0</v>
      </c>
      <c r="H1304" s="133">
        <f t="shared" si="263"/>
        <v>0</v>
      </c>
      <c r="I1304" s="28">
        <v>0</v>
      </c>
      <c r="J1304" s="28">
        <v>0</v>
      </c>
      <c r="K1304" s="133">
        <v>0</v>
      </c>
      <c r="L1304" s="133">
        <v>0</v>
      </c>
      <c r="M1304" s="133">
        <v>0</v>
      </c>
      <c r="N1304" s="133">
        <v>0</v>
      </c>
      <c r="O1304" s="133">
        <v>0</v>
      </c>
      <c r="P1304" s="133">
        <v>0</v>
      </c>
      <c r="Q1304" s="278"/>
      <c r="R1304" s="279"/>
    </row>
    <row r="1305" spans="1:18" s="24" customFormat="1" ht="12.75">
      <c r="A1305" s="137"/>
      <c r="B1305" s="140"/>
      <c r="C1305" s="143"/>
      <c r="D1305" s="82"/>
      <c r="E1305" s="27"/>
      <c r="F1305" s="27" t="s">
        <v>234</v>
      </c>
      <c r="G1305" s="133">
        <f t="shared" si="263"/>
        <v>0</v>
      </c>
      <c r="H1305" s="133">
        <f t="shared" si="263"/>
        <v>0</v>
      </c>
      <c r="I1305" s="28">
        <v>0</v>
      </c>
      <c r="J1305" s="28">
        <v>0</v>
      </c>
      <c r="K1305" s="28">
        <v>0</v>
      </c>
      <c r="L1305" s="133">
        <v>0</v>
      </c>
      <c r="M1305" s="28">
        <v>0</v>
      </c>
      <c r="N1305" s="28">
        <v>0</v>
      </c>
      <c r="O1305" s="28">
        <v>0</v>
      </c>
      <c r="P1305" s="133">
        <v>0</v>
      </c>
      <c r="Q1305" s="278"/>
      <c r="R1305" s="279"/>
    </row>
    <row r="1306" spans="1:18" s="24" customFormat="1" ht="12.75">
      <c r="A1306" s="137"/>
      <c r="B1306" s="140"/>
      <c r="C1306" s="143"/>
      <c r="D1306" s="82"/>
      <c r="E1306" s="27"/>
      <c r="F1306" s="27" t="s">
        <v>235</v>
      </c>
      <c r="G1306" s="133">
        <f t="shared" si="263"/>
        <v>0</v>
      </c>
      <c r="H1306" s="133">
        <f t="shared" si="263"/>
        <v>0</v>
      </c>
      <c r="I1306" s="28">
        <v>0</v>
      </c>
      <c r="J1306" s="28">
        <v>0</v>
      </c>
      <c r="K1306" s="28">
        <v>0</v>
      </c>
      <c r="L1306" s="133">
        <v>0</v>
      </c>
      <c r="M1306" s="28">
        <v>0</v>
      </c>
      <c r="N1306" s="28">
        <v>0</v>
      </c>
      <c r="O1306" s="28">
        <v>0</v>
      </c>
      <c r="P1306" s="133">
        <v>0</v>
      </c>
      <c r="Q1306" s="278"/>
      <c r="R1306" s="279"/>
    </row>
    <row r="1307" spans="1:18" s="24" customFormat="1" ht="12.75">
      <c r="A1307" s="137"/>
      <c r="B1307" s="140"/>
      <c r="C1307" s="143"/>
      <c r="D1307" s="82"/>
      <c r="E1307" s="27" t="s">
        <v>199</v>
      </c>
      <c r="F1307" s="27" t="s">
        <v>236</v>
      </c>
      <c r="G1307" s="133">
        <f t="shared" si="263"/>
        <v>217.8</v>
      </c>
      <c r="H1307" s="133">
        <f t="shared" si="263"/>
        <v>0</v>
      </c>
      <c r="I1307" s="28">
        <v>217.8</v>
      </c>
      <c r="J1307" s="28">
        <v>0</v>
      </c>
      <c r="K1307" s="28">
        <v>0</v>
      </c>
      <c r="L1307" s="133">
        <v>0</v>
      </c>
      <c r="M1307" s="28">
        <v>0</v>
      </c>
      <c r="N1307" s="28">
        <v>0</v>
      </c>
      <c r="O1307" s="28">
        <v>0</v>
      </c>
      <c r="P1307" s="133">
        <v>0</v>
      </c>
      <c r="Q1307" s="278"/>
      <c r="R1307" s="279"/>
    </row>
    <row r="1308" spans="1:18" s="24" customFormat="1" ht="12.75">
      <c r="A1308" s="137"/>
      <c r="B1308" s="140"/>
      <c r="C1308" s="143"/>
      <c r="D1308" s="82"/>
      <c r="E1308" s="27" t="s">
        <v>23</v>
      </c>
      <c r="F1308" s="27" t="s">
        <v>237</v>
      </c>
      <c r="G1308" s="133">
        <f t="shared" si="263"/>
        <v>4355</v>
      </c>
      <c r="H1308" s="133">
        <f t="shared" si="263"/>
        <v>0</v>
      </c>
      <c r="I1308" s="28">
        <v>4355</v>
      </c>
      <c r="J1308" s="28">
        <v>0</v>
      </c>
      <c r="K1308" s="28">
        <v>0</v>
      </c>
      <c r="L1308" s="133">
        <v>0</v>
      </c>
      <c r="M1308" s="28">
        <v>0</v>
      </c>
      <c r="N1308" s="28">
        <v>0</v>
      </c>
      <c r="O1308" s="28">
        <v>0</v>
      </c>
      <c r="P1308" s="133">
        <v>0</v>
      </c>
      <c r="Q1308" s="278"/>
      <c r="R1308" s="279"/>
    </row>
    <row r="1309" spans="1:18" s="24" customFormat="1" ht="13.5" thickBot="1">
      <c r="A1309" s="138"/>
      <c r="B1309" s="141"/>
      <c r="C1309" s="144"/>
      <c r="D1309" s="83"/>
      <c r="E1309" s="85"/>
      <c r="F1309" s="35" t="s">
        <v>238</v>
      </c>
      <c r="G1309" s="134">
        <f t="shared" si="263"/>
        <v>0</v>
      </c>
      <c r="H1309" s="134">
        <f t="shared" si="263"/>
        <v>0</v>
      </c>
      <c r="I1309" s="36">
        <v>0</v>
      </c>
      <c r="J1309" s="36">
        <v>0</v>
      </c>
      <c r="K1309" s="36">
        <v>0</v>
      </c>
      <c r="L1309" s="134">
        <v>0</v>
      </c>
      <c r="M1309" s="36">
        <v>0</v>
      </c>
      <c r="N1309" s="36">
        <v>0</v>
      </c>
      <c r="O1309" s="36">
        <v>0</v>
      </c>
      <c r="P1309" s="134">
        <v>0</v>
      </c>
      <c r="Q1309" s="280"/>
      <c r="R1309" s="281"/>
    </row>
    <row r="1310" spans="1:18" s="24" customFormat="1" ht="12.75">
      <c r="A1310" s="136" t="s">
        <v>356</v>
      </c>
      <c r="B1310" s="139" t="s">
        <v>533</v>
      </c>
      <c r="C1310" s="142">
        <v>320</v>
      </c>
      <c r="D1310" s="114"/>
      <c r="E1310" s="114"/>
      <c r="F1310" s="119" t="s">
        <v>247</v>
      </c>
      <c r="G1310" s="23">
        <f aca="true" t="shared" si="264" ref="G1310:P1310">SUM(G1311:G1321)</f>
        <v>2184</v>
      </c>
      <c r="H1310" s="23">
        <f t="shared" si="264"/>
        <v>0</v>
      </c>
      <c r="I1310" s="23">
        <f t="shared" si="264"/>
        <v>2184</v>
      </c>
      <c r="J1310" s="23">
        <f t="shared" si="264"/>
        <v>0</v>
      </c>
      <c r="K1310" s="23">
        <f t="shared" si="264"/>
        <v>0</v>
      </c>
      <c r="L1310" s="23">
        <f t="shared" si="264"/>
        <v>0</v>
      </c>
      <c r="M1310" s="23">
        <f t="shared" si="264"/>
        <v>0</v>
      </c>
      <c r="N1310" s="23">
        <f t="shared" si="264"/>
        <v>0</v>
      </c>
      <c r="O1310" s="23">
        <f t="shared" si="264"/>
        <v>0</v>
      </c>
      <c r="P1310" s="23">
        <f t="shared" si="264"/>
        <v>0</v>
      </c>
      <c r="Q1310" s="276" t="s">
        <v>20</v>
      </c>
      <c r="R1310" s="277"/>
    </row>
    <row r="1311" spans="1:18" s="24" customFormat="1" ht="12.75">
      <c r="A1311" s="137"/>
      <c r="B1311" s="140"/>
      <c r="C1311" s="143"/>
      <c r="D1311" s="82"/>
      <c r="E1311" s="115"/>
      <c r="F1311" s="27" t="s">
        <v>22</v>
      </c>
      <c r="G1311" s="133">
        <f aca="true" t="shared" si="265" ref="G1311:H1321">I1311+K1311+M1311+O1311</f>
        <v>0</v>
      </c>
      <c r="H1311" s="133">
        <f t="shared" si="265"/>
        <v>0</v>
      </c>
      <c r="I1311" s="133">
        <v>0</v>
      </c>
      <c r="J1311" s="133">
        <v>0</v>
      </c>
      <c r="K1311" s="133">
        <v>0</v>
      </c>
      <c r="L1311" s="133">
        <v>0</v>
      </c>
      <c r="M1311" s="133">
        <v>0</v>
      </c>
      <c r="N1311" s="133">
        <v>0</v>
      </c>
      <c r="O1311" s="133">
        <v>0</v>
      </c>
      <c r="P1311" s="133">
        <v>0</v>
      </c>
      <c r="Q1311" s="278"/>
      <c r="R1311" s="279"/>
    </row>
    <row r="1312" spans="1:18" s="24" customFormat="1" ht="12.75">
      <c r="A1312" s="137"/>
      <c r="B1312" s="140"/>
      <c r="C1312" s="143"/>
      <c r="D1312" s="82"/>
      <c r="E1312" s="38"/>
      <c r="F1312" s="27" t="s">
        <v>25</v>
      </c>
      <c r="G1312" s="133">
        <f t="shared" si="265"/>
        <v>0</v>
      </c>
      <c r="H1312" s="133">
        <f t="shared" si="265"/>
        <v>0</v>
      </c>
      <c r="I1312" s="133">
        <v>0</v>
      </c>
      <c r="J1312" s="133">
        <v>0</v>
      </c>
      <c r="K1312" s="133">
        <v>0</v>
      </c>
      <c r="L1312" s="133">
        <v>0</v>
      </c>
      <c r="M1312" s="133">
        <v>0</v>
      </c>
      <c r="N1312" s="133">
        <v>0</v>
      </c>
      <c r="O1312" s="133">
        <v>0</v>
      </c>
      <c r="P1312" s="133">
        <v>0</v>
      </c>
      <c r="Q1312" s="278"/>
      <c r="R1312" s="279"/>
    </row>
    <row r="1313" spans="1:18" s="24" customFormat="1" ht="12.75">
      <c r="A1313" s="137"/>
      <c r="B1313" s="140"/>
      <c r="C1313" s="143"/>
      <c r="D1313" s="82"/>
      <c r="E1313" s="84"/>
      <c r="F1313" s="27" t="s">
        <v>26</v>
      </c>
      <c r="G1313" s="133">
        <f t="shared" si="265"/>
        <v>0</v>
      </c>
      <c r="H1313" s="133">
        <f t="shared" si="265"/>
        <v>0</v>
      </c>
      <c r="I1313" s="133">
        <v>0</v>
      </c>
      <c r="J1313" s="133">
        <v>0</v>
      </c>
      <c r="K1313" s="133">
        <v>0</v>
      </c>
      <c r="L1313" s="133">
        <v>0</v>
      </c>
      <c r="M1313" s="133">
        <v>0</v>
      </c>
      <c r="N1313" s="133">
        <v>0</v>
      </c>
      <c r="O1313" s="133">
        <v>0</v>
      </c>
      <c r="P1313" s="133">
        <v>0</v>
      </c>
      <c r="Q1313" s="278"/>
      <c r="R1313" s="279"/>
    </row>
    <row r="1314" spans="1:18" s="24" customFormat="1" ht="12.75">
      <c r="A1314" s="137"/>
      <c r="B1314" s="140"/>
      <c r="C1314" s="143"/>
      <c r="D1314" s="82"/>
      <c r="E1314" s="84"/>
      <c r="F1314" s="27" t="s">
        <v>248</v>
      </c>
      <c r="G1314" s="133">
        <f t="shared" si="265"/>
        <v>0</v>
      </c>
      <c r="H1314" s="133">
        <f t="shared" si="265"/>
        <v>0</v>
      </c>
      <c r="I1314" s="133">
        <v>0</v>
      </c>
      <c r="J1314" s="133">
        <v>0</v>
      </c>
      <c r="K1314" s="133">
        <v>0</v>
      </c>
      <c r="L1314" s="133">
        <v>0</v>
      </c>
      <c r="M1314" s="133">
        <v>0</v>
      </c>
      <c r="N1314" s="133">
        <v>0</v>
      </c>
      <c r="O1314" s="133">
        <v>0</v>
      </c>
      <c r="P1314" s="133">
        <v>0</v>
      </c>
      <c r="Q1314" s="278"/>
      <c r="R1314" s="279"/>
    </row>
    <row r="1315" spans="1:18" s="24" customFormat="1" ht="12.75">
      <c r="A1315" s="137"/>
      <c r="B1315" s="140"/>
      <c r="C1315" s="143"/>
      <c r="D1315" s="82"/>
      <c r="E1315" s="27"/>
      <c r="F1315" s="27" t="s">
        <v>28</v>
      </c>
      <c r="G1315" s="133">
        <f t="shared" si="265"/>
        <v>0</v>
      </c>
      <c r="H1315" s="133">
        <f t="shared" si="265"/>
        <v>0</v>
      </c>
      <c r="I1315" s="28">
        <v>0</v>
      </c>
      <c r="J1315" s="28">
        <v>0</v>
      </c>
      <c r="K1315" s="133">
        <v>0</v>
      </c>
      <c r="L1315" s="133">
        <v>0</v>
      </c>
      <c r="M1315" s="133">
        <v>0</v>
      </c>
      <c r="N1315" s="133">
        <v>0</v>
      </c>
      <c r="O1315" s="133">
        <v>0</v>
      </c>
      <c r="P1315" s="133">
        <v>0</v>
      </c>
      <c r="Q1315" s="278"/>
      <c r="R1315" s="279"/>
    </row>
    <row r="1316" spans="1:18" s="24" customFormat="1" ht="12.75">
      <c r="A1316" s="137"/>
      <c r="B1316" s="140"/>
      <c r="C1316" s="143"/>
      <c r="D1316" s="82"/>
      <c r="E1316" s="27"/>
      <c r="F1316" s="27" t="s">
        <v>227</v>
      </c>
      <c r="G1316" s="133">
        <f t="shared" si="265"/>
        <v>0</v>
      </c>
      <c r="H1316" s="133">
        <f t="shared" si="265"/>
        <v>0</v>
      </c>
      <c r="I1316" s="28">
        <v>0</v>
      </c>
      <c r="J1316" s="28">
        <v>0</v>
      </c>
      <c r="K1316" s="133">
        <v>0</v>
      </c>
      <c r="L1316" s="133">
        <v>0</v>
      </c>
      <c r="M1316" s="133">
        <v>0</v>
      </c>
      <c r="N1316" s="133">
        <v>0</v>
      </c>
      <c r="O1316" s="133">
        <v>0</v>
      </c>
      <c r="P1316" s="133">
        <v>0</v>
      </c>
      <c r="Q1316" s="278"/>
      <c r="R1316" s="279"/>
    </row>
    <row r="1317" spans="1:18" s="24" customFormat="1" ht="12.75">
      <c r="A1317" s="137"/>
      <c r="B1317" s="140"/>
      <c r="C1317" s="143"/>
      <c r="D1317" s="82"/>
      <c r="E1317" s="27"/>
      <c r="F1317" s="27" t="s">
        <v>234</v>
      </c>
      <c r="G1317" s="133">
        <f t="shared" si="265"/>
        <v>0</v>
      </c>
      <c r="H1317" s="133">
        <f t="shared" si="265"/>
        <v>0</v>
      </c>
      <c r="I1317" s="28">
        <v>0</v>
      </c>
      <c r="J1317" s="28">
        <v>0</v>
      </c>
      <c r="K1317" s="28">
        <v>0</v>
      </c>
      <c r="L1317" s="133">
        <v>0</v>
      </c>
      <c r="M1317" s="28">
        <v>0</v>
      </c>
      <c r="N1317" s="28">
        <v>0</v>
      </c>
      <c r="O1317" s="28">
        <v>0</v>
      </c>
      <c r="P1317" s="133">
        <v>0</v>
      </c>
      <c r="Q1317" s="278"/>
      <c r="R1317" s="279"/>
    </row>
    <row r="1318" spans="1:18" s="24" customFormat="1" ht="12.75">
      <c r="A1318" s="137"/>
      <c r="B1318" s="140"/>
      <c r="C1318" s="143"/>
      <c r="D1318" s="82"/>
      <c r="E1318" s="27"/>
      <c r="F1318" s="27" t="s">
        <v>235</v>
      </c>
      <c r="G1318" s="133">
        <f t="shared" si="265"/>
        <v>0</v>
      </c>
      <c r="H1318" s="133">
        <f t="shared" si="265"/>
        <v>0</v>
      </c>
      <c r="I1318" s="28">
        <v>0</v>
      </c>
      <c r="J1318" s="28">
        <v>0</v>
      </c>
      <c r="K1318" s="28">
        <v>0</v>
      </c>
      <c r="L1318" s="133">
        <v>0</v>
      </c>
      <c r="M1318" s="28">
        <v>0</v>
      </c>
      <c r="N1318" s="28">
        <v>0</v>
      </c>
      <c r="O1318" s="28">
        <v>0</v>
      </c>
      <c r="P1318" s="133">
        <v>0</v>
      </c>
      <c r="Q1318" s="278"/>
      <c r="R1318" s="279"/>
    </row>
    <row r="1319" spans="1:18" s="24" customFormat="1" ht="12.75">
      <c r="A1319" s="137"/>
      <c r="B1319" s="140"/>
      <c r="C1319" s="143"/>
      <c r="D1319" s="82"/>
      <c r="E1319" s="27" t="s">
        <v>199</v>
      </c>
      <c r="F1319" s="27" t="s">
        <v>236</v>
      </c>
      <c r="G1319" s="133">
        <f t="shared" si="265"/>
        <v>104</v>
      </c>
      <c r="H1319" s="133">
        <f t="shared" si="265"/>
        <v>0</v>
      </c>
      <c r="I1319" s="28">
        <v>104</v>
      </c>
      <c r="J1319" s="28">
        <v>0</v>
      </c>
      <c r="K1319" s="28">
        <v>0</v>
      </c>
      <c r="L1319" s="133">
        <v>0</v>
      </c>
      <c r="M1319" s="28">
        <v>0</v>
      </c>
      <c r="N1319" s="28">
        <v>0</v>
      </c>
      <c r="O1319" s="28">
        <v>0</v>
      </c>
      <c r="P1319" s="133">
        <v>0</v>
      </c>
      <c r="Q1319" s="278"/>
      <c r="R1319" s="279"/>
    </row>
    <row r="1320" spans="1:18" s="24" customFormat="1" ht="12.75">
      <c r="A1320" s="137"/>
      <c r="B1320" s="140"/>
      <c r="C1320" s="143"/>
      <c r="D1320" s="82"/>
      <c r="E1320" s="27" t="s">
        <v>23</v>
      </c>
      <c r="F1320" s="27" t="s">
        <v>237</v>
      </c>
      <c r="G1320" s="133">
        <f t="shared" si="265"/>
        <v>2080</v>
      </c>
      <c r="H1320" s="133">
        <f t="shared" si="265"/>
        <v>0</v>
      </c>
      <c r="I1320" s="28">
        <v>2080</v>
      </c>
      <c r="J1320" s="28">
        <v>0</v>
      </c>
      <c r="K1320" s="28">
        <v>0</v>
      </c>
      <c r="L1320" s="133">
        <v>0</v>
      </c>
      <c r="M1320" s="28">
        <v>0</v>
      </c>
      <c r="N1320" s="28">
        <v>0</v>
      </c>
      <c r="O1320" s="28">
        <v>0</v>
      </c>
      <c r="P1320" s="133">
        <v>0</v>
      </c>
      <c r="Q1320" s="278"/>
      <c r="R1320" s="279"/>
    </row>
    <row r="1321" spans="1:18" s="24" customFormat="1" ht="13.5" thickBot="1">
      <c r="A1321" s="138"/>
      <c r="B1321" s="141"/>
      <c r="C1321" s="144"/>
      <c r="D1321" s="83"/>
      <c r="E1321" s="85"/>
      <c r="F1321" s="35" t="s">
        <v>238</v>
      </c>
      <c r="G1321" s="134">
        <f t="shared" si="265"/>
        <v>0</v>
      </c>
      <c r="H1321" s="134">
        <f t="shared" si="265"/>
        <v>0</v>
      </c>
      <c r="I1321" s="36">
        <v>0</v>
      </c>
      <c r="J1321" s="36">
        <v>0</v>
      </c>
      <c r="K1321" s="36">
        <v>0</v>
      </c>
      <c r="L1321" s="134">
        <v>0</v>
      </c>
      <c r="M1321" s="36">
        <v>0</v>
      </c>
      <c r="N1321" s="36">
        <v>0</v>
      </c>
      <c r="O1321" s="36">
        <v>0</v>
      </c>
      <c r="P1321" s="134">
        <v>0</v>
      </c>
      <c r="Q1321" s="280"/>
      <c r="R1321" s="281"/>
    </row>
    <row r="1322" spans="1:18" s="24" customFormat="1" ht="12.75">
      <c r="A1322" s="136" t="s">
        <v>357</v>
      </c>
      <c r="B1322" s="139" t="s">
        <v>534</v>
      </c>
      <c r="C1322" s="142">
        <v>550</v>
      </c>
      <c r="D1322" s="21"/>
      <c r="E1322" s="114"/>
      <c r="F1322" s="119" t="s">
        <v>247</v>
      </c>
      <c r="G1322" s="23">
        <f aca="true" t="shared" si="266" ref="G1322:P1322">SUM(G1323:G1333)</f>
        <v>3753.8</v>
      </c>
      <c r="H1322" s="23">
        <f t="shared" si="266"/>
        <v>0</v>
      </c>
      <c r="I1322" s="23">
        <f t="shared" si="266"/>
        <v>3753.8</v>
      </c>
      <c r="J1322" s="23">
        <f t="shared" si="266"/>
        <v>0</v>
      </c>
      <c r="K1322" s="23">
        <f t="shared" si="266"/>
        <v>0</v>
      </c>
      <c r="L1322" s="23">
        <f t="shared" si="266"/>
        <v>0</v>
      </c>
      <c r="M1322" s="23">
        <f t="shared" si="266"/>
        <v>0</v>
      </c>
      <c r="N1322" s="23">
        <f t="shared" si="266"/>
        <v>0</v>
      </c>
      <c r="O1322" s="23">
        <f t="shared" si="266"/>
        <v>0</v>
      </c>
      <c r="P1322" s="23">
        <f t="shared" si="266"/>
        <v>0</v>
      </c>
      <c r="Q1322" s="276" t="s">
        <v>20</v>
      </c>
      <c r="R1322" s="277"/>
    </row>
    <row r="1323" spans="1:18" s="24" customFormat="1" ht="12.75">
      <c r="A1323" s="137"/>
      <c r="B1323" s="140"/>
      <c r="C1323" s="143"/>
      <c r="D1323" s="29"/>
      <c r="E1323" s="115"/>
      <c r="F1323" s="27" t="s">
        <v>22</v>
      </c>
      <c r="G1323" s="133">
        <f aca="true" t="shared" si="267" ref="G1323:H1333">I1323+K1323+M1323+O1323</f>
        <v>0</v>
      </c>
      <c r="H1323" s="133">
        <f t="shared" si="267"/>
        <v>0</v>
      </c>
      <c r="I1323" s="133">
        <v>0</v>
      </c>
      <c r="J1323" s="133">
        <v>0</v>
      </c>
      <c r="K1323" s="133">
        <v>0</v>
      </c>
      <c r="L1323" s="133">
        <v>0</v>
      </c>
      <c r="M1323" s="133">
        <v>0</v>
      </c>
      <c r="N1323" s="133">
        <v>0</v>
      </c>
      <c r="O1323" s="133">
        <v>0</v>
      </c>
      <c r="P1323" s="133">
        <v>0</v>
      </c>
      <c r="Q1323" s="278"/>
      <c r="R1323" s="279"/>
    </row>
    <row r="1324" spans="1:18" s="24" customFormat="1" ht="12.75">
      <c r="A1324" s="137"/>
      <c r="B1324" s="140"/>
      <c r="C1324" s="143"/>
      <c r="D1324" s="29"/>
      <c r="E1324" s="38"/>
      <c r="F1324" s="27" t="s">
        <v>25</v>
      </c>
      <c r="G1324" s="133">
        <f t="shared" si="267"/>
        <v>0</v>
      </c>
      <c r="H1324" s="133">
        <f t="shared" si="267"/>
        <v>0</v>
      </c>
      <c r="I1324" s="133">
        <v>0</v>
      </c>
      <c r="J1324" s="133">
        <v>0</v>
      </c>
      <c r="K1324" s="133">
        <v>0</v>
      </c>
      <c r="L1324" s="133">
        <v>0</v>
      </c>
      <c r="M1324" s="133">
        <v>0</v>
      </c>
      <c r="N1324" s="133">
        <v>0</v>
      </c>
      <c r="O1324" s="133">
        <v>0</v>
      </c>
      <c r="P1324" s="133">
        <v>0</v>
      </c>
      <c r="Q1324" s="278"/>
      <c r="R1324" s="279"/>
    </row>
    <row r="1325" spans="1:18" s="24" customFormat="1" ht="12.75">
      <c r="A1325" s="137"/>
      <c r="B1325" s="140"/>
      <c r="C1325" s="143"/>
      <c r="D1325" s="29"/>
      <c r="E1325" s="84"/>
      <c r="F1325" s="27" t="s">
        <v>26</v>
      </c>
      <c r="G1325" s="133">
        <f t="shared" si="267"/>
        <v>0</v>
      </c>
      <c r="H1325" s="133">
        <f t="shared" si="267"/>
        <v>0</v>
      </c>
      <c r="I1325" s="133">
        <v>0</v>
      </c>
      <c r="J1325" s="133">
        <v>0</v>
      </c>
      <c r="K1325" s="133">
        <v>0</v>
      </c>
      <c r="L1325" s="133">
        <v>0</v>
      </c>
      <c r="M1325" s="133">
        <v>0</v>
      </c>
      <c r="N1325" s="133">
        <v>0</v>
      </c>
      <c r="O1325" s="133">
        <v>0</v>
      </c>
      <c r="P1325" s="133">
        <v>0</v>
      </c>
      <c r="Q1325" s="278"/>
      <c r="R1325" s="279"/>
    </row>
    <row r="1326" spans="1:18" s="24" customFormat="1" ht="12.75">
      <c r="A1326" s="137"/>
      <c r="B1326" s="140"/>
      <c r="C1326" s="143"/>
      <c r="D1326" s="29"/>
      <c r="E1326" s="84"/>
      <c r="F1326" s="27" t="s">
        <v>248</v>
      </c>
      <c r="G1326" s="133">
        <f t="shared" si="267"/>
        <v>0</v>
      </c>
      <c r="H1326" s="133">
        <f t="shared" si="267"/>
        <v>0</v>
      </c>
      <c r="I1326" s="133">
        <v>0</v>
      </c>
      <c r="J1326" s="133">
        <v>0</v>
      </c>
      <c r="K1326" s="133">
        <v>0</v>
      </c>
      <c r="L1326" s="133">
        <v>0</v>
      </c>
      <c r="M1326" s="133">
        <v>0</v>
      </c>
      <c r="N1326" s="133">
        <v>0</v>
      </c>
      <c r="O1326" s="133">
        <v>0</v>
      </c>
      <c r="P1326" s="133">
        <v>0</v>
      </c>
      <c r="Q1326" s="278"/>
      <c r="R1326" s="279"/>
    </row>
    <row r="1327" spans="1:18" s="24" customFormat="1" ht="12.75">
      <c r="A1327" s="137"/>
      <c r="B1327" s="140"/>
      <c r="C1327" s="143"/>
      <c r="D1327" s="29"/>
      <c r="E1327" s="27"/>
      <c r="F1327" s="27" t="s">
        <v>28</v>
      </c>
      <c r="G1327" s="133">
        <f t="shared" si="267"/>
        <v>0</v>
      </c>
      <c r="H1327" s="133">
        <f t="shared" si="267"/>
        <v>0</v>
      </c>
      <c r="I1327" s="28">
        <v>0</v>
      </c>
      <c r="J1327" s="28">
        <v>0</v>
      </c>
      <c r="K1327" s="133">
        <v>0</v>
      </c>
      <c r="L1327" s="133">
        <v>0</v>
      </c>
      <c r="M1327" s="133">
        <v>0</v>
      </c>
      <c r="N1327" s="133">
        <v>0</v>
      </c>
      <c r="O1327" s="133">
        <v>0</v>
      </c>
      <c r="P1327" s="133">
        <v>0</v>
      </c>
      <c r="Q1327" s="278"/>
      <c r="R1327" s="279"/>
    </row>
    <row r="1328" spans="1:18" s="24" customFormat="1" ht="12.75">
      <c r="A1328" s="137"/>
      <c r="B1328" s="140"/>
      <c r="C1328" s="143"/>
      <c r="D1328" s="29"/>
      <c r="E1328" s="27"/>
      <c r="F1328" s="27" t="s">
        <v>227</v>
      </c>
      <c r="G1328" s="133">
        <f t="shared" si="267"/>
        <v>0</v>
      </c>
      <c r="H1328" s="133">
        <f t="shared" si="267"/>
        <v>0</v>
      </c>
      <c r="I1328" s="28">
        <v>0</v>
      </c>
      <c r="J1328" s="28">
        <v>0</v>
      </c>
      <c r="K1328" s="133">
        <v>0</v>
      </c>
      <c r="L1328" s="133">
        <v>0</v>
      </c>
      <c r="M1328" s="133">
        <v>0</v>
      </c>
      <c r="N1328" s="133">
        <v>0</v>
      </c>
      <c r="O1328" s="133">
        <v>0</v>
      </c>
      <c r="P1328" s="133">
        <v>0</v>
      </c>
      <c r="Q1328" s="278"/>
      <c r="R1328" s="279"/>
    </row>
    <row r="1329" spans="1:18" s="24" customFormat="1" ht="12.75">
      <c r="A1329" s="137"/>
      <c r="B1329" s="140"/>
      <c r="C1329" s="143"/>
      <c r="D1329" s="29"/>
      <c r="E1329" s="38"/>
      <c r="F1329" s="27" t="s">
        <v>234</v>
      </c>
      <c r="G1329" s="133">
        <f t="shared" si="267"/>
        <v>0</v>
      </c>
      <c r="H1329" s="133">
        <f t="shared" si="267"/>
        <v>0</v>
      </c>
      <c r="I1329" s="28">
        <v>0</v>
      </c>
      <c r="J1329" s="28">
        <v>0</v>
      </c>
      <c r="K1329" s="28">
        <v>0</v>
      </c>
      <c r="L1329" s="133">
        <v>0</v>
      </c>
      <c r="M1329" s="28">
        <v>0</v>
      </c>
      <c r="N1329" s="28">
        <v>0</v>
      </c>
      <c r="O1329" s="28">
        <v>0</v>
      </c>
      <c r="P1329" s="133">
        <v>0</v>
      </c>
      <c r="Q1329" s="278"/>
      <c r="R1329" s="279"/>
    </row>
    <row r="1330" spans="1:18" s="24" customFormat="1" ht="12.75">
      <c r="A1330" s="137"/>
      <c r="B1330" s="140"/>
      <c r="C1330" s="143"/>
      <c r="D1330" s="29"/>
      <c r="E1330" s="38"/>
      <c r="F1330" s="27" t="s">
        <v>235</v>
      </c>
      <c r="G1330" s="133">
        <f t="shared" si="267"/>
        <v>0</v>
      </c>
      <c r="H1330" s="133">
        <f t="shared" si="267"/>
        <v>0</v>
      </c>
      <c r="I1330" s="28">
        <v>0</v>
      </c>
      <c r="J1330" s="28">
        <v>0</v>
      </c>
      <c r="K1330" s="28">
        <v>0</v>
      </c>
      <c r="L1330" s="133">
        <v>0</v>
      </c>
      <c r="M1330" s="28">
        <v>0</v>
      </c>
      <c r="N1330" s="28">
        <v>0</v>
      </c>
      <c r="O1330" s="28">
        <v>0</v>
      </c>
      <c r="P1330" s="133">
        <v>0</v>
      </c>
      <c r="Q1330" s="278"/>
      <c r="R1330" s="279"/>
    </row>
    <row r="1331" spans="1:18" s="24" customFormat="1" ht="12.75">
      <c r="A1331" s="137"/>
      <c r="B1331" s="140"/>
      <c r="C1331" s="143"/>
      <c r="D1331" s="29"/>
      <c r="E1331" s="27" t="s">
        <v>199</v>
      </c>
      <c r="F1331" s="27" t="s">
        <v>236</v>
      </c>
      <c r="G1331" s="133">
        <f t="shared" si="267"/>
        <v>178.8</v>
      </c>
      <c r="H1331" s="133">
        <f t="shared" si="267"/>
        <v>0</v>
      </c>
      <c r="I1331" s="28">
        <v>178.8</v>
      </c>
      <c r="J1331" s="28">
        <v>0</v>
      </c>
      <c r="K1331" s="28">
        <v>0</v>
      </c>
      <c r="L1331" s="133">
        <v>0</v>
      </c>
      <c r="M1331" s="28">
        <v>0</v>
      </c>
      <c r="N1331" s="28">
        <v>0</v>
      </c>
      <c r="O1331" s="28">
        <v>0</v>
      </c>
      <c r="P1331" s="133">
        <v>0</v>
      </c>
      <c r="Q1331" s="278"/>
      <c r="R1331" s="279"/>
    </row>
    <row r="1332" spans="1:18" s="24" customFormat="1" ht="12.75">
      <c r="A1332" s="137"/>
      <c r="B1332" s="140"/>
      <c r="C1332" s="143"/>
      <c r="D1332" s="29"/>
      <c r="E1332" s="27" t="s">
        <v>23</v>
      </c>
      <c r="F1332" s="27" t="s">
        <v>237</v>
      </c>
      <c r="G1332" s="133">
        <f t="shared" si="267"/>
        <v>3575</v>
      </c>
      <c r="H1332" s="133">
        <f t="shared" si="267"/>
        <v>0</v>
      </c>
      <c r="I1332" s="28">
        <v>3575</v>
      </c>
      <c r="J1332" s="28">
        <v>0</v>
      </c>
      <c r="K1332" s="28">
        <v>0</v>
      </c>
      <c r="L1332" s="133">
        <v>0</v>
      </c>
      <c r="M1332" s="28">
        <v>0</v>
      </c>
      <c r="N1332" s="28">
        <v>0</v>
      </c>
      <c r="O1332" s="28">
        <v>0</v>
      </c>
      <c r="P1332" s="133">
        <v>0</v>
      </c>
      <c r="Q1332" s="278"/>
      <c r="R1332" s="279"/>
    </row>
    <row r="1333" spans="1:18" s="24" customFormat="1" ht="13.5" thickBot="1">
      <c r="A1333" s="138"/>
      <c r="B1333" s="141"/>
      <c r="C1333" s="144"/>
      <c r="D1333" s="33"/>
      <c r="E1333" s="85"/>
      <c r="F1333" s="35" t="s">
        <v>238</v>
      </c>
      <c r="G1333" s="134">
        <f t="shared" si="267"/>
        <v>0</v>
      </c>
      <c r="H1333" s="134">
        <f t="shared" si="267"/>
        <v>0</v>
      </c>
      <c r="I1333" s="36">
        <v>0</v>
      </c>
      <c r="J1333" s="36">
        <v>0</v>
      </c>
      <c r="K1333" s="36">
        <v>0</v>
      </c>
      <c r="L1333" s="134">
        <v>0</v>
      </c>
      <c r="M1333" s="36">
        <v>0</v>
      </c>
      <c r="N1333" s="36">
        <v>0</v>
      </c>
      <c r="O1333" s="36">
        <v>0</v>
      </c>
      <c r="P1333" s="134">
        <v>0</v>
      </c>
      <c r="Q1333" s="280"/>
      <c r="R1333" s="281"/>
    </row>
    <row r="1334" spans="1:18" s="24" customFormat="1" ht="12.75">
      <c r="A1334" s="136" t="s">
        <v>358</v>
      </c>
      <c r="B1334" s="139" t="s">
        <v>535</v>
      </c>
      <c r="C1334" s="142">
        <v>200</v>
      </c>
      <c r="D1334" s="21"/>
      <c r="E1334" s="114"/>
      <c r="F1334" s="119" t="s">
        <v>247</v>
      </c>
      <c r="G1334" s="23">
        <f aca="true" t="shared" si="268" ref="G1334:P1334">SUM(G1335:G1345)</f>
        <v>1365</v>
      </c>
      <c r="H1334" s="23">
        <f t="shared" si="268"/>
        <v>0</v>
      </c>
      <c r="I1334" s="23">
        <f t="shared" si="268"/>
        <v>1365</v>
      </c>
      <c r="J1334" s="23">
        <f t="shared" si="268"/>
        <v>0</v>
      </c>
      <c r="K1334" s="23">
        <f t="shared" si="268"/>
        <v>0</v>
      </c>
      <c r="L1334" s="23">
        <f t="shared" si="268"/>
        <v>0</v>
      </c>
      <c r="M1334" s="23">
        <f t="shared" si="268"/>
        <v>0</v>
      </c>
      <c r="N1334" s="23">
        <f t="shared" si="268"/>
        <v>0</v>
      </c>
      <c r="O1334" s="23">
        <f t="shared" si="268"/>
        <v>0</v>
      </c>
      <c r="P1334" s="23">
        <f t="shared" si="268"/>
        <v>0</v>
      </c>
      <c r="Q1334" s="276" t="s">
        <v>20</v>
      </c>
      <c r="R1334" s="277"/>
    </row>
    <row r="1335" spans="1:18" s="24" customFormat="1" ht="12.75">
      <c r="A1335" s="137"/>
      <c r="B1335" s="140"/>
      <c r="C1335" s="143"/>
      <c r="D1335" s="29"/>
      <c r="E1335" s="115"/>
      <c r="F1335" s="27" t="s">
        <v>22</v>
      </c>
      <c r="G1335" s="133">
        <f aca="true" t="shared" si="269" ref="G1335:H1345">I1335+K1335+M1335+O1335</f>
        <v>0</v>
      </c>
      <c r="H1335" s="133">
        <f t="shared" si="269"/>
        <v>0</v>
      </c>
      <c r="I1335" s="133">
        <v>0</v>
      </c>
      <c r="J1335" s="133">
        <v>0</v>
      </c>
      <c r="K1335" s="133">
        <v>0</v>
      </c>
      <c r="L1335" s="133">
        <v>0</v>
      </c>
      <c r="M1335" s="133">
        <v>0</v>
      </c>
      <c r="N1335" s="133">
        <v>0</v>
      </c>
      <c r="O1335" s="133">
        <v>0</v>
      </c>
      <c r="P1335" s="133">
        <v>0</v>
      </c>
      <c r="Q1335" s="278"/>
      <c r="R1335" s="279"/>
    </row>
    <row r="1336" spans="1:18" s="24" customFormat="1" ht="12.75">
      <c r="A1336" s="137"/>
      <c r="B1336" s="140"/>
      <c r="C1336" s="143"/>
      <c r="D1336" s="29"/>
      <c r="E1336" s="38"/>
      <c r="F1336" s="27" t="s">
        <v>25</v>
      </c>
      <c r="G1336" s="133">
        <f t="shared" si="269"/>
        <v>0</v>
      </c>
      <c r="H1336" s="133">
        <f t="shared" si="269"/>
        <v>0</v>
      </c>
      <c r="I1336" s="133">
        <v>0</v>
      </c>
      <c r="J1336" s="133">
        <v>0</v>
      </c>
      <c r="K1336" s="133">
        <v>0</v>
      </c>
      <c r="L1336" s="133">
        <v>0</v>
      </c>
      <c r="M1336" s="133">
        <v>0</v>
      </c>
      <c r="N1336" s="133">
        <v>0</v>
      </c>
      <c r="O1336" s="133">
        <v>0</v>
      </c>
      <c r="P1336" s="133">
        <v>0</v>
      </c>
      <c r="Q1336" s="278"/>
      <c r="R1336" s="279"/>
    </row>
    <row r="1337" spans="1:18" s="24" customFormat="1" ht="12.75">
      <c r="A1337" s="137"/>
      <c r="B1337" s="140"/>
      <c r="C1337" s="143"/>
      <c r="D1337" s="29"/>
      <c r="E1337" s="84"/>
      <c r="F1337" s="27" t="s">
        <v>26</v>
      </c>
      <c r="G1337" s="133">
        <f t="shared" si="269"/>
        <v>0</v>
      </c>
      <c r="H1337" s="133">
        <f t="shared" si="269"/>
        <v>0</v>
      </c>
      <c r="I1337" s="133">
        <v>0</v>
      </c>
      <c r="J1337" s="133">
        <v>0</v>
      </c>
      <c r="K1337" s="133">
        <v>0</v>
      </c>
      <c r="L1337" s="133">
        <v>0</v>
      </c>
      <c r="M1337" s="133">
        <v>0</v>
      </c>
      <c r="N1337" s="133">
        <v>0</v>
      </c>
      <c r="O1337" s="133">
        <v>0</v>
      </c>
      <c r="P1337" s="133">
        <v>0</v>
      </c>
      <c r="Q1337" s="278"/>
      <c r="R1337" s="279"/>
    </row>
    <row r="1338" spans="1:18" s="24" customFormat="1" ht="12.75">
      <c r="A1338" s="137"/>
      <c r="B1338" s="140"/>
      <c r="C1338" s="143"/>
      <c r="D1338" s="29"/>
      <c r="E1338" s="84"/>
      <c r="F1338" s="27" t="s">
        <v>248</v>
      </c>
      <c r="G1338" s="133">
        <f t="shared" si="269"/>
        <v>0</v>
      </c>
      <c r="H1338" s="133">
        <f t="shared" si="269"/>
        <v>0</v>
      </c>
      <c r="I1338" s="133">
        <v>0</v>
      </c>
      <c r="J1338" s="133">
        <v>0</v>
      </c>
      <c r="K1338" s="133">
        <v>0</v>
      </c>
      <c r="L1338" s="133">
        <v>0</v>
      </c>
      <c r="M1338" s="133">
        <v>0</v>
      </c>
      <c r="N1338" s="133">
        <v>0</v>
      </c>
      <c r="O1338" s="133">
        <v>0</v>
      </c>
      <c r="P1338" s="133">
        <v>0</v>
      </c>
      <c r="Q1338" s="278"/>
      <c r="R1338" s="279"/>
    </row>
    <row r="1339" spans="1:18" s="24" customFormat="1" ht="12.75">
      <c r="A1339" s="137"/>
      <c r="B1339" s="140"/>
      <c r="C1339" s="143"/>
      <c r="D1339" s="29"/>
      <c r="E1339" s="27"/>
      <c r="F1339" s="27" t="s">
        <v>28</v>
      </c>
      <c r="G1339" s="133">
        <f t="shared" si="269"/>
        <v>0</v>
      </c>
      <c r="H1339" s="133">
        <f t="shared" si="269"/>
        <v>0</v>
      </c>
      <c r="I1339" s="28">
        <v>0</v>
      </c>
      <c r="J1339" s="28">
        <v>0</v>
      </c>
      <c r="K1339" s="133">
        <v>0</v>
      </c>
      <c r="L1339" s="133">
        <v>0</v>
      </c>
      <c r="M1339" s="133">
        <v>0</v>
      </c>
      <c r="N1339" s="133">
        <v>0</v>
      </c>
      <c r="O1339" s="133">
        <v>0</v>
      </c>
      <c r="P1339" s="133">
        <v>0</v>
      </c>
      <c r="Q1339" s="278"/>
      <c r="R1339" s="279"/>
    </row>
    <row r="1340" spans="1:18" s="24" customFormat="1" ht="12.75">
      <c r="A1340" s="137"/>
      <c r="B1340" s="140"/>
      <c r="C1340" s="143"/>
      <c r="D1340" s="29"/>
      <c r="E1340" s="27"/>
      <c r="F1340" s="27" t="s">
        <v>227</v>
      </c>
      <c r="G1340" s="133">
        <f t="shared" si="269"/>
        <v>0</v>
      </c>
      <c r="H1340" s="133">
        <f t="shared" si="269"/>
        <v>0</v>
      </c>
      <c r="I1340" s="28">
        <v>0</v>
      </c>
      <c r="J1340" s="28">
        <v>0</v>
      </c>
      <c r="K1340" s="133">
        <v>0</v>
      </c>
      <c r="L1340" s="133">
        <v>0</v>
      </c>
      <c r="M1340" s="133">
        <v>0</v>
      </c>
      <c r="N1340" s="133">
        <v>0</v>
      </c>
      <c r="O1340" s="133">
        <v>0</v>
      </c>
      <c r="P1340" s="133">
        <v>0</v>
      </c>
      <c r="Q1340" s="278"/>
      <c r="R1340" s="279"/>
    </row>
    <row r="1341" spans="1:18" s="24" customFormat="1" ht="12.75">
      <c r="A1341" s="137"/>
      <c r="B1341" s="140"/>
      <c r="C1341" s="143"/>
      <c r="D1341" s="29"/>
      <c r="E1341" s="38"/>
      <c r="F1341" s="27" t="s">
        <v>234</v>
      </c>
      <c r="G1341" s="133">
        <f t="shared" si="269"/>
        <v>0</v>
      </c>
      <c r="H1341" s="133">
        <f t="shared" si="269"/>
        <v>0</v>
      </c>
      <c r="I1341" s="28">
        <v>0</v>
      </c>
      <c r="J1341" s="28">
        <v>0</v>
      </c>
      <c r="K1341" s="28">
        <v>0</v>
      </c>
      <c r="L1341" s="133">
        <v>0</v>
      </c>
      <c r="M1341" s="28">
        <v>0</v>
      </c>
      <c r="N1341" s="28">
        <v>0</v>
      </c>
      <c r="O1341" s="28">
        <v>0</v>
      </c>
      <c r="P1341" s="133">
        <v>0</v>
      </c>
      <c r="Q1341" s="278"/>
      <c r="R1341" s="279"/>
    </row>
    <row r="1342" spans="1:18" s="24" customFormat="1" ht="12.75">
      <c r="A1342" s="137"/>
      <c r="B1342" s="140"/>
      <c r="C1342" s="143"/>
      <c r="D1342" s="29"/>
      <c r="E1342" s="27"/>
      <c r="F1342" s="27" t="s">
        <v>235</v>
      </c>
      <c r="G1342" s="133">
        <f t="shared" si="269"/>
        <v>0</v>
      </c>
      <c r="H1342" s="133">
        <f t="shared" si="269"/>
        <v>0</v>
      </c>
      <c r="I1342" s="28">
        <v>0</v>
      </c>
      <c r="J1342" s="28">
        <v>0</v>
      </c>
      <c r="K1342" s="28">
        <v>0</v>
      </c>
      <c r="L1342" s="133">
        <v>0</v>
      </c>
      <c r="M1342" s="28">
        <v>0</v>
      </c>
      <c r="N1342" s="28">
        <v>0</v>
      </c>
      <c r="O1342" s="28">
        <v>0</v>
      </c>
      <c r="P1342" s="133">
        <v>0</v>
      </c>
      <c r="Q1342" s="278"/>
      <c r="R1342" s="279"/>
    </row>
    <row r="1343" spans="1:18" s="24" customFormat="1" ht="12.75">
      <c r="A1343" s="137"/>
      <c r="B1343" s="140"/>
      <c r="C1343" s="143"/>
      <c r="D1343" s="29"/>
      <c r="E1343" s="27" t="s">
        <v>199</v>
      </c>
      <c r="F1343" s="27" t="s">
        <v>236</v>
      </c>
      <c r="G1343" s="133">
        <f t="shared" si="269"/>
        <v>65</v>
      </c>
      <c r="H1343" s="133">
        <f t="shared" si="269"/>
        <v>0</v>
      </c>
      <c r="I1343" s="28">
        <v>65</v>
      </c>
      <c r="J1343" s="28">
        <v>0</v>
      </c>
      <c r="K1343" s="28">
        <v>0</v>
      </c>
      <c r="L1343" s="133">
        <v>0</v>
      </c>
      <c r="M1343" s="28">
        <v>0</v>
      </c>
      <c r="N1343" s="28">
        <v>0</v>
      </c>
      <c r="O1343" s="28">
        <v>0</v>
      </c>
      <c r="P1343" s="133">
        <v>0</v>
      </c>
      <c r="Q1343" s="278"/>
      <c r="R1343" s="279"/>
    </row>
    <row r="1344" spans="1:18" s="24" customFormat="1" ht="12.75">
      <c r="A1344" s="137"/>
      <c r="B1344" s="140"/>
      <c r="C1344" s="143"/>
      <c r="D1344" s="29"/>
      <c r="E1344" s="27" t="s">
        <v>23</v>
      </c>
      <c r="F1344" s="27" t="s">
        <v>237</v>
      </c>
      <c r="G1344" s="133">
        <f t="shared" si="269"/>
        <v>1300</v>
      </c>
      <c r="H1344" s="133">
        <f t="shared" si="269"/>
        <v>0</v>
      </c>
      <c r="I1344" s="28">
        <v>1300</v>
      </c>
      <c r="J1344" s="28">
        <v>0</v>
      </c>
      <c r="K1344" s="28">
        <v>0</v>
      </c>
      <c r="L1344" s="133">
        <v>0</v>
      </c>
      <c r="M1344" s="28">
        <v>0</v>
      </c>
      <c r="N1344" s="28">
        <v>0</v>
      </c>
      <c r="O1344" s="28">
        <v>0</v>
      </c>
      <c r="P1344" s="133">
        <v>0</v>
      </c>
      <c r="Q1344" s="278"/>
      <c r="R1344" s="279"/>
    </row>
    <row r="1345" spans="1:18" s="24" customFormat="1" ht="13.5" thickBot="1">
      <c r="A1345" s="138"/>
      <c r="B1345" s="141"/>
      <c r="C1345" s="144"/>
      <c r="D1345" s="33"/>
      <c r="E1345" s="85"/>
      <c r="F1345" s="35" t="s">
        <v>238</v>
      </c>
      <c r="G1345" s="134">
        <f t="shared" si="269"/>
        <v>0</v>
      </c>
      <c r="H1345" s="134">
        <f t="shared" si="269"/>
        <v>0</v>
      </c>
      <c r="I1345" s="36">
        <v>0</v>
      </c>
      <c r="J1345" s="36">
        <v>0</v>
      </c>
      <c r="K1345" s="36">
        <v>0</v>
      </c>
      <c r="L1345" s="134">
        <v>0</v>
      </c>
      <c r="M1345" s="36">
        <v>0</v>
      </c>
      <c r="N1345" s="36">
        <v>0</v>
      </c>
      <c r="O1345" s="36">
        <v>0</v>
      </c>
      <c r="P1345" s="134">
        <v>0</v>
      </c>
      <c r="Q1345" s="280"/>
      <c r="R1345" s="281"/>
    </row>
    <row r="1346" spans="1:18" s="24" customFormat="1" ht="12.75">
      <c r="A1346" s="136" t="s">
        <v>359</v>
      </c>
      <c r="B1346" s="139" t="s">
        <v>536</v>
      </c>
      <c r="C1346" s="142">
        <v>220</v>
      </c>
      <c r="D1346" s="145"/>
      <c r="E1346" s="114"/>
      <c r="F1346" s="119" t="s">
        <v>247</v>
      </c>
      <c r="G1346" s="23">
        <f aca="true" t="shared" si="270" ref="G1346:P1346">SUM(G1347:G1357)</f>
        <v>1501.5</v>
      </c>
      <c r="H1346" s="23">
        <f t="shared" si="270"/>
        <v>0</v>
      </c>
      <c r="I1346" s="23">
        <f t="shared" si="270"/>
        <v>1501.5</v>
      </c>
      <c r="J1346" s="23">
        <f t="shared" si="270"/>
        <v>0</v>
      </c>
      <c r="K1346" s="23">
        <f t="shared" si="270"/>
        <v>0</v>
      </c>
      <c r="L1346" s="23">
        <f t="shared" si="270"/>
        <v>0</v>
      </c>
      <c r="M1346" s="23">
        <f t="shared" si="270"/>
        <v>0</v>
      </c>
      <c r="N1346" s="23">
        <f t="shared" si="270"/>
        <v>0</v>
      </c>
      <c r="O1346" s="23">
        <f t="shared" si="270"/>
        <v>0</v>
      </c>
      <c r="P1346" s="23">
        <f t="shared" si="270"/>
        <v>0</v>
      </c>
      <c r="Q1346" s="276" t="s">
        <v>20</v>
      </c>
      <c r="R1346" s="277"/>
    </row>
    <row r="1347" spans="1:18" s="24" customFormat="1" ht="12.75">
      <c r="A1347" s="137"/>
      <c r="B1347" s="140"/>
      <c r="C1347" s="143"/>
      <c r="D1347" s="146"/>
      <c r="E1347" s="115"/>
      <c r="F1347" s="27" t="s">
        <v>22</v>
      </c>
      <c r="G1347" s="133">
        <f aca="true" t="shared" si="271" ref="G1347:H1357">I1347+K1347+M1347+O1347</f>
        <v>0</v>
      </c>
      <c r="H1347" s="133">
        <f t="shared" si="271"/>
        <v>0</v>
      </c>
      <c r="I1347" s="133">
        <v>0</v>
      </c>
      <c r="J1347" s="133">
        <v>0</v>
      </c>
      <c r="K1347" s="133">
        <v>0</v>
      </c>
      <c r="L1347" s="133">
        <v>0</v>
      </c>
      <c r="M1347" s="133">
        <v>0</v>
      </c>
      <c r="N1347" s="133">
        <v>0</v>
      </c>
      <c r="O1347" s="133">
        <v>0</v>
      </c>
      <c r="P1347" s="133">
        <v>0</v>
      </c>
      <c r="Q1347" s="278"/>
      <c r="R1347" s="279"/>
    </row>
    <row r="1348" spans="1:18" s="24" customFormat="1" ht="12.75">
      <c r="A1348" s="137"/>
      <c r="B1348" s="140"/>
      <c r="C1348" s="143"/>
      <c r="D1348" s="146"/>
      <c r="E1348" s="38"/>
      <c r="F1348" s="27" t="s">
        <v>25</v>
      </c>
      <c r="G1348" s="133">
        <f t="shared" si="271"/>
        <v>0</v>
      </c>
      <c r="H1348" s="133">
        <f t="shared" si="271"/>
        <v>0</v>
      </c>
      <c r="I1348" s="133">
        <v>0</v>
      </c>
      <c r="J1348" s="133">
        <v>0</v>
      </c>
      <c r="K1348" s="133">
        <v>0</v>
      </c>
      <c r="L1348" s="133">
        <v>0</v>
      </c>
      <c r="M1348" s="133">
        <v>0</v>
      </c>
      <c r="N1348" s="133">
        <v>0</v>
      </c>
      <c r="O1348" s="133">
        <v>0</v>
      </c>
      <c r="P1348" s="133">
        <v>0</v>
      </c>
      <c r="Q1348" s="278"/>
      <c r="R1348" s="279"/>
    </row>
    <row r="1349" spans="1:18" s="24" customFormat="1" ht="12.75">
      <c r="A1349" s="137"/>
      <c r="B1349" s="140"/>
      <c r="C1349" s="143"/>
      <c r="D1349" s="146"/>
      <c r="E1349" s="84"/>
      <c r="F1349" s="27" t="s">
        <v>26</v>
      </c>
      <c r="G1349" s="133">
        <f t="shared" si="271"/>
        <v>0</v>
      </c>
      <c r="H1349" s="133">
        <f t="shared" si="271"/>
        <v>0</v>
      </c>
      <c r="I1349" s="133">
        <v>0</v>
      </c>
      <c r="J1349" s="133">
        <v>0</v>
      </c>
      <c r="K1349" s="133">
        <v>0</v>
      </c>
      <c r="L1349" s="133">
        <v>0</v>
      </c>
      <c r="M1349" s="133">
        <v>0</v>
      </c>
      <c r="N1349" s="133">
        <v>0</v>
      </c>
      <c r="O1349" s="133">
        <v>0</v>
      </c>
      <c r="P1349" s="133">
        <v>0</v>
      </c>
      <c r="Q1349" s="278"/>
      <c r="R1349" s="279"/>
    </row>
    <row r="1350" spans="1:18" s="24" customFormat="1" ht="12.75">
      <c r="A1350" s="137"/>
      <c r="B1350" s="140"/>
      <c r="C1350" s="143"/>
      <c r="D1350" s="146"/>
      <c r="E1350" s="84"/>
      <c r="F1350" s="27" t="s">
        <v>248</v>
      </c>
      <c r="G1350" s="133">
        <f t="shared" si="271"/>
        <v>0</v>
      </c>
      <c r="H1350" s="133">
        <f t="shared" si="271"/>
        <v>0</v>
      </c>
      <c r="I1350" s="133">
        <v>0</v>
      </c>
      <c r="J1350" s="133">
        <v>0</v>
      </c>
      <c r="K1350" s="133">
        <v>0</v>
      </c>
      <c r="L1350" s="133">
        <v>0</v>
      </c>
      <c r="M1350" s="133">
        <v>0</v>
      </c>
      <c r="N1350" s="133">
        <v>0</v>
      </c>
      <c r="O1350" s="133">
        <v>0</v>
      </c>
      <c r="P1350" s="133">
        <v>0</v>
      </c>
      <c r="Q1350" s="278"/>
      <c r="R1350" s="279"/>
    </row>
    <row r="1351" spans="1:18" s="24" customFormat="1" ht="12.75">
      <c r="A1351" s="137"/>
      <c r="B1351" s="140"/>
      <c r="C1351" s="143"/>
      <c r="D1351" s="146"/>
      <c r="E1351" s="27"/>
      <c r="F1351" s="27" t="s">
        <v>28</v>
      </c>
      <c r="G1351" s="133">
        <f t="shared" si="271"/>
        <v>0</v>
      </c>
      <c r="H1351" s="133">
        <f t="shared" si="271"/>
        <v>0</v>
      </c>
      <c r="I1351" s="28">
        <v>0</v>
      </c>
      <c r="J1351" s="28">
        <v>0</v>
      </c>
      <c r="K1351" s="133">
        <v>0</v>
      </c>
      <c r="L1351" s="133">
        <v>0</v>
      </c>
      <c r="M1351" s="133">
        <v>0</v>
      </c>
      <c r="N1351" s="133">
        <v>0</v>
      </c>
      <c r="O1351" s="133">
        <v>0</v>
      </c>
      <c r="P1351" s="133">
        <v>0</v>
      </c>
      <c r="Q1351" s="278"/>
      <c r="R1351" s="279"/>
    </row>
    <row r="1352" spans="1:18" s="24" customFormat="1" ht="12.75">
      <c r="A1352" s="137"/>
      <c r="B1352" s="140"/>
      <c r="C1352" s="143"/>
      <c r="D1352" s="146"/>
      <c r="E1352" s="27"/>
      <c r="F1352" s="27" t="s">
        <v>227</v>
      </c>
      <c r="G1352" s="133">
        <f t="shared" si="271"/>
        <v>0</v>
      </c>
      <c r="H1352" s="133">
        <f t="shared" si="271"/>
        <v>0</v>
      </c>
      <c r="I1352" s="28">
        <v>0</v>
      </c>
      <c r="J1352" s="28">
        <v>0</v>
      </c>
      <c r="K1352" s="133">
        <v>0</v>
      </c>
      <c r="L1352" s="133">
        <v>0</v>
      </c>
      <c r="M1352" s="133">
        <v>0</v>
      </c>
      <c r="N1352" s="133">
        <v>0</v>
      </c>
      <c r="O1352" s="133">
        <v>0</v>
      </c>
      <c r="P1352" s="133">
        <v>0</v>
      </c>
      <c r="Q1352" s="278"/>
      <c r="R1352" s="279"/>
    </row>
    <row r="1353" spans="1:18" s="24" customFormat="1" ht="12.75">
      <c r="A1353" s="137"/>
      <c r="B1353" s="140"/>
      <c r="C1353" s="143"/>
      <c r="D1353" s="146"/>
      <c r="E1353" s="38"/>
      <c r="F1353" s="27" t="s">
        <v>234</v>
      </c>
      <c r="G1353" s="133">
        <f t="shared" si="271"/>
        <v>0</v>
      </c>
      <c r="H1353" s="133">
        <f t="shared" si="271"/>
        <v>0</v>
      </c>
      <c r="I1353" s="28">
        <v>0</v>
      </c>
      <c r="J1353" s="28">
        <v>0</v>
      </c>
      <c r="K1353" s="28">
        <v>0</v>
      </c>
      <c r="L1353" s="133">
        <v>0</v>
      </c>
      <c r="M1353" s="28">
        <v>0</v>
      </c>
      <c r="N1353" s="28">
        <v>0</v>
      </c>
      <c r="O1353" s="28">
        <v>0</v>
      </c>
      <c r="P1353" s="133">
        <v>0</v>
      </c>
      <c r="Q1353" s="278"/>
      <c r="R1353" s="279"/>
    </row>
    <row r="1354" spans="1:18" s="24" customFormat="1" ht="12.75">
      <c r="A1354" s="137"/>
      <c r="B1354" s="140"/>
      <c r="C1354" s="143"/>
      <c r="D1354" s="146"/>
      <c r="E1354" s="38"/>
      <c r="F1354" s="27" t="s">
        <v>235</v>
      </c>
      <c r="G1354" s="133">
        <f t="shared" si="271"/>
        <v>0</v>
      </c>
      <c r="H1354" s="133">
        <f t="shared" si="271"/>
        <v>0</v>
      </c>
      <c r="I1354" s="28">
        <v>0</v>
      </c>
      <c r="J1354" s="28">
        <v>0</v>
      </c>
      <c r="K1354" s="28">
        <v>0</v>
      </c>
      <c r="L1354" s="133">
        <v>0</v>
      </c>
      <c r="M1354" s="28">
        <v>0</v>
      </c>
      <c r="N1354" s="28">
        <v>0</v>
      </c>
      <c r="O1354" s="28">
        <v>0</v>
      </c>
      <c r="P1354" s="133">
        <v>0</v>
      </c>
      <c r="Q1354" s="278"/>
      <c r="R1354" s="279"/>
    </row>
    <row r="1355" spans="1:18" s="24" customFormat="1" ht="12.75">
      <c r="A1355" s="137"/>
      <c r="B1355" s="140"/>
      <c r="C1355" s="143"/>
      <c r="D1355" s="146"/>
      <c r="E1355" s="38"/>
      <c r="F1355" s="27" t="s">
        <v>236</v>
      </c>
      <c r="G1355" s="133">
        <f t="shared" si="271"/>
        <v>0</v>
      </c>
      <c r="H1355" s="133">
        <f t="shared" si="271"/>
        <v>0</v>
      </c>
      <c r="I1355" s="28">
        <v>0</v>
      </c>
      <c r="J1355" s="28">
        <v>0</v>
      </c>
      <c r="K1355" s="28">
        <v>0</v>
      </c>
      <c r="L1355" s="133">
        <v>0</v>
      </c>
      <c r="M1355" s="28">
        <v>0</v>
      </c>
      <c r="N1355" s="28">
        <v>0</v>
      </c>
      <c r="O1355" s="28">
        <v>0</v>
      </c>
      <c r="P1355" s="133">
        <v>0</v>
      </c>
      <c r="Q1355" s="278"/>
      <c r="R1355" s="279"/>
    </row>
    <row r="1356" spans="1:18" s="24" customFormat="1" ht="12.75">
      <c r="A1356" s="137"/>
      <c r="B1356" s="140"/>
      <c r="C1356" s="143"/>
      <c r="D1356" s="146"/>
      <c r="E1356" s="27" t="s">
        <v>199</v>
      </c>
      <c r="F1356" s="27" t="s">
        <v>237</v>
      </c>
      <c r="G1356" s="133">
        <f t="shared" si="271"/>
        <v>71.5</v>
      </c>
      <c r="H1356" s="133">
        <f t="shared" si="271"/>
        <v>0</v>
      </c>
      <c r="I1356" s="28">
        <v>71.5</v>
      </c>
      <c r="J1356" s="28">
        <v>0</v>
      </c>
      <c r="K1356" s="28">
        <v>0</v>
      </c>
      <c r="L1356" s="133">
        <v>0</v>
      </c>
      <c r="M1356" s="28">
        <v>0</v>
      </c>
      <c r="N1356" s="28">
        <v>0</v>
      </c>
      <c r="O1356" s="28">
        <v>0</v>
      </c>
      <c r="P1356" s="133">
        <v>0</v>
      </c>
      <c r="Q1356" s="278"/>
      <c r="R1356" s="279"/>
    </row>
    <row r="1357" spans="1:18" s="24" customFormat="1" ht="13.5" thickBot="1">
      <c r="A1357" s="138"/>
      <c r="B1357" s="141"/>
      <c r="C1357" s="144"/>
      <c r="D1357" s="147"/>
      <c r="E1357" s="35" t="s">
        <v>23</v>
      </c>
      <c r="F1357" s="35" t="s">
        <v>238</v>
      </c>
      <c r="G1357" s="134">
        <f t="shared" si="271"/>
        <v>1430</v>
      </c>
      <c r="H1357" s="134">
        <f t="shared" si="271"/>
        <v>0</v>
      </c>
      <c r="I1357" s="36">
        <v>1430</v>
      </c>
      <c r="J1357" s="36">
        <v>0</v>
      </c>
      <c r="K1357" s="36">
        <v>0</v>
      </c>
      <c r="L1357" s="134">
        <v>0</v>
      </c>
      <c r="M1357" s="36">
        <v>0</v>
      </c>
      <c r="N1357" s="36">
        <v>0</v>
      </c>
      <c r="O1357" s="36">
        <v>0</v>
      </c>
      <c r="P1357" s="134">
        <v>0</v>
      </c>
      <c r="Q1357" s="280"/>
      <c r="R1357" s="281"/>
    </row>
    <row r="1358" spans="1:18" s="24" customFormat="1" ht="12.75">
      <c r="A1358" s="136" t="s">
        <v>360</v>
      </c>
      <c r="B1358" s="139" t="s">
        <v>537</v>
      </c>
      <c r="C1358" s="142">
        <v>400</v>
      </c>
      <c r="D1358" s="114"/>
      <c r="E1358" s="114"/>
      <c r="F1358" s="119" t="s">
        <v>247</v>
      </c>
      <c r="G1358" s="23">
        <f aca="true" t="shared" si="272" ref="G1358:P1358">SUM(G1359:G1369)</f>
        <v>2730</v>
      </c>
      <c r="H1358" s="23">
        <f t="shared" si="272"/>
        <v>0</v>
      </c>
      <c r="I1358" s="23">
        <f t="shared" si="272"/>
        <v>2730</v>
      </c>
      <c r="J1358" s="23">
        <f t="shared" si="272"/>
        <v>0</v>
      </c>
      <c r="K1358" s="23">
        <f t="shared" si="272"/>
        <v>0</v>
      </c>
      <c r="L1358" s="23">
        <f t="shared" si="272"/>
        <v>0</v>
      </c>
      <c r="M1358" s="23">
        <f t="shared" si="272"/>
        <v>0</v>
      </c>
      <c r="N1358" s="23">
        <f t="shared" si="272"/>
        <v>0</v>
      </c>
      <c r="O1358" s="23">
        <f t="shared" si="272"/>
        <v>0</v>
      </c>
      <c r="P1358" s="23">
        <f t="shared" si="272"/>
        <v>0</v>
      </c>
      <c r="Q1358" s="276" t="s">
        <v>20</v>
      </c>
      <c r="R1358" s="277"/>
    </row>
    <row r="1359" spans="1:18" s="24" customFormat="1" ht="12.75">
      <c r="A1359" s="137"/>
      <c r="B1359" s="140"/>
      <c r="C1359" s="143"/>
      <c r="D1359" s="82"/>
      <c r="E1359" s="115"/>
      <c r="F1359" s="27" t="s">
        <v>22</v>
      </c>
      <c r="G1359" s="133">
        <f aca="true" t="shared" si="273" ref="G1359:H1369">I1359+K1359+M1359+O1359</f>
        <v>0</v>
      </c>
      <c r="H1359" s="133">
        <f t="shared" si="273"/>
        <v>0</v>
      </c>
      <c r="I1359" s="133">
        <v>0</v>
      </c>
      <c r="J1359" s="133">
        <v>0</v>
      </c>
      <c r="K1359" s="133">
        <v>0</v>
      </c>
      <c r="L1359" s="133">
        <v>0</v>
      </c>
      <c r="M1359" s="133">
        <v>0</v>
      </c>
      <c r="N1359" s="133">
        <v>0</v>
      </c>
      <c r="O1359" s="133">
        <v>0</v>
      </c>
      <c r="P1359" s="133">
        <v>0</v>
      </c>
      <c r="Q1359" s="278"/>
      <c r="R1359" s="279"/>
    </row>
    <row r="1360" spans="1:18" s="24" customFormat="1" ht="12.75">
      <c r="A1360" s="137"/>
      <c r="B1360" s="140"/>
      <c r="C1360" s="143"/>
      <c r="D1360" s="82"/>
      <c r="E1360" s="38"/>
      <c r="F1360" s="27" t="s">
        <v>25</v>
      </c>
      <c r="G1360" s="133">
        <f t="shared" si="273"/>
        <v>0</v>
      </c>
      <c r="H1360" s="133">
        <f t="shared" si="273"/>
        <v>0</v>
      </c>
      <c r="I1360" s="133">
        <v>0</v>
      </c>
      <c r="J1360" s="133">
        <v>0</v>
      </c>
      <c r="K1360" s="133">
        <v>0</v>
      </c>
      <c r="L1360" s="133">
        <v>0</v>
      </c>
      <c r="M1360" s="133">
        <v>0</v>
      </c>
      <c r="N1360" s="133">
        <v>0</v>
      </c>
      <c r="O1360" s="133">
        <v>0</v>
      </c>
      <c r="P1360" s="133">
        <v>0</v>
      </c>
      <c r="Q1360" s="278"/>
      <c r="R1360" s="279"/>
    </row>
    <row r="1361" spans="1:18" s="24" customFormat="1" ht="12.75">
      <c r="A1361" s="137"/>
      <c r="B1361" s="140"/>
      <c r="C1361" s="143"/>
      <c r="D1361" s="82"/>
      <c r="E1361" s="84"/>
      <c r="F1361" s="27" t="s">
        <v>26</v>
      </c>
      <c r="G1361" s="133">
        <f t="shared" si="273"/>
        <v>0</v>
      </c>
      <c r="H1361" s="133">
        <f t="shared" si="273"/>
        <v>0</v>
      </c>
      <c r="I1361" s="133">
        <v>0</v>
      </c>
      <c r="J1361" s="133">
        <v>0</v>
      </c>
      <c r="K1361" s="133">
        <v>0</v>
      </c>
      <c r="L1361" s="133">
        <v>0</v>
      </c>
      <c r="M1361" s="133">
        <v>0</v>
      </c>
      <c r="N1361" s="133">
        <v>0</v>
      </c>
      <c r="O1361" s="133">
        <v>0</v>
      </c>
      <c r="P1361" s="133">
        <v>0</v>
      </c>
      <c r="Q1361" s="278"/>
      <c r="R1361" s="279"/>
    </row>
    <row r="1362" spans="1:18" s="24" customFormat="1" ht="12.75">
      <c r="A1362" s="137"/>
      <c r="B1362" s="140"/>
      <c r="C1362" s="143"/>
      <c r="D1362" s="82"/>
      <c r="E1362" s="84"/>
      <c r="F1362" s="27" t="s">
        <v>248</v>
      </c>
      <c r="G1362" s="133">
        <f t="shared" si="273"/>
        <v>0</v>
      </c>
      <c r="H1362" s="133">
        <f t="shared" si="273"/>
        <v>0</v>
      </c>
      <c r="I1362" s="133">
        <v>0</v>
      </c>
      <c r="J1362" s="133">
        <v>0</v>
      </c>
      <c r="K1362" s="133">
        <v>0</v>
      </c>
      <c r="L1362" s="133">
        <v>0</v>
      </c>
      <c r="M1362" s="133">
        <v>0</v>
      </c>
      <c r="N1362" s="133">
        <v>0</v>
      </c>
      <c r="O1362" s="133">
        <v>0</v>
      </c>
      <c r="P1362" s="133">
        <v>0</v>
      </c>
      <c r="Q1362" s="278"/>
      <c r="R1362" s="279"/>
    </row>
    <row r="1363" spans="1:18" s="24" customFormat="1" ht="12.75">
      <c r="A1363" s="137"/>
      <c r="B1363" s="140"/>
      <c r="C1363" s="143"/>
      <c r="D1363" s="82"/>
      <c r="E1363" s="27"/>
      <c r="F1363" s="27" t="s">
        <v>28</v>
      </c>
      <c r="G1363" s="133">
        <f t="shared" si="273"/>
        <v>0</v>
      </c>
      <c r="H1363" s="133">
        <f t="shared" si="273"/>
        <v>0</v>
      </c>
      <c r="I1363" s="28">
        <v>0</v>
      </c>
      <c r="J1363" s="28">
        <v>0</v>
      </c>
      <c r="K1363" s="133">
        <v>0</v>
      </c>
      <c r="L1363" s="133">
        <v>0</v>
      </c>
      <c r="M1363" s="133">
        <v>0</v>
      </c>
      <c r="N1363" s="133">
        <v>0</v>
      </c>
      <c r="O1363" s="133">
        <v>0</v>
      </c>
      <c r="P1363" s="133">
        <v>0</v>
      </c>
      <c r="Q1363" s="278"/>
      <c r="R1363" s="279"/>
    </row>
    <row r="1364" spans="1:18" s="24" customFormat="1" ht="12.75">
      <c r="A1364" s="137"/>
      <c r="B1364" s="140"/>
      <c r="C1364" s="143"/>
      <c r="D1364" s="82"/>
      <c r="E1364" s="27"/>
      <c r="F1364" s="27" t="s">
        <v>227</v>
      </c>
      <c r="G1364" s="133">
        <f t="shared" si="273"/>
        <v>0</v>
      </c>
      <c r="H1364" s="133">
        <f t="shared" si="273"/>
        <v>0</v>
      </c>
      <c r="I1364" s="28">
        <v>0</v>
      </c>
      <c r="J1364" s="28">
        <v>0</v>
      </c>
      <c r="K1364" s="133">
        <v>0</v>
      </c>
      <c r="L1364" s="133">
        <v>0</v>
      </c>
      <c r="M1364" s="133">
        <v>0</v>
      </c>
      <c r="N1364" s="133">
        <v>0</v>
      </c>
      <c r="O1364" s="133">
        <v>0</v>
      </c>
      <c r="P1364" s="133">
        <v>0</v>
      </c>
      <c r="Q1364" s="278"/>
      <c r="R1364" s="279"/>
    </row>
    <row r="1365" spans="1:18" s="24" customFormat="1" ht="12.75">
      <c r="A1365" s="137"/>
      <c r="B1365" s="140"/>
      <c r="C1365" s="143"/>
      <c r="D1365" s="82"/>
      <c r="E1365" s="38"/>
      <c r="F1365" s="27" t="s">
        <v>234</v>
      </c>
      <c r="G1365" s="133">
        <f t="shared" si="273"/>
        <v>0</v>
      </c>
      <c r="H1365" s="133">
        <f t="shared" si="273"/>
        <v>0</v>
      </c>
      <c r="I1365" s="28">
        <v>0</v>
      </c>
      <c r="J1365" s="28">
        <v>0</v>
      </c>
      <c r="K1365" s="28">
        <v>0</v>
      </c>
      <c r="L1365" s="133">
        <v>0</v>
      </c>
      <c r="M1365" s="28">
        <v>0</v>
      </c>
      <c r="N1365" s="28">
        <v>0</v>
      </c>
      <c r="O1365" s="28">
        <v>0</v>
      </c>
      <c r="P1365" s="133">
        <v>0</v>
      </c>
      <c r="Q1365" s="278"/>
      <c r="R1365" s="279"/>
    </row>
    <row r="1366" spans="1:18" s="24" customFormat="1" ht="12.75">
      <c r="A1366" s="137"/>
      <c r="B1366" s="140"/>
      <c r="C1366" s="143"/>
      <c r="D1366" s="82"/>
      <c r="E1366" s="38"/>
      <c r="F1366" s="27" t="s">
        <v>235</v>
      </c>
      <c r="G1366" s="133">
        <f t="shared" si="273"/>
        <v>0</v>
      </c>
      <c r="H1366" s="133">
        <f t="shared" si="273"/>
        <v>0</v>
      </c>
      <c r="I1366" s="28">
        <v>0</v>
      </c>
      <c r="J1366" s="28">
        <v>0</v>
      </c>
      <c r="K1366" s="28">
        <v>0</v>
      </c>
      <c r="L1366" s="133">
        <v>0</v>
      </c>
      <c r="M1366" s="28">
        <v>0</v>
      </c>
      <c r="N1366" s="28">
        <v>0</v>
      </c>
      <c r="O1366" s="28">
        <v>0</v>
      </c>
      <c r="P1366" s="133">
        <v>0</v>
      </c>
      <c r="Q1366" s="278"/>
      <c r="R1366" s="279"/>
    </row>
    <row r="1367" spans="1:18" s="24" customFormat="1" ht="12.75">
      <c r="A1367" s="137"/>
      <c r="B1367" s="140"/>
      <c r="C1367" s="143"/>
      <c r="D1367" s="82"/>
      <c r="E1367" s="27" t="s">
        <v>199</v>
      </c>
      <c r="F1367" s="27" t="s">
        <v>236</v>
      </c>
      <c r="G1367" s="133">
        <f t="shared" si="273"/>
        <v>130</v>
      </c>
      <c r="H1367" s="133">
        <f t="shared" si="273"/>
        <v>0</v>
      </c>
      <c r="I1367" s="28">
        <v>130</v>
      </c>
      <c r="J1367" s="28">
        <v>0</v>
      </c>
      <c r="K1367" s="28">
        <v>0</v>
      </c>
      <c r="L1367" s="133">
        <v>0</v>
      </c>
      <c r="M1367" s="28">
        <v>0</v>
      </c>
      <c r="N1367" s="28">
        <v>0</v>
      </c>
      <c r="O1367" s="28">
        <v>0</v>
      </c>
      <c r="P1367" s="133">
        <v>0</v>
      </c>
      <c r="Q1367" s="278"/>
      <c r="R1367" s="279"/>
    </row>
    <row r="1368" spans="1:18" s="24" customFormat="1" ht="12.75">
      <c r="A1368" s="137"/>
      <c r="B1368" s="140"/>
      <c r="C1368" s="143"/>
      <c r="D1368" s="82"/>
      <c r="E1368" s="27" t="s">
        <v>23</v>
      </c>
      <c r="F1368" s="27" t="s">
        <v>237</v>
      </c>
      <c r="G1368" s="133">
        <f t="shared" si="273"/>
        <v>2600</v>
      </c>
      <c r="H1368" s="133">
        <f t="shared" si="273"/>
        <v>0</v>
      </c>
      <c r="I1368" s="28">
        <v>2600</v>
      </c>
      <c r="J1368" s="28">
        <v>0</v>
      </c>
      <c r="K1368" s="28">
        <v>0</v>
      </c>
      <c r="L1368" s="133">
        <v>0</v>
      </c>
      <c r="M1368" s="28">
        <v>0</v>
      </c>
      <c r="N1368" s="28">
        <v>0</v>
      </c>
      <c r="O1368" s="28">
        <v>0</v>
      </c>
      <c r="P1368" s="133">
        <v>0</v>
      </c>
      <c r="Q1368" s="278"/>
      <c r="R1368" s="279"/>
    </row>
    <row r="1369" spans="1:18" s="24" customFormat="1" ht="13.5" thickBot="1">
      <c r="A1369" s="138"/>
      <c r="B1369" s="141"/>
      <c r="C1369" s="144"/>
      <c r="D1369" s="83"/>
      <c r="E1369" s="85"/>
      <c r="F1369" s="35" t="s">
        <v>238</v>
      </c>
      <c r="G1369" s="134">
        <f t="shared" si="273"/>
        <v>0</v>
      </c>
      <c r="H1369" s="134">
        <f t="shared" si="273"/>
        <v>0</v>
      </c>
      <c r="I1369" s="36">
        <v>0</v>
      </c>
      <c r="J1369" s="36">
        <v>0</v>
      </c>
      <c r="K1369" s="36">
        <v>0</v>
      </c>
      <c r="L1369" s="134">
        <v>0</v>
      </c>
      <c r="M1369" s="36">
        <v>0</v>
      </c>
      <c r="N1369" s="36">
        <v>0</v>
      </c>
      <c r="O1369" s="36">
        <v>0</v>
      </c>
      <c r="P1369" s="134">
        <v>0</v>
      </c>
      <c r="Q1369" s="280"/>
      <c r="R1369" s="281"/>
    </row>
    <row r="1370" spans="1:18" s="24" customFormat="1" ht="12.75">
      <c r="A1370" s="136" t="s">
        <v>361</v>
      </c>
      <c r="B1370" s="139" t="s">
        <v>538</v>
      </c>
      <c r="C1370" s="142">
        <v>350</v>
      </c>
      <c r="D1370" s="21"/>
      <c r="E1370" s="114"/>
      <c r="F1370" s="119" t="s">
        <v>247</v>
      </c>
      <c r="G1370" s="23">
        <f aca="true" t="shared" si="274" ref="G1370:P1370">SUM(G1371:G1381)</f>
        <v>2388.8</v>
      </c>
      <c r="H1370" s="23">
        <f t="shared" si="274"/>
        <v>0</v>
      </c>
      <c r="I1370" s="23">
        <f t="shared" si="274"/>
        <v>2388.8</v>
      </c>
      <c r="J1370" s="23">
        <f t="shared" si="274"/>
        <v>0</v>
      </c>
      <c r="K1370" s="23">
        <f t="shared" si="274"/>
        <v>0</v>
      </c>
      <c r="L1370" s="23">
        <f t="shared" si="274"/>
        <v>0</v>
      </c>
      <c r="M1370" s="23">
        <f t="shared" si="274"/>
        <v>0</v>
      </c>
      <c r="N1370" s="23">
        <f t="shared" si="274"/>
        <v>0</v>
      </c>
      <c r="O1370" s="23">
        <f t="shared" si="274"/>
        <v>0</v>
      </c>
      <c r="P1370" s="23">
        <f t="shared" si="274"/>
        <v>0</v>
      </c>
      <c r="Q1370" s="276" t="s">
        <v>20</v>
      </c>
      <c r="R1370" s="277"/>
    </row>
    <row r="1371" spans="1:18" s="24" customFormat="1" ht="12.75">
      <c r="A1371" s="137"/>
      <c r="B1371" s="140"/>
      <c r="C1371" s="143"/>
      <c r="D1371" s="29"/>
      <c r="E1371" s="115"/>
      <c r="F1371" s="27" t="s">
        <v>22</v>
      </c>
      <c r="G1371" s="133">
        <f aca="true" t="shared" si="275" ref="G1371:H1381">I1371+K1371+M1371+O1371</f>
        <v>0</v>
      </c>
      <c r="H1371" s="133">
        <f t="shared" si="275"/>
        <v>0</v>
      </c>
      <c r="I1371" s="133">
        <v>0</v>
      </c>
      <c r="J1371" s="133">
        <v>0</v>
      </c>
      <c r="K1371" s="133">
        <v>0</v>
      </c>
      <c r="L1371" s="133">
        <v>0</v>
      </c>
      <c r="M1371" s="133">
        <v>0</v>
      </c>
      <c r="N1371" s="133">
        <v>0</v>
      </c>
      <c r="O1371" s="133">
        <v>0</v>
      </c>
      <c r="P1371" s="133">
        <v>0</v>
      </c>
      <c r="Q1371" s="278"/>
      <c r="R1371" s="279"/>
    </row>
    <row r="1372" spans="1:18" s="24" customFormat="1" ht="12.75">
      <c r="A1372" s="137"/>
      <c r="B1372" s="140"/>
      <c r="C1372" s="143"/>
      <c r="D1372" s="29"/>
      <c r="E1372" s="38"/>
      <c r="F1372" s="27" t="s">
        <v>25</v>
      </c>
      <c r="G1372" s="133">
        <f t="shared" si="275"/>
        <v>0</v>
      </c>
      <c r="H1372" s="133">
        <f t="shared" si="275"/>
        <v>0</v>
      </c>
      <c r="I1372" s="133">
        <v>0</v>
      </c>
      <c r="J1372" s="133">
        <v>0</v>
      </c>
      <c r="K1372" s="133">
        <v>0</v>
      </c>
      <c r="L1372" s="133">
        <v>0</v>
      </c>
      <c r="M1372" s="133">
        <v>0</v>
      </c>
      <c r="N1372" s="133">
        <v>0</v>
      </c>
      <c r="O1372" s="133">
        <v>0</v>
      </c>
      <c r="P1372" s="133">
        <v>0</v>
      </c>
      <c r="Q1372" s="278"/>
      <c r="R1372" s="279"/>
    </row>
    <row r="1373" spans="1:18" s="24" customFormat="1" ht="12.75">
      <c r="A1373" s="137"/>
      <c r="B1373" s="140"/>
      <c r="C1373" s="143"/>
      <c r="D1373" s="29"/>
      <c r="E1373" s="84"/>
      <c r="F1373" s="27" t="s">
        <v>26</v>
      </c>
      <c r="G1373" s="133">
        <f t="shared" si="275"/>
        <v>0</v>
      </c>
      <c r="H1373" s="133">
        <f t="shared" si="275"/>
        <v>0</v>
      </c>
      <c r="I1373" s="133">
        <v>0</v>
      </c>
      <c r="J1373" s="133">
        <v>0</v>
      </c>
      <c r="K1373" s="133">
        <v>0</v>
      </c>
      <c r="L1373" s="133">
        <v>0</v>
      </c>
      <c r="M1373" s="133">
        <v>0</v>
      </c>
      <c r="N1373" s="133">
        <v>0</v>
      </c>
      <c r="O1373" s="133">
        <v>0</v>
      </c>
      <c r="P1373" s="133">
        <v>0</v>
      </c>
      <c r="Q1373" s="278"/>
      <c r="R1373" s="279"/>
    </row>
    <row r="1374" spans="1:18" s="24" customFormat="1" ht="12.75">
      <c r="A1374" s="137"/>
      <c r="B1374" s="140"/>
      <c r="C1374" s="143"/>
      <c r="D1374" s="29"/>
      <c r="E1374" s="84"/>
      <c r="F1374" s="27" t="s">
        <v>248</v>
      </c>
      <c r="G1374" s="133">
        <f t="shared" si="275"/>
        <v>0</v>
      </c>
      <c r="H1374" s="133">
        <f t="shared" si="275"/>
        <v>0</v>
      </c>
      <c r="I1374" s="133">
        <v>0</v>
      </c>
      <c r="J1374" s="133">
        <v>0</v>
      </c>
      <c r="K1374" s="133">
        <v>0</v>
      </c>
      <c r="L1374" s="133">
        <v>0</v>
      </c>
      <c r="M1374" s="133">
        <v>0</v>
      </c>
      <c r="N1374" s="133">
        <v>0</v>
      </c>
      <c r="O1374" s="133">
        <v>0</v>
      </c>
      <c r="P1374" s="133">
        <v>0</v>
      </c>
      <c r="Q1374" s="278"/>
      <c r="R1374" s="279"/>
    </row>
    <row r="1375" spans="1:18" s="24" customFormat="1" ht="12.75">
      <c r="A1375" s="137"/>
      <c r="B1375" s="140"/>
      <c r="C1375" s="143"/>
      <c r="D1375" s="29"/>
      <c r="E1375" s="27"/>
      <c r="F1375" s="27" t="s">
        <v>28</v>
      </c>
      <c r="G1375" s="133">
        <f t="shared" si="275"/>
        <v>0</v>
      </c>
      <c r="H1375" s="133">
        <f t="shared" si="275"/>
        <v>0</v>
      </c>
      <c r="I1375" s="28">
        <v>0</v>
      </c>
      <c r="J1375" s="28">
        <v>0</v>
      </c>
      <c r="K1375" s="133">
        <v>0</v>
      </c>
      <c r="L1375" s="133">
        <v>0</v>
      </c>
      <c r="M1375" s="133">
        <v>0</v>
      </c>
      <c r="N1375" s="133">
        <v>0</v>
      </c>
      <c r="O1375" s="133">
        <v>0</v>
      </c>
      <c r="P1375" s="133">
        <v>0</v>
      </c>
      <c r="Q1375" s="278"/>
      <c r="R1375" s="279"/>
    </row>
    <row r="1376" spans="1:18" s="24" customFormat="1" ht="12.75">
      <c r="A1376" s="137"/>
      <c r="B1376" s="140"/>
      <c r="C1376" s="143"/>
      <c r="D1376" s="29"/>
      <c r="E1376" s="27"/>
      <c r="F1376" s="27" t="s">
        <v>227</v>
      </c>
      <c r="G1376" s="133">
        <f t="shared" si="275"/>
        <v>0</v>
      </c>
      <c r="H1376" s="133">
        <f t="shared" si="275"/>
        <v>0</v>
      </c>
      <c r="I1376" s="28">
        <v>0</v>
      </c>
      <c r="J1376" s="28">
        <v>0</v>
      </c>
      <c r="K1376" s="133">
        <v>0</v>
      </c>
      <c r="L1376" s="133">
        <v>0</v>
      </c>
      <c r="M1376" s="133">
        <v>0</v>
      </c>
      <c r="N1376" s="133">
        <v>0</v>
      </c>
      <c r="O1376" s="133">
        <v>0</v>
      </c>
      <c r="P1376" s="133">
        <v>0</v>
      </c>
      <c r="Q1376" s="278"/>
      <c r="R1376" s="279"/>
    </row>
    <row r="1377" spans="1:18" s="24" customFormat="1" ht="12.75">
      <c r="A1377" s="137"/>
      <c r="B1377" s="140"/>
      <c r="C1377" s="143"/>
      <c r="D1377" s="29"/>
      <c r="E1377" s="38"/>
      <c r="F1377" s="27" t="s">
        <v>234</v>
      </c>
      <c r="G1377" s="133">
        <f t="shared" si="275"/>
        <v>0</v>
      </c>
      <c r="H1377" s="133">
        <f t="shared" si="275"/>
        <v>0</v>
      </c>
      <c r="I1377" s="28">
        <v>0</v>
      </c>
      <c r="J1377" s="28">
        <v>0</v>
      </c>
      <c r="K1377" s="28">
        <v>0</v>
      </c>
      <c r="L1377" s="133">
        <v>0</v>
      </c>
      <c r="M1377" s="28">
        <v>0</v>
      </c>
      <c r="N1377" s="28">
        <v>0</v>
      </c>
      <c r="O1377" s="28">
        <v>0</v>
      </c>
      <c r="P1377" s="133">
        <v>0</v>
      </c>
      <c r="Q1377" s="278"/>
      <c r="R1377" s="279"/>
    </row>
    <row r="1378" spans="1:18" s="24" customFormat="1" ht="12.75">
      <c r="A1378" s="137"/>
      <c r="B1378" s="140"/>
      <c r="C1378" s="143"/>
      <c r="D1378" s="29"/>
      <c r="E1378" s="27"/>
      <c r="F1378" s="27" t="s">
        <v>235</v>
      </c>
      <c r="G1378" s="133">
        <f t="shared" si="275"/>
        <v>0</v>
      </c>
      <c r="H1378" s="133">
        <f t="shared" si="275"/>
        <v>0</v>
      </c>
      <c r="I1378" s="28">
        <v>0</v>
      </c>
      <c r="J1378" s="28">
        <v>0</v>
      </c>
      <c r="K1378" s="28">
        <v>0</v>
      </c>
      <c r="L1378" s="133">
        <v>0</v>
      </c>
      <c r="M1378" s="28">
        <v>0</v>
      </c>
      <c r="N1378" s="28">
        <v>0</v>
      </c>
      <c r="O1378" s="28">
        <v>0</v>
      </c>
      <c r="P1378" s="133">
        <v>0</v>
      </c>
      <c r="Q1378" s="278"/>
      <c r="R1378" s="279"/>
    </row>
    <row r="1379" spans="1:18" s="24" customFormat="1" ht="12.75">
      <c r="A1379" s="137"/>
      <c r="B1379" s="140"/>
      <c r="C1379" s="143"/>
      <c r="D1379" s="29"/>
      <c r="E1379" s="27" t="s">
        <v>199</v>
      </c>
      <c r="F1379" s="27" t="s">
        <v>236</v>
      </c>
      <c r="G1379" s="133">
        <f t="shared" si="275"/>
        <v>113.8</v>
      </c>
      <c r="H1379" s="133">
        <f t="shared" si="275"/>
        <v>0</v>
      </c>
      <c r="I1379" s="28">
        <v>113.8</v>
      </c>
      <c r="J1379" s="28">
        <v>0</v>
      </c>
      <c r="K1379" s="28">
        <v>0</v>
      </c>
      <c r="L1379" s="133">
        <v>0</v>
      </c>
      <c r="M1379" s="28">
        <v>0</v>
      </c>
      <c r="N1379" s="28">
        <v>0</v>
      </c>
      <c r="O1379" s="28">
        <v>0</v>
      </c>
      <c r="P1379" s="133">
        <v>0</v>
      </c>
      <c r="Q1379" s="278"/>
      <c r="R1379" s="279"/>
    </row>
    <row r="1380" spans="1:18" s="24" customFormat="1" ht="12.75">
      <c r="A1380" s="137"/>
      <c r="B1380" s="140"/>
      <c r="C1380" s="143"/>
      <c r="D1380" s="29"/>
      <c r="E1380" s="27" t="s">
        <v>23</v>
      </c>
      <c r="F1380" s="27" t="s">
        <v>237</v>
      </c>
      <c r="G1380" s="133">
        <f t="shared" si="275"/>
        <v>2275</v>
      </c>
      <c r="H1380" s="133">
        <f t="shared" si="275"/>
        <v>0</v>
      </c>
      <c r="I1380" s="28">
        <v>2275</v>
      </c>
      <c r="J1380" s="28">
        <v>0</v>
      </c>
      <c r="K1380" s="28">
        <v>0</v>
      </c>
      <c r="L1380" s="133">
        <v>0</v>
      </c>
      <c r="M1380" s="28">
        <v>0</v>
      </c>
      <c r="N1380" s="28">
        <v>0</v>
      </c>
      <c r="O1380" s="28">
        <v>0</v>
      </c>
      <c r="P1380" s="133">
        <v>0</v>
      </c>
      <c r="Q1380" s="278"/>
      <c r="R1380" s="279"/>
    </row>
    <row r="1381" spans="1:18" s="24" customFormat="1" ht="13.5" thickBot="1">
      <c r="A1381" s="138"/>
      <c r="B1381" s="141"/>
      <c r="C1381" s="144"/>
      <c r="D1381" s="33"/>
      <c r="E1381" s="85"/>
      <c r="F1381" s="35" t="s">
        <v>238</v>
      </c>
      <c r="G1381" s="134">
        <f t="shared" si="275"/>
        <v>0</v>
      </c>
      <c r="H1381" s="134">
        <f t="shared" si="275"/>
        <v>0</v>
      </c>
      <c r="I1381" s="36">
        <v>0</v>
      </c>
      <c r="J1381" s="36">
        <v>0</v>
      </c>
      <c r="K1381" s="36">
        <v>0</v>
      </c>
      <c r="L1381" s="134">
        <v>0</v>
      </c>
      <c r="M1381" s="36">
        <v>0</v>
      </c>
      <c r="N1381" s="36">
        <v>0</v>
      </c>
      <c r="O1381" s="36">
        <v>0</v>
      </c>
      <c r="P1381" s="134">
        <v>0</v>
      </c>
      <c r="Q1381" s="280"/>
      <c r="R1381" s="281"/>
    </row>
    <row r="1382" spans="1:18" s="24" customFormat="1" ht="12.75">
      <c r="A1382" s="136" t="s">
        <v>362</v>
      </c>
      <c r="B1382" s="139" t="s">
        <v>539</v>
      </c>
      <c r="C1382" s="142">
        <v>850</v>
      </c>
      <c r="D1382" s="21"/>
      <c r="E1382" s="114"/>
      <c r="F1382" s="119" t="s">
        <v>247</v>
      </c>
      <c r="G1382" s="23">
        <f aca="true" t="shared" si="276" ref="G1382:P1382">SUM(G1383:G1393)</f>
        <v>9592.7</v>
      </c>
      <c r="H1382" s="23">
        <f t="shared" si="276"/>
        <v>0</v>
      </c>
      <c r="I1382" s="23">
        <f t="shared" si="276"/>
        <v>9592.7</v>
      </c>
      <c r="J1382" s="23">
        <f t="shared" si="276"/>
        <v>0</v>
      </c>
      <c r="K1382" s="23">
        <f t="shared" si="276"/>
        <v>0</v>
      </c>
      <c r="L1382" s="23">
        <f t="shared" si="276"/>
        <v>0</v>
      </c>
      <c r="M1382" s="23">
        <f t="shared" si="276"/>
        <v>0</v>
      </c>
      <c r="N1382" s="23">
        <f t="shared" si="276"/>
        <v>0</v>
      </c>
      <c r="O1382" s="23">
        <f t="shared" si="276"/>
        <v>0</v>
      </c>
      <c r="P1382" s="23">
        <f t="shared" si="276"/>
        <v>0</v>
      </c>
      <c r="Q1382" s="276" t="s">
        <v>20</v>
      </c>
      <c r="R1382" s="277"/>
    </row>
    <row r="1383" spans="1:18" s="24" customFormat="1" ht="12.75">
      <c r="A1383" s="137"/>
      <c r="B1383" s="140"/>
      <c r="C1383" s="143"/>
      <c r="D1383" s="29"/>
      <c r="E1383" s="115"/>
      <c r="F1383" s="27" t="s">
        <v>22</v>
      </c>
      <c r="G1383" s="133">
        <f aca="true" t="shared" si="277" ref="G1383:H1393">I1383+K1383+M1383+O1383</f>
        <v>0</v>
      </c>
      <c r="H1383" s="133">
        <f t="shared" si="277"/>
        <v>0</v>
      </c>
      <c r="I1383" s="133">
        <v>0</v>
      </c>
      <c r="J1383" s="133">
        <v>0</v>
      </c>
      <c r="K1383" s="133">
        <v>0</v>
      </c>
      <c r="L1383" s="133">
        <v>0</v>
      </c>
      <c r="M1383" s="133">
        <v>0</v>
      </c>
      <c r="N1383" s="133">
        <v>0</v>
      </c>
      <c r="O1383" s="133">
        <v>0</v>
      </c>
      <c r="P1383" s="133">
        <v>0</v>
      </c>
      <c r="Q1383" s="278"/>
      <c r="R1383" s="279"/>
    </row>
    <row r="1384" spans="1:18" s="24" customFormat="1" ht="12.75">
      <c r="A1384" s="137"/>
      <c r="B1384" s="140"/>
      <c r="C1384" s="143"/>
      <c r="D1384" s="29"/>
      <c r="E1384" s="38"/>
      <c r="F1384" s="27" t="s">
        <v>25</v>
      </c>
      <c r="G1384" s="133">
        <f t="shared" si="277"/>
        <v>0</v>
      </c>
      <c r="H1384" s="133">
        <f t="shared" si="277"/>
        <v>0</v>
      </c>
      <c r="I1384" s="133">
        <v>0</v>
      </c>
      <c r="J1384" s="133">
        <v>0</v>
      </c>
      <c r="K1384" s="133">
        <v>0</v>
      </c>
      <c r="L1384" s="133">
        <v>0</v>
      </c>
      <c r="M1384" s="133">
        <v>0</v>
      </c>
      <c r="N1384" s="133">
        <v>0</v>
      </c>
      <c r="O1384" s="133">
        <v>0</v>
      </c>
      <c r="P1384" s="133">
        <v>0</v>
      </c>
      <c r="Q1384" s="278"/>
      <c r="R1384" s="279"/>
    </row>
    <row r="1385" spans="1:18" s="24" customFormat="1" ht="12.75">
      <c r="A1385" s="137"/>
      <c r="B1385" s="140"/>
      <c r="C1385" s="143"/>
      <c r="D1385" s="29"/>
      <c r="E1385" s="84"/>
      <c r="F1385" s="27" t="s">
        <v>26</v>
      </c>
      <c r="G1385" s="133">
        <f t="shared" si="277"/>
        <v>0</v>
      </c>
      <c r="H1385" s="133">
        <f t="shared" si="277"/>
        <v>0</v>
      </c>
      <c r="I1385" s="133">
        <v>0</v>
      </c>
      <c r="J1385" s="133">
        <v>0</v>
      </c>
      <c r="K1385" s="133">
        <v>0</v>
      </c>
      <c r="L1385" s="133">
        <v>0</v>
      </c>
      <c r="M1385" s="133">
        <v>0</v>
      </c>
      <c r="N1385" s="133">
        <v>0</v>
      </c>
      <c r="O1385" s="133">
        <v>0</v>
      </c>
      <c r="P1385" s="133">
        <v>0</v>
      </c>
      <c r="Q1385" s="278"/>
      <c r="R1385" s="279"/>
    </row>
    <row r="1386" spans="1:18" s="24" customFormat="1" ht="12.75">
      <c r="A1386" s="137"/>
      <c r="B1386" s="140"/>
      <c r="C1386" s="143"/>
      <c r="D1386" s="29"/>
      <c r="E1386" s="38"/>
      <c r="F1386" s="27" t="s">
        <v>248</v>
      </c>
      <c r="G1386" s="133">
        <f t="shared" si="277"/>
        <v>0</v>
      </c>
      <c r="H1386" s="133">
        <f t="shared" si="277"/>
        <v>0</v>
      </c>
      <c r="I1386" s="133">
        <v>0</v>
      </c>
      <c r="J1386" s="133">
        <v>0</v>
      </c>
      <c r="K1386" s="133">
        <v>0</v>
      </c>
      <c r="L1386" s="133">
        <v>0</v>
      </c>
      <c r="M1386" s="133">
        <v>0</v>
      </c>
      <c r="N1386" s="133">
        <v>0</v>
      </c>
      <c r="O1386" s="133">
        <v>0</v>
      </c>
      <c r="P1386" s="133">
        <v>0</v>
      </c>
      <c r="Q1386" s="278"/>
      <c r="R1386" s="279"/>
    </row>
    <row r="1387" spans="1:18" s="24" customFormat="1" ht="12.75">
      <c r="A1387" s="137"/>
      <c r="B1387" s="140"/>
      <c r="C1387" s="143"/>
      <c r="D1387" s="29"/>
      <c r="E1387" s="27"/>
      <c r="F1387" s="27" t="s">
        <v>28</v>
      </c>
      <c r="G1387" s="133">
        <f t="shared" si="277"/>
        <v>0</v>
      </c>
      <c r="H1387" s="133">
        <f t="shared" si="277"/>
        <v>0</v>
      </c>
      <c r="I1387" s="28">
        <v>0</v>
      </c>
      <c r="J1387" s="28">
        <v>0</v>
      </c>
      <c r="K1387" s="133">
        <v>0</v>
      </c>
      <c r="L1387" s="133">
        <v>0</v>
      </c>
      <c r="M1387" s="133">
        <v>0</v>
      </c>
      <c r="N1387" s="133">
        <v>0</v>
      </c>
      <c r="O1387" s="133">
        <v>0</v>
      </c>
      <c r="P1387" s="133">
        <v>0</v>
      </c>
      <c r="Q1387" s="278"/>
      <c r="R1387" s="279"/>
    </row>
    <row r="1388" spans="1:18" s="24" customFormat="1" ht="12.75">
      <c r="A1388" s="137"/>
      <c r="B1388" s="140"/>
      <c r="C1388" s="143"/>
      <c r="D1388" s="29"/>
      <c r="E1388" s="27"/>
      <c r="F1388" s="27" t="s">
        <v>227</v>
      </c>
      <c r="G1388" s="133">
        <f t="shared" si="277"/>
        <v>0</v>
      </c>
      <c r="H1388" s="133">
        <f t="shared" si="277"/>
        <v>0</v>
      </c>
      <c r="I1388" s="28">
        <v>0</v>
      </c>
      <c r="J1388" s="28">
        <v>0</v>
      </c>
      <c r="K1388" s="133">
        <v>0</v>
      </c>
      <c r="L1388" s="133">
        <v>0</v>
      </c>
      <c r="M1388" s="133">
        <v>0</v>
      </c>
      <c r="N1388" s="133">
        <v>0</v>
      </c>
      <c r="O1388" s="133">
        <v>0</v>
      </c>
      <c r="P1388" s="133">
        <v>0</v>
      </c>
      <c r="Q1388" s="278"/>
      <c r="R1388" s="279"/>
    </row>
    <row r="1389" spans="1:18" s="24" customFormat="1" ht="12.75">
      <c r="A1389" s="137"/>
      <c r="B1389" s="140"/>
      <c r="C1389" s="143"/>
      <c r="D1389" s="29"/>
      <c r="E1389" s="38"/>
      <c r="F1389" s="27" t="s">
        <v>234</v>
      </c>
      <c r="G1389" s="133">
        <f t="shared" si="277"/>
        <v>0</v>
      </c>
      <c r="H1389" s="133">
        <f t="shared" si="277"/>
        <v>0</v>
      </c>
      <c r="I1389" s="28">
        <v>0</v>
      </c>
      <c r="J1389" s="28">
        <v>0</v>
      </c>
      <c r="K1389" s="28">
        <v>0</v>
      </c>
      <c r="L1389" s="133">
        <v>0</v>
      </c>
      <c r="M1389" s="28">
        <v>0</v>
      </c>
      <c r="N1389" s="28">
        <v>0</v>
      </c>
      <c r="O1389" s="28">
        <v>0</v>
      </c>
      <c r="P1389" s="133">
        <v>0</v>
      </c>
      <c r="Q1389" s="278"/>
      <c r="R1389" s="279"/>
    </row>
    <row r="1390" spans="1:18" s="24" customFormat="1" ht="12.75">
      <c r="A1390" s="137"/>
      <c r="B1390" s="140"/>
      <c r="C1390" s="143"/>
      <c r="D1390" s="29"/>
      <c r="E1390" s="27"/>
      <c r="F1390" s="27" t="s">
        <v>235</v>
      </c>
      <c r="G1390" s="133">
        <f t="shared" si="277"/>
        <v>0</v>
      </c>
      <c r="H1390" s="133">
        <f t="shared" si="277"/>
        <v>0</v>
      </c>
      <c r="I1390" s="28">
        <v>0</v>
      </c>
      <c r="J1390" s="28">
        <v>0</v>
      </c>
      <c r="K1390" s="28">
        <v>0</v>
      </c>
      <c r="L1390" s="133">
        <v>0</v>
      </c>
      <c r="M1390" s="28">
        <v>0</v>
      </c>
      <c r="N1390" s="28">
        <v>0</v>
      </c>
      <c r="O1390" s="28">
        <v>0</v>
      </c>
      <c r="P1390" s="133">
        <v>0</v>
      </c>
      <c r="Q1390" s="278"/>
      <c r="R1390" s="279"/>
    </row>
    <row r="1391" spans="1:18" s="24" customFormat="1" ht="12.75">
      <c r="A1391" s="137"/>
      <c r="B1391" s="140"/>
      <c r="C1391" s="143"/>
      <c r="D1391" s="29"/>
      <c r="E1391" s="27" t="s">
        <v>199</v>
      </c>
      <c r="F1391" s="27" t="s">
        <v>236</v>
      </c>
      <c r="G1391" s="133">
        <f t="shared" si="277"/>
        <v>1592.7</v>
      </c>
      <c r="H1391" s="133">
        <f t="shared" si="277"/>
        <v>0</v>
      </c>
      <c r="I1391" s="28">
        <v>1592.7</v>
      </c>
      <c r="J1391" s="28">
        <v>0</v>
      </c>
      <c r="K1391" s="28">
        <v>0</v>
      </c>
      <c r="L1391" s="133">
        <v>0</v>
      </c>
      <c r="M1391" s="28">
        <v>0</v>
      </c>
      <c r="N1391" s="28">
        <v>0</v>
      </c>
      <c r="O1391" s="28">
        <v>0</v>
      </c>
      <c r="P1391" s="133">
        <v>0</v>
      </c>
      <c r="Q1391" s="278"/>
      <c r="R1391" s="279"/>
    </row>
    <row r="1392" spans="1:18" s="24" customFormat="1" ht="12.75">
      <c r="A1392" s="137"/>
      <c r="B1392" s="140"/>
      <c r="C1392" s="143"/>
      <c r="D1392" s="29"/>
      <c r="E1392" s="27" t="s">
        <v>23</v>
      </c>
      <c r="F1392" s="27" t="s">
        <v>237</v>
      </c>
      <c r="G1392" s="133">
        <f t="shared" si="277"/>
        <v>8000</v>
      </c>
      <c r="H1392" s="133">
        <f t="shared" si="277"/>
        <v>0</v>
      </c>
      <c r="I1392" s="28">
        <v>8000</v>
      </c>
      <c r="J1392" s="28">
        <v>0</v>
      </c>
      <c r="K1392" s="28">
        <v>0</v>
      </c>
      <c r="L1392" s="133">
        <v>0</v>
      </c>
      <c r="M1392" s="28">
        <v>0</v>
      </c>
      <c r="N1392" s="28">
        <v>0</v>
      </c>
      <c r="O1392" s="28">
        <v>0</v>
      </c>
      <c r="P1392" s="133">
        <v>0</v>
      </c>
      <c r="Q1392" s="278"/>
      <c r="R1392" s="279"/>
    </row>
    <row r="1393" spans="1:18" s="24" customFormat="1" ht="13.5" thickBot="1">
      <c r="A1393" s="138"/>
      <c r="B1393" s="141"/>
      <c r="C1393" s="144"/>
      <c r="D1393" s="33"/>
      <c r="E1393" s="85"/>
      <c r="F1393" s="35" t="s">
        <v>238</v>
      </c>
      <c r="G1393" s="134">
        <f t="shared" si="277"/>
        <v>0</v>
      </c>
      <c r="H1393" s="134">
        <f t="shared" si="277"/>
        <v>0</v>
      </c>
      <c r="I1393" s="36">
        <v>0</v>
      </c>
      <c r="J1393" s="36">
        <v>0</v>
      </c>
      <c r="K1393" s="36">
        <v>0</v>
      </c>
      <c r="L1393" s="134">
        <v>0</v>
      </c>
      <c r="M1393" s="36">
        <v>0</v>
      </c>
      <c r="N1393" s="36">
        <v>0</v>
      </c>
      <c r="O1393" s="36">
        <v>0</v>
      </c>
      <c r="P1393" s="134">
        <v>0</v>
      </c>
      <c r="Q1393" s="280"/>
      <c r="R1393" s="281"/>
    </row>
    <row r="1394" spans="1:18" s="24" customFormat="1" ht="12.75">
      <c r="A1394" s="136" t="s">
        <v>363</v>
      </c>
      <c r="B1394" s="139" t="s">
        <v>540</v>
      </c>
      <c r="C1394" s="142">
        <v>4017</v>
      </c>
      <c r="D1394" s="21"/>
      <c r="E1394" s="114"/>
      <c r="F1394" s="119" t="s">
        <v>247</v>
      </c>
      <c r="G1394" s="23">
        <f aca="true" t="shared" si="278" ref="G1394:P1394">SUM(G1395:G1405)</f>
        <v>78</v>
      </c>
      <c r="H1394" s="23">
        <f t="shared" si="278"/>
        <v>78</v>
      </c>
      <c r="I1394" s="23">
        <f t="shared" si="278"/>
        <v>78</v>
      </c>
      <c r="J1394" s="23">
        <f t="shared" si="278"/>
        <v>78</v>
      </c>
      <c r="K1394" s="23">
        <f t="shared" si="278"/>
        <v>0</v>
      </c>
      <c r="L1394" s="23">
        <f t="shared" si="278"/>
        <v>0</v>
      </c>
      <c r="M1394" s="23">
        <f t="shared" si="278"/>
        <v>0</v>
      </c>
      <c r="N1394" s="23">
        <f t="shared" si="278"/>
        <v>0</v>
      </c>
      <c r="O1394" s="23">
        <f t="shared" si="278"/>
        <v>0</v>
      </c>
      <c r="P1394" s="23">
        <f t="shared" si="278"/>
        <v>0</v>
      </c>
      <c r="Q1394" s="276" t="s">
        <v>20</v>
      </c>
      <c r="R1394" s="277"/>
    </row>
    <row r="1395" spans="1:18" s="24" customFormat="1" ht="12.75">
      <c r="A1395" s="137"/>
      <c r="B1395" s="140"/>
      <c r="C1395" s="143"/>
      <c r="D1395" s="29"/>
      <c r="E1395" s="115"/>
      <c r="F1395" s="27" t="s">
        <v>22</v>
      </c>
      <c r="G1395" s="133">
        <f aca="true" t="shared" si="279" ref="G1395:H1405">I1395+K1395+M1395+O1395</f>
        <v>0</v>
      </c>
      <c r="H1395" s="133">
        <f t="shared" si="279"/>
        <v>0</v>
      </c>
      <c r="I1395" s="133">
        <v>0</v>
      </c>
      <c r="J1395" s="133">
        <v>0</v>
      </c>
      <c r="K1395" s="133">
        <v>0</v>
      </c>
      <c r="L1395" s="133">
        <v>0</v>
      </c>
      <c r="M1395" s="133">
        <v>0</v>
      </c>
      <c r="N1395" s="133">
        <v>0</v>
      </c>
      <c r="O1395" s="133">
        <v>0</v>
      </c>
      <c r="P1395" s="133">
        <v>0</v>
      </c>
      <c r="Q1395" s="278"/>
      <c r="R1395" s="279"/>
    </row>
    <row r="1396" spans="1:18" s="24" customFormat="1" ht="12.75">
      <c r="A1396" s="137"/>
      <c r="B1396" s="140"/>
      <c r="C1396" s="143"/>
      <c r="D1396" s="29"/>
      <c r="E1396" s="38"/>
      <c r="F1396" s="27" t="s">
        <v>25</v>
      </c>
      <c r="G1396" s="133">
        <f t="shared" si="279"/>
        <v>0</v>
      </c>
      <c r="H1396" s="133">
        <f t="shared" si="279"/>
        <v>0</v>
      </c>
      <c r="I1396" s="133">
        <v>0</v>
      </c>
      <c r="J1396" s="133">
        <v>0</v>
      </c>
      <c r="K1396" s="133">
        <v>0</v>
      </c>
      <c r="L1396" s="133">
        <v>0</v>
      </c>
      <c r="M1396" s="133">
        <v>0</v>
      </c>
      <c r="N1396" s="133">
        <v>0</v>
      </c>
      <c r="O1396" s="133">
        <v>0</v>
      </c>
      <c r="P1396" s="133">
        <v>0</v>
      </c>
      <c r="Q1396" s="278"/>
      <c r="R1396" s="279"/>
    </row>
    <row r="1397" spans="1:18" s="24" customFormat="1" ht="12.75">
      <c r="A1397" s="137"/>
      <c r="B1397" s="140"/>
      <c r="C1397" s="143"/>
      <c r="D1397" s="29" t="s">
        <v>211</v>
      </c>
      <c r="E1397" s="27" t="s">
        <v>199</v>
      </c>
      <c r="F1397" s="27" t="s">
        <v>26</v>
      </c>
      <c r="G1397" s="133">
        <f t="shared" si="279"/>
        <v>78</v>
      </c>
      <c r="H1397" s="133">
        <f t="shared" si="279"/>
        <v>78</v>
      </c>
      <c r="I1397" s="133">
        <v>78</v>
      </c>
      <c r="J1397" s="133">
        <v>78</v>
      </c>
      <c r="K1397" s="133">
        <v>0</v>
      </c>
      <c r="L1397" s="133">
        <v>0</v>
      </c>
      <c r="M1397" s="133">
        <v>0</v>
      </c>
      <c r="N1397" s="133">
        <v>0</v>
      </c>
      <c r="O1397" s="133">
        <v>0</v>
      </c>
      <c r="P1397" s="133">
        <v>0</v>
      </c>
      <c r="Q1397" s="278"/>
      <c r="R1397" s="279"/>
    </row>
    <row r="1398" spans="1:18" s="24" customFormat="1" ht="12.75">
      <c r="A1398" s="137"/>
      <c r="B1398" s="140"/>
      <c r="C1398" s="143"/>
      <c r="D1398" s="29"/>
      <c r="E1398" s="27"/>
      <c r="F1398" s="27" t="s">
        <v>248</v>
      </c>
      <c r="G1398" s="133">
        <f t="shared" si="279"/>
        <v>0</v>
      </c>
      <c r="H1398" s="133">
        <f t="shared" si="279"/>
        <v>0</v>
      </c>
      <c r="I1398" s="133">
        <v>0</v>
      </c>
      <c r="J1398" s="133">
        <v>0</v>
      </c>
      <c r="K1398" s="133">
        <v>0</v>
      </c>
      <c r="L1398" s="133">
        <v>0</v>
      </c>
      <c r="M1398" s="133">
        <v>0</v>
      </c>
      <c r="N1398" s="133">
        <v>0</v>
      </c>
      <c r="O1398" s="133">
        <v>0</v>
      </c>
      <c r="P1398" s="133">
        <v>0</v>
      </c>
      <c r="Q1398" s="278"/>
      <c r="R1398" s="279"/>
    </row>
    <row r="1399" spans="1:18" s="24" customFormat="1" ht="12.75">
      <c r="A1399" s="137"/>
      <c r="B1399" s="140"/>
      <c r="C1399" s="143"/>
      <c r="D1399" s="29"/>
      <c r="E1399" s="27"/>
      <c r="F1399" s="27" t="s">
        <v>28</v>
      </c>
      <c r="G1399" s="133">
        <f t="shared" si="279"/>
        <v>0</v>
      </c>
      <c r="H1399" s="133">
        <f t="shared" si="279"/>
        <v>0</v>
      </c>
      <c r="I1399" s="28">
        <v>0</v>
      </c>
      <c r="J1399" s="28">
        <v>0</v>
      </c>
      <c r="K1399" s="133">
        <v>0</v>
      </c>
      <c r="L1399" s="133">
        <v>0</v>
      </c>
      <c r="M1399" s="133">
        <v>0</v>
      </c>
      <c r="N1399" s="133">
        <v>0</v>
      </c>
      <c r="O1399" s="133">
        <v>0</v>
      </c>
      <c r="P1399" s="133">
        <v>0</v>
      </c>
      <c r="Q1399" s="278"/>
      <c r="R1399" s="279"/>
    </row>
    <row r="1400" spans="1:18" s="24" customFormat="1" ht="12.75">
      <c r="A1400" s="137"/>
      <c r="B1400" s="140"/>
      <c r="C1400" s="143"/>
      <c r="D1400" s="29"/>
      <c r="E1400" s="27"/>
      <c r="F1400" s="27" t="s">
        <v>227</v>
      </c>
      <c r="G1400" s="133">
        <f t="shared" si="279"/>
        <v>0</v>
      </c>
      <c r="H1400" s="133">
        <f t="shared" si="279"/>
        <v>0</v>
      </c>
      <c r="I1400" s="28">
        <v>0</v>
      </c>
      <c r="J1400" s="28">
        <v>0</v>
      </c>
      <c r="K1400" s="133">
        <v>0</v>
      </c>
      <c r="L1400" s="133">
        <v>0</v>
      </c>
      <c r="M1400" s="133">
        <v>0</v>
      </c>
      <c r="N1400" s="133">
        <v>0</v>
      </c>
      <c r="O1400" s="133">
        <v>0</v>
      </c>
      <c r="P1400" s="133">
        <v>0</v>
      </c>
      <c r="Q1400" s="278"/>
      <c r="R1400" s="279"/>
    </row>
    <row r="1401" spans="1:18" s="24" customFormat="1" ht="12.75">
      <c r="A1401" s="137"/>
      <c r="B1401" s="140"/>
      <c r="C1401" s="143"/>
      <c r="D1401" s="29"/>
      <c r="E1401" s="38"/>
      <c r="F1401" s="27" t="s">
        <v>234</v>
      </c>
      <c r="G1401" s="133">
        <f t="shared" si="279"/>
        <v>0</v>
      </c>
      <c r="H1401" s="133">
        <f t="shared" si="279"/>
        <v>0</v>
      </c>
      <c r="I1401" s="28">
        <v>0</v>
      </c>
      <c r="J1401" s="28">
        <v>0</v>
      </c>
      <c r="K1401" s="28">
        <v>0</v>
      </c>
      <c r="L1401" s="133">
        <v>0</v>
      </c>
      <c r="M1401" s="28">
        <v>0</v>
      </c>
      <c r="N1401" s="28">
        <v>0</v>
      </c>
      <c r="O1401" s="28">
        <v>0</v>
      </c>
      <c r="P1401" s="133">
        <v>0</v>
      </c>
      <c r="Q1401" s="278"/>
      <c r="R1401" s="279"/>
    </row>
    <row r="1402" spans="1:18" s="24" customFormat="1" ht="12.75">
      <c r="A1402" s="137"/>
      <c r="B1402" s="140"/>
      <c r="C1402" s="143"/>
      <c r="D1402" s="29"/>
      <c r="E1402" s="38"/>
      <c r="F1402" s="27" t="s">
        <v>235</v>
      </c>
      <c r="G1402" s="133">
        <f t="shared" si="279"/>
        <v>0</v>
      </c>
      <c r="H1402" s="133">
        <f t="shared" si="279"/>
        <v>0</v>
      </c>
      <c r="I1402" s="28">
        <v>0</v>
      </c>
      <c r="J1402" s="28">
        <v>0</v>
      </c>
      <c r="K1402" s="28">
        <v>0</v>
      </c>
      <c r="L1402" s="133">
        <v>0</v>
      </c>
      <c r="M1402" s="28">
        <v>0</v>
      </c>
      <c r="N1402" s="28">
        <v>0</v>
      </c>
      <c r="O1402" s="28">
        <v>0</v>
      </c>
      <c r="P1402" s="133">
        <v>0</v>
      </c>
      <c r="Q1402" s="278"/>
      <c r="R1402" s="279"/>
    </row>
    <row r="1403" spans="1:18" s="24" customFormat="1" ht="12.75">
      <c r="A1403" s="137"/>
      <c r="B1403" s="140"/>
      <c r="C1403" s="143"/>
      <c r="D1403" s="29"/>
      <c r="E1403" s="38"/>
      <c r="F1403" s="27" t="s">
        <v>236</v>
      </c>
      <c r="G1403" s="133">
        <f t="shared" si="279"/>
        <v>0</v>
      </c>
      <c r="H1403" s="133">
        <f t="shared" si="279"/>
        <v>0</v>
      </c>
      <c r="I1403" s="28">
        <v>0</v>
      </c>
      <c r="J1403" s="28">
        <v>0</v>
      </c>
      <c r="K1403" s="28">
        <v>0</v>
      </c>
      <c r="L1403" s="133">
        <v>0</v>
      </c>
      <c r="M1403" s="28">
        <v>0</v>
      </c>
      <c r="N1403" s="28">
        <v>0</v>
      </c>
      <c r="O1403" s="28">
        <v>0</v>
      </c>
      <c r="P1403" s="133">
        <v>0</v>
      </c>
      <c r="Q1403" s="278"/>
      <c r="R1403" s="279"/>
    </row>
    <row r="1404" spans="1:18" s="24" customFormat="1" ht="12.75">
      <c r="A1404" s="137"/>
      <c r="B1404" s="140"/>
      <c r="C1404" s="143"/>
      <c r="D1404" s="29"/>
      <c r="E1404" s="38"/>
      <c r="F1404" s="27" t="s">
        <v>237</v>
      </c>
      <c r="G1404" s="133">
        <f t="shared" si="279"/>
        <v>0</v>
      </c>
      <c r="H1404" s="133">
        <f t="shared" si="279"/>
        <v>0</v>
      </c>
      <c r="I1404" s="28">
        <v>0</v>
      </c>
      <c r="J1404" s="28">
        <v>0</v>
      </c>
      <c r="K1404" s="28">
        <v>0</v>
      </c>
      <c r="L1404" s="133">
        <v>0</v>
      </c>
      <c r="M1404" s="28">
        <v>0</v>
      </c>
      <c r="N1404" s="28">
        <v>0</v>
      </c>
      <c r="O1404" s="28">
        <v>0</v>
      </c>
      <c r="P1404" s="133">
        <v>0</v>
      </c>
      <c r="Q1404" s="278"/>
      <c r="R1404" s="279"/>
    </row>
    <row r="1405" spans="1:18" s="24" customFormat="1" ht="13.5" thickBot="1">
      <c r="A1405" s="138"/>
      <c r="B1405" s="141"/>
      <c r="C1405" s="144"/>
      <c r="D1405" s="33"/>
      <c r="E1405" s="85"/>
      <c r="F1405" s="35" t="s">
        <v>238</v>
      </c>
      <c r="G1405" s="134">
        <f t="shared" si="279"/>
        <v>0</v>
      </c>
      <c r="H1405" s="134">
        <f t="shared" si="279"/>
        <v>0</v>
      </c>
      <c r="I1405" s="36">
        <v>0</v>
      </c>
      <c r="J1405" s="36">
        <v>0</v>
      </c>
      <c r="K1405" s="36">
        <v>0</v>
      </c>
      <c r="L1405" s="134">
        <v>0</v>
      </c>
      <c r="M1405" s="36">
        <v>0</v>
      </c>
      <c r="N1405" s="36">
        <v>0</v>
      </c>
      <c r="O1405" s="36">
        <v>0</v>
      </c>
      <c r="P1405" s="134">
        <v>0</v>
      </c>
      <c r="Q1405" s="280"/>
      <c r="R1405" s="281"/>
    </row>
    <row r="1406" spans="1:21" ht="12.75" customHeight="1">
      <c r="A1406" s="136" t="s">
        <v>364</v>
      </c>
      <c r="B1406" s="139" t="s">
        <v>431</v>
      </c>
      <c r="C1406" s="145" t="s">
        <v>372</v>
      </c>
      <c r="D1406" s="114"/>
      <c r="E1406" s="114"/>
      <c r="F1406" s="119" t="s">
        <v>19</v>
      </c>
      <c r="G1406" s="23">
        <f>SUM(G1407:G1417)</f>
        <v>63921.100000000006</v>
      </c>
      <c r="H1406" s="23">
        <f aca="true" t="shared" si="280" ref="H1406:P1406">SUM(H1407:H1417)</f>
        <v>63921.100000000006</v>
      </c>
      <c r="I1406" s="23">
        <f t="shared" si="280"/>
        <v>17317.4</v>
      </c>
      <c r="J1406" s="23">
        <f t="shared" si="280"/>
        <v>17317.4</v>
      </c>
      <c r="K1406" s="23">
        <f t="shared" si="280"/>
        <v>28338.7</v>
      </c>
      <c r="L1406" s="23">
        <f t="shared" si="280"/>
        <v>28338.7</v>
      </c>
      <c r="M1406" s="23">
        <f t="shared" si="280"/>
        <v>18265</v>
      </c>
      <c r="N1406" s="23">
        <f t="shared" si="280"/>
        <v>18265</v>
      </c>
      <c r="O1406" s="23">
        <f t="shared" si="280"/>
        <v>0</v>
      </c>
      <c r="P1406" s="23">
        <f t="shared" si="280"/>
        <v>0</v>
      </c>
      <c r="Q1406" s="145" t="s">
        <v>20</v>
      </c>
      <c r="R1406" s="245"/>
      <c r="S1406" s="6"/>
      <c r="T1406" s="90"/>
      <c r="U1406" s="90"/>
    </row>
    <row r="1407" spans="1:20" ht="12.75">
      <c r="A1407" s="137"/>
      <c r="B1407" s="140"/>
      <c r="C1407" s="146"/>
      <c r="D1407" s="115"/>
      <c r="E1407" s="115" t="s">
        <v>24</v>
      </c>
      <c r="F1407" s="115" t="s">
        <v>22</v>
      </c>
      <c r="G1407" s="28">
        <f aca="true" t="shared" si="281" ref="G1407:H1411">I1407+K1407+M1407+O1407</f>
        <v>0</v>
      </c>
      <c r="H1407" s="28">
        <f t="shared" si="281"/>
        <v>0</v>
      </c>
      <c r="I1407" s="28">
        <v>0</v>
      </c>
      <c r="J1407" s="28">
        <v>0</v>
      </c>
      <c r="K1407" s="28">
        <v>0</v>
      </c>
      <c r="L1407" s="28">
        <v>0</v>
      </c>
      <c r="M1407" s="28">
        <v>0</v>
      </c>
      <c r="N1407" s="28">
        <v>0</v>
      </c>
      <c r="O1407" s="28">
        <v>0</v>
      </c>
      <c r="P1407" s="28">
        <v>0</v>
      </c>
      <c r="Q1407" s="146"/>
      <c r="R1407" s="246"/>
      <c r="S1407" s="6"/>
      <c r="T1407" s="17"/>
    </row>
    <row r="1408" spans="1:19" ht="38.25">
      <c r="A1408" s="137"/>
      <c r="B1408" s="140"/>
      <c r="C1408" s="146"/>
      <c r="D1408" s="115" t="s">
        <v>211</v>
      </c>
      <c r="E1408" s="115" t="s">
        <v>30</v>
      </c>
      <c r="F1408" s="115" t="s">
        <v>25</v>
      </c>
      <c r="G1408" s="28">
        <f t="shared" si="281"/>
        <v>1782.8</v>
      </c>
      <c r="H1408" s="28">
        <f t="shared" si="281"/>
        <v>1782.8</v>
      </c>
      <c r="I1408" s="28">
        <v>1782.8</v>
      </c>
      <c r="J1408" s="28">
        <v>1782.8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146"/>
      <c r="R1408" s="246"/>
      <c r="S1408" s="6"/>
    </row>
    <row r="1409" spans="1:19" ht="12.75">
      <c r="A1409" s="137"/>
      <c r="B1409" s="140"/>
      <c r="C1409" s="146"/>
      <c r="D1409" s="115"/>
      <c r="E1409" s="115"/>
      <c r="F1409" s="115" t="s">
        <v>26</v>
      </c>
      <c r="G1409" s="28">
        <f t="shared" si="281"/>
        <v>0</v>
      </c>
      <c r="H1409" s="28">
        <f t="shared" si="281"/>
        <v>0</v>
      </c>
      <c r="I1409" s="28">
        <v>0</v>
      </c>
      <c r="J1409" s="28">
        <v>0</v>
      </c>
      <c r="K1409" s="28">
        <v>0</v>
      </c>
      <c r="L1409" s="28">
        <v>0</v>
      </c>
      <c r="M1409" s="28">
        <v>0</v>
      </c>
      <c r="N1409" s="28">
        <v>0</v>
      </c>
      <c r="O1409" s="28">
        <v>0</v>
      </c>
      <c r="P1409" s="28">
        <v>0</v>
      </c>
      <c r="Q1409" s="146"/>
      <c r="R1409" s="246"/>
      <c r="S1409" s="6"/>
    </row>
    <row r="1410" spans="1:19" ht="12.75">
      <c r="A1410" s="137"/>
      <c r="B1410" s="140"/>
      <c r="C1410" s="146"/>
      <c r="D1410" s="115"/>
      <c r="E1410" s="115"/>
      <c r="F1410" s="115" t="s">
        <v>27</v>
      </c>
      <c r="G1410" s="28">
        <f t="shared" si="281"/>
        <v>0</v>
      </c>
      <c r="H1410" s="28">
        <f t="shared" si="281"/>
        <v>0</v>
      </c>
      <c r="I1410" s="28">
        <v>0</v>
      </c>
      <c r="J1410" s="28">
        <v>0</v>
      </c>
      <c r="K1410" s="28">
        <v>0</v>
      </c>
      <c r="L1410" s="28">
        <v>0</v>
      </c>
      <c r="M1410" s="28">
        <v>0</v>
      </c>
      <c r="N1410" s="28">
        <v>0</v>
      </c>
      <c r="O1410" s="28">
        <v>0</v>
      </c>
      <c r="P1410" s="28">
        <v>0</v>
      </c>
      <c r="Q1410" s="146"/>
      <c r="R1410" s="246"/>
      <c r="S1410" s="6"/>
    </row>
    <row r="1411" spans="1:19" ht="25.5">
      <c r="A1411" s="137"/>
      <c r="B1411" s="140"/>
      <c r="C1411" s="146"/>
      <c r="D1411" s="115" t="s">
        <v>422</v>
      </c>
      <c r="E1411" s="115" t="s">
        <v>23</v>
      </c>
      <c r="F1411" s="115" t="s">
        <v>28</v>
      </c>
      <c r="G1411" s="28">
        <f t="shared" si="281"/>
        <v>62138.3</v>
      </c>
      <c r="H1411" s="28">
        <f t="shared" si="281"/>
        <v>62138.3</v>
      </c>
      <c r="I1411" s="28">
        <v>15534.6</v>
      </c>
      <c r="J1411" s="28">
        <v>15534.6</v>
      </c>
      <c r="K1411" s="28">
        <v>28338.7</v>
      </c>
      <c r="L1411" s="28">
        <v>28338.7</v>
      </c>
      <c r="M1411" s="28">
        <v>18265</v>
      </c>
      <c r="N1411" s="28">
        <v>18265</v>
      </c>
      <c r="O1411" s="28">
        <v>0</v>
      </c>
      <c r="P1411" s="28">
        <v>0</v>
      </c>
      <c r="Q1411" s="146"/>
      <c r="R1411" s="246"/>
      <c r="S1411" s="6"/>
    </row>
    <row r="1412" spans="1:19" ht="12.75">
      <c r="A1412" s="137"/>
      <c r="B1412" s="140"/>
      <c r="C1412" s="146"/>
      <c r="D1412" s="115"/>
      <c r="E1412" s="115"/>
      <c r="F1412" s="115" t="s">
        <v>227</v>
      </c>
      <c r="G1412" s="28">
        <v>0</v>
      </c>
      <c r="H1412" s="28">
        <v>0</v>
      </c>
      <c r="I1412" s="28">
        <v>0</v>
      </c>
      <c r="J1412" s="28">
        <v>0</v>
      </c>
      <c r="K1412" s="28">
        <v>0</v>
      </c>
      <c r="L1412" s="28">
        <v>0</v>
      </c>
      <c r="M1412" s="28">
        <v>0</v>
      </c>
      <c r="N1412" s="28">
        <v>0</v>
      </c>
      <c r="O1412" s="28">
        <v>0</v>
      </c>
      <c r="P1412" s="28">
        <v>0</v>
      </c>
      <c r="Q1412" s="146"/>
      <c r="R1412" s="246"/>
      <c r="S1412" s="6"/>
    </row>
    <row r="1413" spans="1:20" ht="12.75">
      <c r="A1413" s="137"/>
      <c r="B1413" s="140"/>
      <c r="C1413" s="146"/>
      <c r="D1413" s="115"/>
      <c r="E1413" s="115"/>
      <c r="F1413" s="115" t="s">
        <v>234</v>
      </c>
      <c r="G1413" s="28">
        <f aca="true" t="shared" si="282" ref="G1413:H1417">I1413+K1413+M1413+O1413</f>
        <v>0</v>
      </c>
      <c r="H1413" s="28">
        <f t="shared" si="282"/>
        <v>0</v>
      </c>
      <c r="I1413" s="28">
        <v>0</v>
      </c>
      <c r="J1413" s="28">
        <v>0</v>
      </c>
      <c r="K1413" s="28">
        <v>0</v>
      </c>
      <c r="L1413" s="28">
        <v>0</v>
      </c>
      <c r="M1413" s="28">
        <v>0</v>
      </c>
      <c r="N1413" s="28">
        <v>0</v>
      </c>
      <c r="O1413" s="28">
        <v>0</v>
      </c>
      <c r="P1413" s="28">
        <v>0</v>
      </c>
      <c r="Q1413" s="146"/>
      <c r="R1413" s="246"/>
      <c r="S1413" s="6"/>
      <c r="T1413" s="17"/>
    </row>
    <row r="1414" spans="1:20" ht="12.75">
      <c r="A1414" s="137"/>
      <c r="B1414" s="140"/>
      <c r="C1414" s="146"/>
      <c r="D1414" s="115"/>
      <c r="E1414" s="115"/>
      <c r="F1414" s="115" t="s">
        <v>235</v>
      </c>
      <c r="G1414" s="28">
        <f t="shared" si="282"/>
        <v>0</v>
      </c>
      <c r="H1414" s="28">
        <f t="shared" si="282"/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0</v>
      </c>
      <c r="Q1414" s="146"/>
      <c r="R1414" s="246"/>
      <c r="S1414" s="6"/>
      <c r="T1414" s="17"/>
    </row>
    <row r="1415" spans="1:20" ht="12.75">
      <c r="A1415" s="137"/>
      <c r="B1415" s="140"/>
      <c r="C1415" s="146"/>
      <c r="D1415" s="115"/>
      <c r="E1415" s="115"/>
      <c r="F1415" s="115" t="s">
        <v>236</v>
      </c>
      <c r="G1415" s="28">
        <f t="shared" si="282"/>
        <v>0</v>
      </c>
      <c r="H1415" s="28">
        <f t="shared" si="282"/>
        <v>0</v>
      </c>
      <c r="I1415" s="28">
        <v>0</v>
      </c>
      <c r="J1415" s="28">
        <v>0</v>
      </c>
      <c r="K1415" s="28">
        <v>0</v>
      </c>
      <c r="L1415" s="28">
        <v>0</v>
      </c>
      <c r="M1415" s="28">
        <v>0</v>
      </c>
      <c r="N1415" s="28">
        <v>0</v>
      </c>
      <c r="O1415" s="28">
        <v>0</v>
      </c>
      <c r="P1415" s="28">
        <v>0</v>
      </c>
      <c r="Q1415" s="146"/>
      <c r="R1415" s="246"/>
      <c r="S1415" s="6"/>
      <c r="T1415" s="17"/>
    </row>
    <row r="1416" spans="1:20" ht="12.75">
      <c r="A1416" s="137"/>
      <c r="B1416" s="140"/>
      <c r="C1416" s="146"/>
      <c r="D1416" s="115"/>
      <c r="E1416" s="115"/>
      <c r="F1416" s="115" t="s">
        <v>237</v>
      </c>
      <c r="G1416" s="28">
        <f t="shared" si="282"/>
        <v>0</v>
      </c>
      <c r="H1416" s="28">
        <f t="shared" si="282"/>
        <v>0</v>
      </c>
      <c r="I1416" s="28">
        <v>0</v>
      </c>
      <c r="J1416" s="28">
        <v>0</v>
      </c>
      <c r="K1416" s="28">
        <v>0</v>
      </c>
      <c r="L1416" s="28">
        <v>0</v>
      </c>
      <c r="M1416" s="28">
        <v>0</v>
      </c>
      <c r="N1416" s="28">
        <v>0</v>
      </c>
      <c r="O1416" s="28">
        <v>0</v>
      </c>
      <c r="P1416" s="28">
        <v>0</v>
      </c>
      <c r="Q1416" s="146"/>
      <c r="R1416" s="246"/>
      <c r="S1416" s="6"/>
      <c r="T1416" s="17"/>
    </row>
    <row r="1417" spans="1:20" ht="13.5" thickBot="1">
      <c r="A1417" s="138"/>
      <c r="B1417" s="141"/>
      <c r="C1417" s="147"/>
      <c r="D1417" s="116"/>
      <c r="E1417" s="116"/>
      <c r="F1417" s="116" t="s">
        <v>238</v>
      </c>
      <c r="G1417" s="36">
        <f t="shared" si="282"/>
        <v>0</v>
      </c>
      <c r="H1417" s="36">
        <f t="shared" si="282"/>
        <v>0</v>
      </c>
      <c r="I1417" s="36">
        <v>0</v>
      </c>
      <c r="J1417" s="36">
        <v>0</v>
      </c>
      <c r="K1417" s="36">
        <v>0</v>
      </c>
      <c r="L1417" s="36">
        <v>0</v>
      </c>
      <c r="M1417" s="36">
        <v>0</v>
      </c>
      <c r="N1417" s="36">
        <v>0</v>
      </c>
      <c r="O1417" s="36">
        <v>0</v>
      </c>
      <c r="P1417" s="36">
        <v>0</v>
      </c>
      <c r="Q1417" s="147"/>
      <c r="R1417" s="247"/>
      <c r="S1417" s="6"/>
      <c r="T1417" s="17"/>
    </row>
    <row r="1418" spans="1:21" ht="12.75" customHeight="1">
      <c r="A1418" s="239" t="s">
        <v>365</v>
      </c>
      <c r="B1418" s="139" t="s">
        <v>32</v>
      </c>
      <c r="C1418" s="145" t="s">
        <v>33</v>
      </c>
      <c r="D1418" s="21"/>
      <c r="E1418" s="114"/>
      <c r="F1418" s="119" t="s">
        <v>19</v>
      </c>
      <c r="G1418" s="23">
        <f>SUM(G1419:G1430)</f>
        <v>306000</v>
      </c>
      <c r="H1418" s="23">
        <f aca="true" t="shared" si="283" ref="H1418:P1418">SUM(H1419:H1430)</f>
        <v>0</v>
      </c>
      <c r="I1418" s="23">
        <f t="shared" si="283"/>
        <v>72.4</v>
      </c>
      <c r="J1418" s="23">
        <f t="shared" si="283"/>
        <v>0</v>
      </c>
      <c r="K1418" s="23">
        <f t="shared" si="283"/>
        <v>175200</v>
      </c>
      <c r="L1418" s="23">
        <f t="shared" si="283"/>
        <v>0</v>
      </c>
      <c r="M1418" s="23">
        <f t="shared" si="283"/>
        <v>72327.6</v>
      </c>
      <c r="N1418" s="23">
        <f t="shared" si="283"/>
        <v>0</v>
      </c>
      <c r="O1418" s="23">
        <f t="shared" si="283"/>
        <v>58400</v>
      </c>
      <c r="P1418" s="23">
        <f t="shared" si="283"/>
        <v>0</v>
      </c>
      <c r="Q1418" s="145" t="s">
        <v>20</v>
      </c>
      <c r="R1418" s="245"/>
      <c r="S1418" s="6"/>
      <c r="T1418" s="90"/>
      <c r="U1418" s="90"/>
    </row>
    <row r="1419" spans="1:19" ht="12.75">
      <c r="A1419" s="240"/>
      <c r="B1419" s="140"/>
      <c r="C1419" s="146"/>
      <c r="D1419" s="29"/>
      <c r="E1419" s="115"/>
      <c r="F1419" s="115" t="s">
        <v>22</v>
      </c>
      <c r="G1419" s="28">
        <f aca="true" t="shared" si="284" ref="G1419:H1424">I1419+K1419+M1419+O1419</f>
        <v>0</v>
      </c>
      <c r="H1419" s="28">
        <f t="shared" si="284"/>
        <v>0</v>
      </c>
      <c r="I1419" s="28">
        <v>0</v>
      </c>
      <c r="J1419" s="28">
        <v>0</v>
      </c>
      <c r="K1419" s="28">
        <v>0</v>
      </c>
      <c r="L1419" s="28">
        <v>0</v>
      </c>
      <c r="M1419" s="28">
        <v>0</v>
      </c>
      <c r="N1419" s="28">
        <v>0</v>
      </c>
      <c r="O1419" s="28">
        <v>0</v>
      </c>
      <c r="P1419" s="28">
        <v>0</v>
      </c>
      <c r="Q1419" s="146"/>
      <c r="R1419" s="246"/>
      <c r="S1419" s="6"/>
    </row>
    <row r="1420" spans="1:19" ht="12.75">
      <c r="A1420" s="240"/>
      <c r="B1420" s="140"/>
      <c r="C1420" s="146"/>
      <c r="D1420" s="29"/>
      <c r="E1420" s="115"/>
      <c r="F1420" s="115" t="s">
        <v>25</v>
      </c>
      <c r="G1420" s="28">
        <f t="shared" si="284"/>
        <v>0</v>
      </c>
      <c r="H1420" s="28">
        <f t="shared" si="284"/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146"/>
      <c r="R1420" s="246"/>
      <c r="S1420" s="6"/>
    </row>
    <row r="1421" spans="1:19" ht="12.75">
      <c r="A1421" s="240"/>
      <c r="B1421" s="140"/>
      <c r="C1421" s="146"/>
      <c r="D1421" s="29"/>
      <c r="E1421" s="115"/>
      <c r="F1421" s="115" t="s">
        <v>26</v>
      </c>
      <c r="G1421" s="28">
        <f t="shared" si="284"/>
        <v>0</v>
      </c>
      <c r="H1421" s="28">
        <f t="shared" si="284"/>
        <v>0</v>
      </c>
      <c r="I1421" s="28">
        <v>0</v>
      </c>
      <c r="J1421" s="28">
        <v>0</v>
      </c>
      <c r="K1421" s="28">
        <v>0</v>
      </c>
      <c r="L1421" s="28">
        <v>0</v>
      </c>
      <c r="M1421" s="28">
        <v>0</v>
      </c>
      <c r="N1421" s="28">
        <v>0</v>
      </c>
      <c r="O1421" s="28">
        <v>0</v>
      </c>
      <c r="P1421" s="28">
        <v>0</v>
      </c>
      <c r="Q1421" s="146"/>
      <c r="R1421" s="246"/>
      <c r="S1421" s="6"/>
    </row>
    <row r="1422" spans="1:19" ht="12.75">
      <c r="A1422" s="240"/>
      <c r="B1422" s="140"/>
      <c r="C1422" s="146"/>
      <c r="D1422" s="29"/>
      <c r="E1422" s="115"/>
      <c r="F1422" s="115" t="s">
        <v>27</v>
      </c>
      <c r="G1422" s="28">
        <f t="shared" si="284"/>
        <v>0</v>
      </c>
      <c r="H1422" s="28">
        <f t="shared" si="284"/>
        <v>0</v>
      </c>
      <c r="I1422" s="28">
        <v>0</v>
      </c>
      <c r="J1422" s="28">
        <v>0</v>
      </c>
      <c r="K1422" s="28">
        <v>0</v>
      </c>
      <c r="L1422" s="28">
        <v>0</v>
      </c>
      <c r="M1422" s="28">
        <v>0</v>
      </c>
      <c r="N1422" s="28">
        <v>0</v>
      </c>
      <c r="O1422" s="28">
        <v>0</v>
      </c>
      <c r="P1422" s="28">
        <v>0</v>
      </c>
      <c r="Q1422" s="146"/>
      <c r="R1422" s="246"/>
      <c r="S1422" s="6"/>
    </row>
    <row r="1423" spans="1:19" ht="12.75">
      <c r="A1423" s="240"/>
      <c r="B1423" s="140"/>
      <c r="C1423" s="146"/>
      <c r="D1423" s="29"/>
      <c r="E1423" s="115"/>
      <c r="F1423" s="115" t="s">
        <v>27</v>
      </c>
      <c r="G1423" s="28">
        <f t="shared" si="284"/>
        <v>0</v>
      </c>
      <c r="H1423" s="28">
        <f t="shared" si="284"/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146"/>
      <c r="R1423" s="246"/>
      <c r="S1423" s="6"/>
    </row>
    <row r="1424" spans="1:19" ht="12.75">
      <c r="A1424" s="240"/>
      <c r="B1424" s="140"/>
      <c r="C1424" s="146"/>
      <c r="D1424" s="29"/>
      <c r="E1424" s="115"/>
      <c r="F1424" s="115" t="s">
        <v>28</v>
      </c>
      <c r="G1424" s="28">
        <f t="shared" si="284"/>
        <v>0</v>
      </c>
      <c r="H1424" s="28">
        <f t="shared" si="284"/>
        <v>0</v>
      </c>
      <c r="I1424" s="28">
        <v>0</v>
      </c>
      <c r="J1424" s="28">
        <v>0</v>
      </c>
      <c r="K1424" s="28">
        <v>0</v>
      </c>
      <c r="L1424" s="28">
        <v>0</v>
      </c>
      <c r="M1424" s="28">
        <v>0</v>
      </c>
      <c r="N1424" s="28">
        <v>0</v>
      </c>
      <c r="O1424" s="28">
        <v>0</v>
      </c>
      <c r="P1424" s="28">
        <v>0</v>
      </c>
      <c r="Q1424" s="146"/>
      <c r="R1424" s="246"/>
      <c r="S1424" s="6"/>
    </row>
    <row r="1425" spans="1:19" ht="12.75">
      <c r="A1425" s="240"/>
      <c r="B1425" s="140"/>
      <c r="C1425" s="146"/>
      <c r="D1425" s="29"/>
      <c r="E1425" s="115"/>
      <c r="F1425" s="115" t="s">
        <v>227</v>
      </c>
      <c r="G1425" s="28">
        <v>0</v>
      </c>
      <c r="H1425" s="28">
        <v>0</v>
      </c>
      <c r="I1425" s="28">
        <v>0</v>
      </c>
      <c r="J1425" s="28">
        <v>0</v>
      </c>
      <c r="K1425" s="28">
        <v>0</v>
      </c>
      <c r="L1425" s="28">
        <v>0</v>
      </c>
      <c r="M1425" s="28">
        <v>0</v>
      </c>
      <c r="N1425" s="28">
        <v>0</v>
      </c>
      <c r="O1425" s="28">
        <v>0</v>
      </c>
      <c r="P1425" s="28">
        <v>0</v>
      </c>
      <c r="Q1425" s="146"/>
      <c r="R1425" s="246"/>
      <c r="S1425" s="6"/>
    </row>
    <row r="1426" spans="1:20" ht="12.75">
      <c r="A1426" s="240"/>
      <c r="B1426" s="140"/>
      <c r="C1426" s="146"/>
      <c r="D1426" s="115"/>
      <c r="E1426" s="115"/>
      <c r="F1426" s="115" t="s">
        <v>234</v>
      </c>
      <c r="G1426" s="28">
        <f aca="true" t="shared" si="285" ref="G1426:H1430">I1426+K1426+M1426+O1426</f>
        <v>0</v>
      </c>
      <c r="H1426" s="28">
        <f t="shared" si="285"/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0</v>
      </c>
      <c r="P1426" s="28">
        <v>0</v>
      </c>
      <c r="Q1426" s="146"/>
      <c r="R1426" s="246"/>
      <c r="S1426" s="6"/>
      <c r="T1426" s="17"/>
    </row>
    <row r="1427" spans="1:20" ht="12.75">
      <c r="A1427" s="240"/>
      <c r="B1427" s="140"/>
      <c r="C1427" s="146"/>
      <c r="D1427" s="115"/>
      <c r="E1427" s="115"/>
      <c r="F1427" s="115" t="s">
        <v>235</v>
      </c>
      <c r="G1427" s="28">
        <f t="shared" si="285"/>
        <v>0</v>
      </c>
      <c r="H1427" s="28">
        <f t="shared" si="285"/>
        <v>0</v>
      </c>
      <c r="I1427" s="28">
        <v>0</v>
      </c>
      <c r="J1427" s="28">
        <v>0</v>
      </c>
      <c r="K1427" s="28">
        <v>0</v>
      </c>
      <c r="L1427" s="28">
        <v>0</v>
      </c>
      <c r="M1427" s="28">
        <v>0</v>
      </c>
      <c r="N1427" s="28">
        <v>0</v>
      </c>
      <c r="O1427" s="28">
        <v>0</v>
      </c>
      <c r="P1427" s="28">
        <v>0</v>
      </c>
      <c r="Q1427" s="146"/>
      <c r="R1427" s="246"/>
      <c r="S1427" s="6"/>
      <c r="T1427" s="17"/>
    </row>
    <row r="1428" spans="1:20" ht="12.75">
      <c r="A1428" s="240"/>
      <c r="B1428" s="140"/>
      <c r="C1428" s="146"/>
      <c r="D1428" s="115"/>
      <c r="E1428" s="115" t="s">
        <v>371</v>
      </c>
      <c r="F1428" s="115" t="s">
        <v>236</v>
      </c>
      <c r="G1428" s="28">
        <f>I1428+K1428+M1428+O1428</f>
        <v>14000</v>
      </c>
      <c r="H1428" s="28">
        <f t="shared" si="285"/>
        <v>0</v>
      </c>
      <c r="I1428" s="28">
        <v>14</v>
      </c>
      <c r="J1428" s="28">
        <v>0</v>
      </c>
      <c r="K1428" s="28">
        <v>0</v>
      </c>
      <c r="L1428" s="28">
        <v>0</v>
      </c>
      <c r="M1428" s="28">
        <v>13986</v>
      </c>
      <c r="N1428" s="28">
        <v>0</v>
      </c>
      <c r="O1428" s="28">
        <v>0</v>
      </c>
      <c r="P1428" s="28">
        <v>0</v>
      </c>
      <c r="Q1428" s="146"/>
      <c r="R1428" s="246"/>
      <c r="S1428" s="6"/>
      <c r="T1428" s="17"/>
    </row>
    <row r="1429" spans="1:20" ht="12.75">
      <c r="A1429" s="240"/>
      <c r="B1429" s="140"/>
      <c r="C1429" s="146"/>
      <c r="D1429" s="115"/>
      <c r="E1429" s="115" t="s">
        <v>23</v>
      </c>
      <c r="F1429" s="115" t="s">
        <v>237</v>
      </c>
      <c r="G1429" s="28">
        <f t="shared" si="285"/>
        <v>146000</v>
      </c>
      <c r="H1429" s="28">
        <f t="shared" si="285"/>
        <v>0</v>
      </c>
      <c r="I1429" s="28">
        <v>29.2</v>
      </c>
      <c r="J1429" s="28">
        <v>0</v>
      </c>
      <c r="K1429" s="28">
        <v>87600</v>
      </c>
      <c r="L1429" s="28">
        <v>0</v>
      </c>
      <c r="M1429" s="28">
        <v>29170.8</v>
      </c>
      <c r="N1429" s="28">
        <v>0</v>
      </c>
      <c r="O1429" s="28">
        <v>29200</v>
      </c>
      <c r="P1429" s="28">
        <v>0</v>
      </c>
      <c r="Q1429" s="146"/>
      <c r="R1429" s="246"/>
      <c r="S1429" s="6"/>
      <c r="T1429" s="17"/>
    </row>
    <row r="1430" spans="1:20" ht="13.5" thickBot="1">
      <c r="A1430" s="241"/>
      <c r="B1430" s="141"/>
      <c r="C1430" s="147"/>
      <c r="D1430" s="116"/>
      <c r="E1430" s="115" t="s">
        <v>23</v>
      </c>
      <c r="F1430" s="116" t="s">
        <v>238</v>
      </c>
      <c r="G1430" s="36">
        <f t="shared" si="285"/>
        <v>146000</v>
      </c>
      <c r="H1430" s="36">
        <f t="shared" si="285"/>
        <v>0</v>
      </c>
      <c r="I1430" s="28">
        <v>29.2</v>
      </c>
      <c r="J1430" s="36">
        <v>0</v>
      </c>
      <c r="K1430" s="28">
        <v>87600</v>
      </c>
      <c r="L1430" s="36">
        <v>0</v>
      </c>
      <c r="M1430" s="28">
        <v>29170.8</v>
      </c>
      <c r="N1430" s="36">
        <v>0</v>
      </c>
      <c r="O1430" s="28">
        <v>29200</v>
      </c>
      <c r="P1430" s="36">
        <v>0</v>
      </c>
      <c r="Q1430" s="147"/>
      <c r="R1430" s="247"/>
      <c r="S1430" s="6"/>
      <c r="T1430" s="17"/>
    </row>
    <row r="1431" spans="1:19" ht="12.75" customHeight="1">
      <c r="A1431" s="136" t="s">
        <v>366</v>
      </c>
      <c r="B1431" s="139" t="s">
        <v>35</v>
      </c>
      <c r="C1431" s="145"/>
      <c r="D1431" s="21"/>
      <c r="E1431" s="114"/>
      <c r="F1431" s="119" t="s">
        <v>19</v>
      </c>
      <c r="G1431" s="23">
        <f>SUM(G1432:G1442)</f>
        <v>6000</v>
      </c>
      <c r="H1431" s="23">
        <f aca="true" t="shared" si="286" ref="H1431:P1431">SUM(H1432:H1442)</f>
        <v>0</v>
      </c>
      <c r="I1431" s="23">
        <f t="shared" si="286"/>
        <v>6000</v>
      </c>
      <c r="J1431" s="23">
        <f t="shared" si="286"/>
        <v>0</v>
      </c>
      <c r="K1431" s="23">
        <f t="shared" si="286"/>
        <v>0</v>
      </c>
      <c r="L1431" s="23">
        <f t="shared" si="286"/>
        <v>0</v>
      </c>
      <c r="M1431" s="23">
        <f t="shared" si="286"/>
        <v>0</v>
      </c>
      <c r="N1431" s="23">
        <f t="shared" si="286"/>
        <v>0</v>
      </c>
      <c r="O1431" s="23">
        <f t="shared" si="286"/>
        <v>0</v>
      </c>
      <c r="P1431" s="23">
        <f t="shared" si="286"/>
        <v>0</v>
      </c>
      <c r="Q1431" s="145" t="s">
        <v>20</v>
      </c>
      <c r="R1431" s="245"/>
      <c r="S1431" s="6"/>
    </row>
    <row r="1432" spans="1:19" ht="12.75">
      <c r="A1432" s="137"/>
      <c r="B1432" s="140"/>
      <c r="C1432" s="146"/>
      <c r="D1432" s="29"/>
      <c r="E1432" s="115"/>
      <c r="F1432" s="115" t="s">
        <v>22</v>
      </c>
      <c r="G1432" s="28">
        <f aca="true" t="shared" si="287" ref="G1432:H1436">I1432+K1432+M1432+O1432</f>
        <v>0</v>
      </c>
      <c r="H1432" s="28">
        <f t="shared" si="287"/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146"/>
      <c r="R1432" s="246"/>
      <c r="S1432" s="6"/>
    </row>
    <row r="1433" spans="1:19" ht="12.75">
      <c r="A1433" s="137"/>
      <c r="B1433" s="140"/>
      <c r="C1433" s="146"/>
      <c r="D1433" s="29"/>
      <c r="E1433" s="115"/>
      <c r="F1433" s="115" t="s">
        <v>25</v>
      </c>
      <c r="G1433" s="28">
        <f t="shared" si="287"/>
        <v>0</v>
      </c>
      <c r="H1433" s="28">
        <f t="shared" si="287"/>
        <v>0</v>
      </c>
      <c r="I1433" s="28">
        <v>0</v>
      </c>
      <c r="J1433" s="28">
        <v>0</v>
      </c>
      <c r="K1433" s="28">
        <v>0</v>
      </c>
      <c r="L1433" s="28">
        <v>0</v>
      </c>
      <c r="M1433" s="28">
        <v>0</v>
      </c>
      <c r="N1433" s="28">
        <v>0</v>
      </c>
      <c r="O1433" s="28">
        <v>0</v>
      </c>
      <c r="P1433" s="28">
        <v>0</v>
      </c>
      <c r="Q1433" s="146"/>
      <c r="R1433" s="246"/>
      <c r="S1433" s="6"/>
    </row>
    <row r="1434" spans="1:19" ht="12.75">
      <c r="A1434" s="137"/>
      <c r="B1434" s="140"/>
      <c r="C1434" s="146"/>
      <c r="D1434" s="29"/>
      <c r="E1434" s="115"/>
      <c r="F1434" s="115" t="s">
        <v>26</v>
      </c>
      <c r="G1434" s="28">
        <f t="shared" si="287"/>
        <v>0</v>
      </c>
      <c r="H1434" s="28">
        <f t="shared" si="287"/>
        <v>0</v>
      </c>
      <c r="I1434" s="28">
        <v>0</v>
      </c>
      <c r="J1434" s="28">
        <v>0</v>
      </c>
      <c r="K1434" s="28">
        <v>0</v>
      </c>
      <c r="L1434" s="28">
        <v>0</v>
      </c>
      <c r="M1434" s="28">
        <v>0</v>
      </c>
      <c r="N1434" s="28">
        <v>0</v>
      </c>
      <c r="O1434" s="28">
        <v>0</v>
      </c>
      <c r="P1434" s="28">
        <v>0</v>
      </c>
      <c r="Q1434" s="146"/>
      <c r="R1434" s="246"/>
      <c r="S1434" s="6"/>
    </row>
    <row r="1435" spans="1:19" ht="12.75">
      <c r="A1435" s="137"/>
      <c r="B1435" s="140"/>
      <c r="C1435" s="146"/>
      <c r="D1435" s="29"/>
      <c r="E1435" s="115"/>
      <c r="F1435" s="115" t="s">
        <v>27</v>
      </c>
      <c r="G1435" s="28">
        <f t="shared" si="287"/>
        <v>0</v>
      </c>
      <c r="H1435" s="28">
        <f t="shared" si="287"/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146"/>
      <c r="R1435" s="246"/>
      <c r="S1435" s="6"/>
    </row>
    <row r="1436" spans="1:19" ht="12.75">
      <c r="A1436" s="137"/>
      <c r="B1436" s="140"/>
      <c r="C1436" s="146"/>
      <c r="D1436" s="29"/>
      <c r="E1436" s="115"/>
      <c r="F1436" s="115" t="s">
        <v>28</v>
      </c>
      <c r="G1436" s="28">
        <f t="shared" si="287"/>
        <v>0</v>
      </c>
      <c r="H1436" s="28">
        <f t="shared" si="287"/>
        <v>0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0</v>
      </c>
      <c r="Q1436" s="146"/>
      <c r="R1436" s="246"/>
      <c r="S1436" s="6"/>
    </row>
    <row r="1437" spans="1:19" ht="12.75">
      <c r="A1437" s="137"/>
      <c r="B1437" s="140"/>
      <c r="C1437" s="146"/>
      <c r="D1437" s="29"/>
      <c r="E1437" s="115"/>
      <c r="F1437" s="115" t="s">
        <v>227</v>
      </c>
      <c r="G1437" s="28">
        <v>0</v>
      </c>
      <c r="H1437" s="28">
        <v>0</v>
      </c>
      <c r="I1437" s="28">
        <v>0</v>
      </c>
      <c r="J1437" s="28">
        <v>0</v>
      </c>
      <c r="K1437" s="28">
        <v>0</v>
      </c>
      <c r="L1437" s="28">
        <v>0</v>
      </c>
      <c r="M1437" s="28">
        <v>0</v>
      </c>
      <c r="N1437" s="28">
        <v>0</v>
      </c>
      <c r="O1437" s="28">
        <v>0</v>
      </c>
      <c r="P1437" s="28">
        <v>0</v>
      </c>
      <c r="Q1437" s="146"/>
      <c r="R1437" s="246"/>
      <c r="S1437" s="6"/>
    </row>
    <row r="1438" spans="1:20" ht="12.75">
      <c r="A1438" s="137"/>
      <c r="B1438" s="140"/>
      <c r="C1438" s="146"/>
      <c r="D1438" s="115"/>
      <c r="E1438" s="115"/>
      <c r="F1438" s="115" t="s">
        <v>234</v>
      </c>
      <c r="G1438" s="28">
        <f aca="true" t="shared" si="288" ref="G1438:H1442">I1438+K1438+M1438+O1438</f>
        <v>0</v>
      </c>
      <c r="H1438" s="28">
        <f t="shared" si="288"/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146"/>
      <c r="R1438" s="246"/>
      <c r="S1438" s="6"/>
      <c r="T1438" s="17"/>
    </row>
    <row r="1439" spans="1:20" ht="12.75">
      <c r="A1439" s="137"/>
      <c r="B1439" s="140"/>
      <c r="C1439" s="146"/>
      <c r="D1439" s="115"/>
      <c r="E1439" s="115"/>
      <c r="F1439" s="115" t="s">
        <v>235</v>
      </c>
      <c r="G1439" s="28">
        <f t="shared" si="288"/>
        <v>0</v>
      </c>
      <c r="H1439" s="28">
        <f t="shared" si="288"/>
        <v>0</v>
      </c>
      <c r="I1439" s="28">
        <v>0</v>
      </c>
      <c r="J1439" s="28">
        <v>0</v>
      </c>
      <c r="K1439" s="28">
        <v>0</v>
      </c>
      <c r="L1439" s="28">
        <v>0</v>
      </c>
      <c r="M1439" s="28">
        <v>0</v>
      </c>
      <c r="N1439" s="28">
        <v>0</v>
      </c>
      <c r="O1439" s="28">
        <v>0</v>
      </c>
      <c r="P1439" s="28">
        <v>0</v>
      </c>
      <c r="Q1439" s="146"/>
      <c r="R1439" s="246"/>
      <c r="S1439" s="6"/>
      <c r="T1439" s="17"/>
    </row>
    <row r="1440" spans="1:20" ht="12.75">
      <c r="A1440" s="137"/>
      <c r="B1440" s="140"/>
      <c r="C1440" s="146"/>
      <c r="D1440" s="115"/>
      <c r="E1440" s="115" t="s">
        <v>24</v>
      </c>
      <c r="F1440" s="115" t="s">
        <v>236</v>
      </c>
      <c r="G1440" s="28">
        <f t="shared" si="288"/>
        <v>4000</v>
      </c>
      <c r="H1440" s="28">
        <f t="shared" si="288"/>
        <v>0</v>
      </c>
      <c r="I1440" s="28">
        <v>4000</v>
      </c>
      <c r="J1440" s="28">
        <v>0</v>
      </c>
      <c r="K1440" s="28">
        <v>0</v>
      </c>
      <c r="L1440" s="28">
        <v>0</v>
      </c>
      <c r="M1440" s="28">
        <v>0</v>
      </c>
      <c r="N1440" s="28">
        <v>0</v>
      </c>
      <c r="O1440" s="28">
        <v>0</v>
      </c>
      <c r="P1440" s="28">
        <v>0</v>
      </c>
      <c r="Q1440" s="146"/>
      <c r="R1440" s="246"/>
      <c r="S1440" s="6"/>
      <c r="T1440" s="17"/>
    </row>
    <row r="1441" spans="1:20" ht="12.75">
      <c r="A1441" s="137"/>
      <c r="B1441" s="140"/>
      <c r="C1441" s="146"/>
      <c r="D1441" s="115"/>
      <c r="E1441" s="115" t="s">
        <v>24</v>
      </c>
      <c r="F1441" s="115" t="s">
        <v>237</v>
      </c>
      <c r="G1441" s="28">
        <f t="shared" si="288"/>
        <v>2000</v>
      </c>
      <c r="H1441" s="28">
        <f t="shared" si="288"/>
        <v>0</v>
      </c>
      <c r="I1441" s="28">
        <v>2000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146"/>
      <c r="R1441" s="246"/>
      <c r="S1441" s="6"/>
      <c r="T1441" s="17"/>
    </row>
    <row r="1442" spans="1:20" ht="13.5" thickBot="1">
      <c r="A1442" s="138"/>
      <c r="B1442" s="141"/>
      <c r="C1442" s="147"/>
      <c r="D1442" s="116"/>
      <c r="E1442" s="116"/>
      <c r="F1442" s="116" t="s">
        <v>238</v>
      </c>
      <c r="G1442" s="36">
        <f t="shared" si="288"/>
        <v>0</v>
      </c>
      <c r="H1442" s="36">
        <f t="shared" si="288"/>
        <v>0</v>
      </c>
      <c r="I1442" s="36">
        <v>0</v>
      </c>
      <c r="J1442" s="36">
        <v>0</v>
      </c>
      <c r="K1442" s="36">
        <v>0</v>
      </c>
      <c r="L1442" s="36">
        <v>0</v>
      </c>
      <c r="M1442" s="36">
        <v>0</v>
      </c>
      <c r="N1442" s="36">
        <v>0</v>
      </c>
      <c r="O1442" s="36">
        <v>0</v>
      </c>
      <c r="P1442" s="36">
        <v>0</v>
      </c>
      <c r="Q1442" s="147"/>
      <c r="R1442" s="247"/>
      <c r="S1442" s="6"/>
      <c r="T1442" s="17"/>
    </row>
    <row r="1443" spans="1:19" ht="12.75" customHeight="1">
      <c r="A1443" s="136" t="s">
        <v>367</v>
      </c>
      <c r="B1443" s="139" t="s">
        <v>36</v>
      </c>
      <c r="C1443" s="145"/>
      <c r="D1443" s="21"/>
      <c r="E1443" s="114"/>
      <c r="F1443" s="119" t="s">
        <v>19</v>
      </c>
      <c r="G1443" s="23">
        <f>SUM(G1444:G1455)</f>
        <v>2160.3</v>
      </c>
      <c r="H1443" s="23">
        <f aca="true" t="shared" si="289" ref="H1443:P1443">SUM(H1444:H1455)</f>
        <v>2160.3</v>
      </c>
      <c r="I1443" s="23">
        <f t="shared" si="289"/>
        <v>2160.3</v>
      </c>
      <c r="J1443" s="23">
        <f t="shared" si="289"/>
        <v>2160.3</v>
      </c>
      <c r="K1443" s="23">
        <f t="shared" si="289"/>
        <v>0</v>
      </c>
      <c r="L1443" s="23">
        <f t="shared" si="289"/>
        <v>0</v>
      </c>
      <c r="M1443" s="23">
        <f t="shared" si="289"/>
        <v>0</v>
      </c>
      <c r="N1443" s="23">
        <f t="shared" si="289"/>
        <v>0</v>
      </c>
      <c r="O1443" s="23">
        <f t="shared" si="289"/>
        <v>0</v>
      </c>
      <c r="P1443" s="23">
        <f t="shared" si="289"/>
        <v>0</v>
      </c>
      <c r="Q1443" s="145" t="s">
        <v>20</v>
      </c>
      <c r="R1443" s="245"/>
      <c r="S1443" s="6"/>
    </row>
    <row r="1444" spans="1:19" ht="12.75">
      <c r="A1444" s="137"/>
      <c r="B1444" s="140"/>
      <c r="C1444" s="146"/>
      <c r="D1444" s="29"/>
      <c r="E1444" s="115"/>
      <c r="F1444" s="115" t="s">
        <v>22</v>
      </c>
      <c r="G1444" s="28">
        <f aca="true" t="shared" si="290" ref="G1444:H1449">I1444+K1444+M1444+O1444</f>
        <v>0</v>
      </c>
      <c r="H1444" s="28">
        <f t="shared" si="290"/>
        <v>0</v>
      </c>
      <c r="I1444" s="28">
        <v>0</v>
      </c>
      <c r="J1444" s="28">
        <v>0</v>
      </c>
      <c r="K1444" s="28">
        <v>0</v>
      </c>
      <c r="L1444" s="28">
        <v>0</v>
      </c>
      <c r="M1444" s="28">
        <v>0</v>
      </c>
      <c r="N1444" s="28">
        <v>0</v>
      </c>
      <c r="O1444" s="28">
        <v>0</v>
      </c>
      <c r="P1444" s="28">
        <v>0</v>
      </c>
      <c r="Q1444" s="146"/>
      <c r="R1444" s="246"/>
      <c r="S1444" s="6"/>
    </row>
    <row r="1445" spans="1:19" ht="12.75">
      <c r="A1445" s="137"/>
      <c r="B1445" s="140"/>
      <c r="C1445" s="146"/>
      <c r="D1445" s="115" t="s">
        <v>212</v>
      </c>
      <c r="E1445" s="115" t="s">
        <v>37</v>
      </c>
      <c r="F1445" s="115" t="s">
        <v>25</v>
      </c>
      <c r="G1445" s="28">
        <f>I1445+K1445+M1445+O1445</f>
        <v>2091.3</v>
      </c>
      <c r="H1445" s="28">
        <f>J1445+L1445+N1445+P1445</f>
        <v>2091.3</v>
      </c>
      <c r="I1445" s="28">
        <v>2091.3</v>
      </c>
      <c r="J1445" s="28">
        <v>2091.3</v>
      </c>
      <c r="K1445" s="28">
        <v>0</v>
      </c>
      <c r="L1445" s="28">
        <v>0</v>
      </c>
      <c r="M1445" s="28">
        <v>0</v>
      </c>
      <c r="N1445" s="28">
        <v>0</v>
      </c>
      <c r="O1445" s="28">
        <v>0</v>
      </c>
      <c r="P1445" s="28">
        <v>0</v>
      </c>
      <c r="Q1445" s="146"/>
      <c r="R1445" s="246"/>
      <c r="S1445" s="6"/>
    </row>
    <row r="1446" spans="1:19" ht="12.75">
      <c r="A1446" s="137"/>
      <c r="B1446" s="140"/>
      <c r="C1446" s="146"/>
      <c r="D1446" s="115" t="s">
        <v>212</v>
      </c>
      <c r="E1446" s="115" t="s">
        <v>24</v>
      </c>
      <c r="F1446" s="115" t="s">
        <v>25</v>
      </c>
      <c r="G1446" s="28">
        <f t="shared" si="290"/>
        <v>69</v>
      </c>
      <c r="H1446" s="28">
        <f t="shared" si="290"/>
        <v>69</v>
      </c>
      <c r="I1446" s="28">
        <v>69</v>
      </c>
      <c r="J1446" s="28">
        <v>69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28">
        <v>0</v>
      </c>
      <c r="Q1446" s="146"/>
      <c r="R1446" s="246"/>
      <c r="S1446" s="6"/>
    </row>
    <row r="1447" spans="1:19" ht="12.75">
      <c r="A1447" s="137"/>
      <c r="B1447" s="140"/>
      <c r="C1447" s="146"/>
      <c r="D1447" s="29"/>
      <c r="E1447" s="115"/>
      <c r="F1447" s="115" t="s">
        <v>26</v>
      </c>
      <c r="G1447" s="28">
        <f t="shared" si="290"/>
        <v>0</v>
      </c>
      <c r="H1447" s="28">
        <f t="shared" si="290"/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146"/>
      <c r="R1447" s="246"/>
      <c r="S1447" s="6"/>
    </row>
    <row r="1448" spans="1:19" ht="12.75">
      <c r="A1448" s="137"/>
      <c r="B1448" s="140"/>
      <c r="C1448" s="146"/>
      <c r="D1448" s="29"/>
      <c r="E1448" s="115"/>
      <c r="F1448" s="115" t="s">
        <v>27</v>
      </c>
      <c r="G1448" s="28">
        <f t="shared" si="290"/>
        <v>0</v>
      </c>
      <c r="H1448" s="28">
        <f t="shared" si="290"/>
        <v>0</v>
      </c>
      <c r="I1448" s="28">
        <v>0</v>
      </c>
      <c r="J1448" s="28">
        <v>0</v>
      </c>
      <c r="K1448" s="28">
        <v>0</v>
      </c>
      <c r="L1448" s="28">
        <v>0</v>
      </c>
      <c r="M1448" s="28">
        <v>0</v>
      </c>
      <c r="N1448" s="28">
        <v>0</v>
      </c>
      <c r="O1448" s="28">
        <v>0</v>
      </c>
      <c r="P1448" s="28">
        <v>0</v>
      </c>
      <c r="Q1448" s="146"/>
      <c r="R1448" s="246"/>
      <c r="S1448" s="6"/>
    </row>
    <row r="1449" spans="1:19" ht="12.75">
      <c r="A1449" s="137"/>
      <c r="B1449" s="140"/>
      <c r="C1449" s="146"/>
      <c r="D1449" s="29"/>
      <c r="E1449" s="115"/>
      <c r="F1449" s="115" t="s">
        <v>28</v>
      </c>
      <c r="G1449" s="28">
        <f t="shared" si="290"/>
        <v>0</v>
      </c>
      <c r="H1449" s="28">
        <f t="shared" si="290"/>
        <v>0</v>
      </c>
      <c r="I1449" s="28">
        <v>0</v>
      </c>
      <c r="J1449" s="28">
        <v>0</v>
      </c>
      <c r="K1449" s="28">
        <v>0</v>
      </c>
      <c r="L1449" s="28">
        <v>0</v>
      </c>
      <c r="M1449" s="28">
        <v>0</v>
      </c>
      <c r="N1449" s="28">
        <v>0</v>
      </c>
      <c r="O1449" s="28">
        <v>0</v>
      </c>
      <c r="P1449" s="28">
        <v>0</v>
      </c>
      <c r="Q1449" s="146"/>
      <c r="R1449" s="246"/>
      <c r="S1449" s="6"/>
    </row>
    <row r="1450" spans="1:19" ht="12.75">
      <c r="A1450" s="137"/>
      <c r="B1450" s="140"/>
      <c r="C1450" s="146"/>
      <c r="D1450" s="29"/>
      <c r="E1450" s="115"/>
      <c r="F1450" s="115" t="s">
        <v>227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146"/>
      <c r="R1450" s="246"/>
      <c r="S1450" s="6"/>
    </row>
    <row r="1451" spans="1:20" ht="12.75">
      <c r="A1451" s="137"/>
      <c r="B1451" s="140"/>
      <c r="C1451" s="146"/>
      <c r="D1451" s="115"/>
      <c r="E1451" s="115"/>
      <c r="F1451" s="115" t="s">
        <v>234</v>
      </c>
      <c r="G1451" s="28">
        <f aca="true" t="shared" si="291" ref="G1451:H1455">I1451+K1451+M1451+O1451</f>
        <v>0</v>
      </c>
      <c r="H1451" s="28">
        <f t="shared" si="291"/>
        <v>0</v>
      </c>
      <c r="I1451" s="28">
        <v>0</v>
      </c>
      <c r="J1451" s="28">
        <v>0</v>
      </c>
      <c r="K1451" s="28">
        <v>0</v>
      </c>
      <c r="L1451" s="28">
        <v>0</v>
      </c>
      <c r="M1451" s="28">
        <v>0</v>
      </c>
      <c r="N1451" s="28">
        <v>0</v>
      </c>
      <c r="O1451" s="28">
        <v>0</v>
      </c>
      <c r="P1451" s="28">
        <v>0</v>
      </c>
      <c r="Q1451" s="146"/>
      <c r="R1451" s="246"/>
      <c r="S1451" s="6"/>
      <c r="T1451" s="17"/>
    </row>
    <row r="1452" spans="1:20" ht="12.75">
      <c r="A1452" s="137"/>
      <c r="B1452" s="140"/>
      <c r="C1452" s="146"/>
      <c r="D1452" s="115"/>
      <c r="E1452" s="115"/>
      <c r="F1452" s="115" t="s">
        <v>235</v>
      </c>
      <c r="G1452" s="28">
        <f t="shared" si="291"/>
        <v>0</v>
      </c>
      <c r="H1452" s="28">
        <f t="shared" si="291"/>
        <v>0</v>
      </c>
      <c r="I1452" s="28">
        <v>0</v>
      </c>
      <c r="J1452" s="28">
        <v>0</v>
      </c>
      <c r="K1452" s="28">
        <v>0</v>
      </c>
      <c r="L1452" s="28">
        <v>0</v>
      </c>
      <c r="M1452" s="28">
        <v>0</v>
      </c>
      <c r="N1452" s="28">
        <v>0</v>
      </c>
      <c r="O1452" s="28">
        <v>0</v>
      </c>
      <c r="P1452" s="28">
        <v>0</v>
      </c>
      <c r="Q1452" s="146"/>
      <c r="R1452" s="246"/>
      <c r="S1452" s="6"/>
      <c r="T1452" s="17"/>
    </row>
    <row r="1453" spans="1:20" ht="12.75">
      <c r="A1453" s="137"/>
      <c r="B1453" s="140"/>
      <c r="C1453" s="146"/>
      <c r="D1453" s="115"/>
      <c r="E1453" s="115"/>
      <c r="F1453" s="115" t="s">
        <v>236</v>
      </c>
      <c r="G1453" s="28">
        <f t="shared" si="291"/>
        <v>0</v>
      </c>
      <c r="H1453" s="28">
        <f t="shared" si="291"/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146"/>
      <c r="R1453" s="246"/>
      <c r="S1453" s="6"/>
      <c r="T1453" s="17"/>
    </row>
    <row r="1454" spans="1:20" ht="12.75">
      <c r="A1454" s="137"/>
      <c r="B1454" s="140"/>
      <c r="C1454" s="146"/>
      <c r="D1454" s="115"/>
      <c r="E1454" s="115"/>
      <c r="F1454" s="115" t="s">
        <v>237</v>
      </c>
      <c r="G1454" s="28">
        <f t="shared" si="291"/>
        <v>0</v>
      </c>
      <c r="H1454" s="28">
        <f t="shared" si="291"/>
        <v>0</v>
      </c>
      <c r="I1454" s="28">
        <v>0</v>
      </c>
      <c r="J1454" s="28">
        <v>0</v>
      </c>
      <c r="K1454" s="28">
        <v>0</v>
      </c>
      <c r="L1454" s="28">
        <v>0</v>
      </c>
      <c r="M1454" s="28">
        <v>0</v>
      </c>
      <c r="N1454" s="28">
        <v>0</v>
      </c>
      <c r="O1454" s="28">
        <v>0</v>
      </c>
      <c r="P1454" s="28">
        <v>0</v>
      </c>
      <c r="Q1454" s="146"/>
      <c r="R1454" s="246"/>
      <c r="S1454" s="6"/>
      <c r="T1454" s="17"/>
    </row>
    <row r="1455" spans="1:20" ht="13.5" thickBot="1">
      <c r="A1455" s="138"/>
      <c r="B1455" s="141"/>
      <c r="C1455" s="147"/>
      <c r="D1455" s="116"/>
      <c r="E1455" s="116"/>
      <c r="F1455" s="116" t="s">
        <v>238</v>
      </c>
      <c r="G1455" s="36">
        <f t="shared" si="291"/>
        <v>0</v>
      </c>
      <c r="H1455" s="36">
        <f t="shared" si="291"/>
        <v>0</v>
      </c>
      <c r="I1455" s="36">
        <v>0</v>
      </c>
      <c r="J1455" s="36">
        <v>0</v>
      </c>
      <c r="K1455" s="36">
        <v>0</v>
      </c>
      <c r="L1455" s="36">
        <v>0</v>
      </c>
      <c r="M1455" s="36">
        <v>0</v>
      </c>
      <c r="N1455" s="36">
        <v>0</v>
      </c>
      <c r="O1455" s="36">
        <v>0</v>
      </c>
      <c r="P1455" s="36">
        <v>0</v>
      </c>
      <c r="Q1455" s="147"/>
      <c r="R1455" s="247"/>
      <c r="S1455" s="6"/>
      <c r="T1455" s="17"/>
    </row>
    <row r="1456" spans="1:19" ht="12.75" customHeight="1">
      <c r="A1456" s="136" t="s">
        <v>368</v>
      </c>
      <c r="B1456" s="139" t="s">
        <v>204</v>
      </c>
      <c r="C1456" s="145"/>
      <c r="D1456" s="21"/>
      <c r="E1456" s="114"/>
      <c r="F1456" s="119" t="s">
        <v>19</v>
      </c>
      <c r="G1456" s="23">
        <f>SUM(G1457:G1467)</f>
        <v>98</v>
      </c>
      <c r="H1456" s="23">
        <f aca="true" t="shared" si="292" ref="H1456:P1456">SUM(H1457:H1467)</f>
        <v>98</v>
      </c>
      <c r="I1456" s="23">
        <f t="shared" si="292"/>
        <v>98</v>
      </c>
      <c r="J1456" s="23">
        <f t="shared" si="292"/>
        <v>98</v>
      </c>
      <c r="K1456" s="23">
        <f t="shared" si="292"/>
        <v>0</v>
      </c>
      <c r="L1456" s="23">
        <f t="shared" si="292"/>
        <v>0</v>
      </c>
      <c r="M1456" s="23">
        <f t="shared" si="292"/>
        <v>0</v>
      </c>
      <c r="N1456" s="23">
        <f t="shared" si="292"/>
        <v>0</v>
      </c>
      <c r="O1456" s="23">
        <f t="shared" si="292"/>
        <v>0</v>
      </c>
      <c r="P1456" s="23">
        <f t="shared" si="292"/>
        <v>0</v>
      </c>
      <c r="Q1456" s="145" t="s">
        <v>20</v>
      </c>
      <c r="R1456" s="245"/>
      <c r="S1456" s="6"/>
    </row>
    <row r="1457" spans="1:19" ht="12.75">
      <c r="A1457" s="137"/>
      <c r="B1457" s="140"/>
      <c r="C1457" s="146"/>
      <c r="D1457" s="29"/>
      <c r="E1457" s="115"/>
      <c r="F1457" s="115" t="s">
        <v>22</v>
      </c>
      <c r="G1457" s="28">
        <f aca="true" t="shared" si="293" ref="G1457:H1461">I1457+K1457+M1457+O1457</f>
        <v>0</v>
      </c>
      <c r="H1457" s="28">
        <f t="shared" si="293"/>
        <v>0</v>
      </c>
      <c r="I1457" s="28">
        <v>0</v>
      </c>
      <c r="J1457" s="28">
        <v>0</v>
      </c>
      <c r="K1457" s="28">
        <v>0</v>
      </c>
      <c r="L1457" s="28">
        <v>0</v>
      </c>
      <c r="M1457" s="28">
        <v>0</v>
      </c>
      <c r="N1457" s="28">
        <v>0</v>
      </c>
      <c r="O1457" s="28">
        <v>0</v>
      </c>
      <c r="P1457" s="28">
        <v>0</v>
      </c>
      <c r="Q1457" s="146"/>
      <c r="R1457" s="246"/>
      <c r="S1457" s="6"/>
    </row>
    <row r="1458" spans="1:19" ht="76.5">
      <c r="A1458" s="137"/>
      <c r="B1458" s="140"/>
      <c r="C1458" s="146"/>
      <c r="D1458" s="115" t="s">
        <v>211</v>
      </c>
      <c r="E1458" s="115" t="s">
        <v>205</v>
      </c>
      <c r="F1458" s="115" t="s">
        <v>25</v>
      </c>
      <c r="G1458" s="28">
        <f t="shared" si="293"/>
        <v>98</v>
      </c>
      <c r="H1458" s="28">
        <f t="shared" si="293"/>
        <v>98</v>
      </c>
      <c r="I1458" s="28">
        <v>98</v>
      </c>
      <c r="J1458" s="28">
        <v>98</v>
      </c>
      <c r="K1458" s="28">
        <v>0</v>
      </c>
      <c r="L1458" s="28">
        <v>0</v>
      </c>
      <c r="M1458" s="28">
        <v>0</v>
      </c>
      <c r="N1458" s="28">
        <v>0</v>
      </c>
      <c r="O1458" s="28">
        <v>0</v>
      </c>
      <c r="P1458" s="28">
        <v>0</v>
      </c>
      <c r="Q1458" s="146"/>
      <c r="R1458" s="246"/>
      <c r="S1458" s="6"/>
    </row>
    <row r="1459" spans="1:19" ht="12.75">
      <c r="A1459" s="137"/>
      <c r="B1459" s="140"/>
      <c r="C1459" s="146"/>
      <c r="D1459" s="29"/>
      <c r="E1459" s="115"/>
      <c r="F1459" s="115" t="s">
        <v>26</v>
      </c>
      <c r="G1459" s="28">
        <f t="shared" si="293"/>
        <v>0</v>
      </c>
      <c r="H1459" s="28">
        <f t="shared" si="293"/>
        <v>0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146"/>
      <c r="R1459" s="246"/>
      <c r="S1459" s="6"/>
    </row>
    <row r="1460" spans="1:19" ht="12.75">
      <c r="A1460" s="137"/>
      <c r="B1460" s="140"/>
      <c r="C1460" s="146"/>
      <c r="D1460" s="29"/>
      <c r="E1460" s="115"/>
      <c r="F1460" s="115" t="s">
        <v>27</v>
      </c>
      <c r="G1460" s="28">
        <f t="shared" si="293"/>
        <v>0</v>
      </c>
      <c r="H1460" s="28">
        <f t="shared" si="293"/>
        <v>0</v>
      </c>
      <c r="I1460" s="28">
        <v>0</v>
      </c>
      <c r="J1460" s="28">
        <v>0</v>
      </c>
      <c r="K1460" s="28">
        <v>0</v>
      </c>
      <c r="L1460" s="28">
        <v>0</v>
      </c>
      <c r="M1460" s="28">
        <v>0</v>
      </c>
      <c r="N1460" s="28">
        <v>0</v>
      </c>
      <c r="O1460" s="28">
        <v>0</v>
      </c>
      <c r="P1460" s="28">
        <v>0</v>
      </c>
      <c r="Q1460" s="146"/>
      <c r="R1460" s="246"/>
      <c r="S1460" s="6"/>
    </row>
    <row r="1461" spans="1:19" ht="12.75">
      <c r="A1461" s="137"/>
      <c r="B1461" s="140"/>
      <c r="C1461" s="146"/>
      <c r="D1461" s="29"/>
      <c r="E1461" s="115"/>
      <c r="F1461" s="115" t="s">
        <v>28</v>
      </c>
      <c r="G1461" s="28">
        <f t="shared" si="293"/>
        <v>0</v>
      </c>
      <c r="H1461" s="28">
        <f t="shared" si="293"/>
        <v>0</v>
      </c>
      <c r="I1461" s="28">
        <v>0</v>
      </c>
      <c r="J1461" s="28">
        <v>0</v>
      </c>
      <c r="K1461" s="28">
        <v>0</v>
      </c>
      <c r="L1461" s="28">
        <v>0</v>
      </c>
      <c r="M1461" s="28">
        <v>0</v>
      </c>
      <c r="N1461" s="28">
        <v>0</v>
      </c>
      <c r="O1461" s="28">
        <v>0</v>
      </c>
      <c r="P1461" s="28">
        <v>0</v>
      </c>
      <c r="Q1461" s="146"/>
      <c r="R1461" s="246"/>
      <c r="S1461" s="6"/>
    </row>
    <row r="1462" spans="1:19" ht="12.75">
      <c r="A1462" s="137"/>
      <c r="B1462" s="140"/>
      <c r="C1462" s="146"/>
      <c r="D1462" s="29"/>
      <c r="E1462" s="115"/>
      <c r="F1462" s="115" t="s">
        <v>227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146"/>
      <c r="R1462" s="246"/>
      <c r="S1462" s="6"/>
    </row>
    <row r="1463" spans="1:20" ht="12.75">
      <c r="A1463" s="137"/>
      <c r="B1463" s="140"/>
      <c r="C1463" s="146"/>
      <c r="D1463" s="115"/>
      <c r="E1463" s="115"/>
      <c r="F1463" s="115" t="s">
        <v>234</v>
      </c>
      <c r="G1463" s="28">
        <f aca="true" t="shared" si="294" ref="G1463:H1467">I1463+K1463+M1463+O1463</f>
        <v>0</v>
      </c>
      <c r="H1463" s="28">
        <f t="shared" si="294"/>
        <v>0</v>
      </c>
      <c r="I1463" s="28">
        <v>0</v>
      </c>
      <c r="J1463" s="28">
        <v>0</v>
      </c>
      <c r="K1463" s="28">
        <v>0</v>
      </c>
      <c r="L1463" s="28">
        <v>0</v>
      </c>
      <c r="M1463" s="28">
        <v>0</v>
      </c>
      <c r="N1463" s="28">
        <v>0</v>
      </c>
      <c r="O1463" s="28">
        <v>0</v>
      </c>
      <c r="P1463" s="28">
        <v>0</v>
      </c>
      <c r="Q1463" s="146"/>
      <c r="R1463" s="246"/>
      <c r="S1463" s="6"/>
      <c r="T1463" s="17"/>
    </row>
    <row r="1464" spans="1:20" ht="12.75">
      <c r="A1464" s="137"/>
      <c r="B1464" s="140"/>
      <c r="C1464" s="146"/>
      <c r="D1464" s="115"/>
      <c r="E1464" s="115"/>
      <c r="F1464" s="115" t="s">
        <v>235</v>
      </c>
      <c r="G1464" s="28">
        <f t="shared" si="294"/>
        <v>0</v>
      </c>
      <c r="H1464" s="28">
        <f t="shared" si="294"/>
        <v>0</v>
      </c>
      <c r="I1464" s="28">
        <v>0</v>
      </c>
      <c r="J1464" s="28">
        <v>0</v>
      </c>
      <c r="K1464" s="28">
        <v>0</v>
      </c>
      <c r="L1464" s="28">
        <v>0</v>
      </c>
      <c r="M1464" s="28">
        <v>0</v>
      </c>
      <c r="N1464" s="28">
        <v>0</v>
      </c>
      <c r="O1464" s="28">
        <v>0</v>
      </c>
      <c r="P1464" s="28">
        <v>0</v>
      </c>
      <c r="Q1464" s="146"/>
      <c r="R1464" s="246"/>
      <c r="S1464" s="6"/>
      <c r="T1464" s="17"/>
    </row>
    <row r="1465" spans="1:20" ht="12.75">
      <c r="A1465" s="137"/>
      <c r="B1465" s="140"/>
      <c r="C1465" s="146"/>
      <c r="D1465" s="115"/>
      <c r="E1465" s="115"/>
      <c r="F1465" s="115" t="s">
        <v>236</v>
      </c>
      <c r="G1465" s="28">
        <f t="shared" si="294"/>
        <v>0</v>
      </c>
      <c r="H1465" s="28">
        <f t="shared" si="294"/>
        <v>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146"/>
      <c r="R1465" s="246"/>
      <c r="S1465" s="6"/>
      <c r="T1465" s="17"/>
    </row>
    <row r="1466" spans="1:20" ht="12.75">
      <c r="A1466" s="137"/>
      <c r="B1466" s="140"/>
      <c r="C1466" s="146"/>
      <c r="D1466" s="115"/>
      <c r="E1466" s="115"/>
      <c r="F1466" s="115" t="s">
        <v>237</v>
      </c>
      <c r="G1466" s="28">
        <f t="shared" si="294"/>
        <v>0</v>
      </c>
      <c r="H1466" s="28">
        <f t="shared" si="294"/>
        <v>0</v>
      </c>
      <c r="I1466" s="28">
        <v>0</v>
      </c>
      <c r="J1466" s="28">
        <v>0</v>
      </c>
      <c r="K1466" s="28">
        <v>0</v>
      </c>
      <c r="L1466" s="28">
        <v>0</v>
      </c>
      <c r="M1466" s="28">
        <v>0</v>
      </c>
      <c r="N1466" s="28">
        <v>0</v>
      </c>
      <c r="O1466" s="28">
        <v>0</v>
      </c>
      <c r="P1466" s="28">
        <v>0</v>
      </c>
      <c r="Q1466" s="146"/>
      <c r="R1466" s="246"/>
      <c r="S1466" s="6"/>
      <c r="T1466" s="17"/>
    </row>
    <row r="1467" spans="1:20" ht="13.5" thickBot="1">
      <c r="A1467" s="138"/>
      <c r="B1467" s="141"/>
      <c r="C1467" s="147"/>
      <c r="D1467" s="116"/>
      <c r="E1467" s="116"/>
      <c r="F1467" s="116" t="s">
        <v>238</v>
      </c>
      <c r="G1467" s="36">
        <f t="shared" si="294"/>
        <v>0</v>
      </c>
      <c r="H1467" s="36">
        <f t="shared" si="294"/>
        <v>0</v>
      </c>
      <c r="I1467" s="36">
        <v>0</v>
      </c>
      <c r="J1467" s="36">
        <v>0</v>
      </c>
      <c r="K1467" s="36">
        <v>0</v>
      </c>
      <c r="L1467" s="36">
        <v>0</v>
      </c>
      <c r="M1467" s="36">
        <v>0</v>
      </c>
      <c r="N1467" s="36">
        <v>0</v>
      </c>
      <c r="O1467" s="36">
        <v>0</v>
      </c>
      <c r="P1467" s="36">
        <v>0</v>
      </c>
      <c r="Q1467" s="147"/>
      <c r="R1467" s="247"/>
      <c r="S1467" s="6"/>
      <c r="T1467" s="17"/>
    </row>
    <row r="1468" spans="1:19" ht="12.75" customHeight="1">
      <c r="A1468" s="266" t="s">
        <v>369</v>
      </c>
      <c r="B1468" s="139" t="s">
        <v>38</v>
      </c>
      <c r="C1468" s="145"/>
      <c r="D1468" s="21"/>
      <c r="E1468" s="114"/>
      <c r="F1468" s="119" t="s">
        <v>19</v>
      </c>
      <c r="G1468" s="23">
        <f>SUM(G1469:G1480)</f>
        <v>1700</v>
      </c>
      <c r="H1468" s="23">
        <f aca="true" t="shared" si="295" ref="H1468:P1468">SUM(H1469:H1480)</f>
        <v>0</v>
      </c>
      <c r="I1468" s="23">
        <f t="shared" si="295"/>
        <v>1700</v>
      </c>
      <c r="J1468" s="23">
        <f t="shared" si="295"/>
        <v>0</v>
      </c>
      <c r="K1468" s="23">
        <f t="shared" si="295"/>
        <v>0</v>
      </c>
      <c r="L1468" s="23">
        <f t="shared" si="295"/>
        <v>0</v>
      </c>
      <c r="M1468" s="23">
        <f t="shared" si="295"/>
        <v>0</v>
      </c>
      <c r="N1468" s="23">
        <f t="shared" si="295"/>
        <v>0</v>
      </c>
      <c r="O1468" s="23">
        <f t="shared" si="295"/>
        <v>0</v>
      </c>
      <c r="P1468" s="23">
        <f t="shared" si="295"/>
        <v>0</v>
      </c>
      <c r="Q1468" s="145" t="s">
        <v>20</v>
      </c>
      <c r="R1468" s="245"/>
      <c r="S1468" s="6"/>
    </row>
    <row r="1469" spans="1:19" ht="12.75">
      <c r="A1469" s="267"/>
      <c r="B1469" s="140"/>
      <c r="C1469" s="146"/>
      <c r="D1469" s="29"/>
      <c r="E1469" s="115"/>
      <c r="F1469" s="115" t="s">
        <v>22</v>
      </c>
      <c r="G1469" s="28">
        <f aca="true" t="shared" si="296" ref="G1469:G1480">I1469+K1469+M1469+O1469</f>
        <v>0</v>
      </c>
      <c r="H1469" s="28">
        <f aca="true" t="shared" si="297" ref="H1469:H1480">J1469+L1469+N1469+P1469</f>
        <v>0</v>
      </c>
      <c r="I1469" s="28">
        <v>0</v>
      </c>
      <c r="J1469" s="28">
        <v>0</v>
      </c>
      <c r="K1469" s="28">
        <v>0</v>
      </c>
      <c r="L1469" s="28">
        <v>0</v>
      </c>
      <c r="M1469" s="28">
        <v>0</v>
      </c>
      <c r="N1469" s="28">
        <v>0</v>
      </c>
      <c r="O1469" s="28">
        <v>0</v>
      </c>
      <c r="P1469" s="28">
        <v>0</v>
      </c>
      <c r="Q1469" s="146"/>
      <c r="R1469" s="246"/>
      <c r="S1469" s="6"/>
    </row>
    <row r="1470" spans="1:19" ht="12.75">
      <c r="A1470" s="267"/>
      <c r="B1470" s="140"/>
      <c r="C1470" s="146"/>
      <c r="D1470" s="29"/>
      <c r="E1470" s="115"/>
      <c r="F1470" s="115" t="s">
        <v>25</v>
      </c>
      <c r="G1470" s="28">
        <f t="shared" si="296"/>
        <v>0</v>
      </c>
      <c r="H1470" s="28">
        <f t="shared" si="297"/>
        <v>0</v>
      </c>
      <c r="I1470" s="28">
        <v>0</v>
      </c>
      <c r="J1470" s="28">
        <v>0</v>
      </c>
      <c r="K1470" s="28">
        <v>0</v>
      </c>
      <c r="L1470" s="28">
        <v>0</v>
      </c>
      <c r="M1470" s="28">
        <v>0</v>
      </c>
      <c r="N1470" s="28">
        <v>0</v>
      </c>
      <c r="O1470" s="28">
        <v>0</v>
      </c>
      <c r="P1470" s="28">
        <v>0</v>
      </c>
      <c r="Q1470" s="146"/>
      <c r="R1470" s="246"/>
      <c r="S1470" s="6"/>
    </row>
    <row r="1471" spans="1:19" ht="12.75">
      <c r="A1471" s="267"/>
      <c r="B1471" s="140"/>
      <c r="C1471" s="146"/>
      <c r="D1471" s="29"/>
      <c r="E1471" s="115"/>
      <c r="F1471" s="115" t="s">
        <v>26</v>
      </c>
      <c r="G1471" s="28">
        <f t="shared" si="296"/>
        <v>0</v>
      </c>
      <c r="H1471" s="28">
        <f t="shared" si="297"/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146"/>
      <c r="R1471" s="246"/>
      <c r="S1471" s="6"/>
    </row>
    <row r="1472" spans="1:19" ht="12.75">
      <c r="A1472" s="267"/>
      <c r="B1472" s="140"/>
      <c r="C1472" s="146"/>
      <c r="D1472" s="29"/>
      <c r="E1472" s="115"/>
      <c r="F1472" s="115" t="s">
        <v>26</v>
      </c>
      <c r="G1472" s="28">
        <f t="shared" si="296"/>
        <v>0</v>
      </c>
      <c r="H1472" s="28">
        <f t="shared" si="297"/>
        <v>0</v>
      </c>
      <c r="I1472" s="28">
        <v>0</v>
      </c>
      <c r="J1472" s="28">
        <v>0</v>
      </c>
      <c r="K1472" s="28">
        <v>0</v>
      </c>
      <c r="L1472" s="28">
        <v>0</v>
      </c>
      <c r="M1472" s="28">
        <v>0</v>
      </c>
      <c r="N1472" s="28">
        <v>0</v>
      </c>
      <c r="O1472" s="28">
        <v>0</v>
      </c>
      <c r="P1472" s="28">
        <v>0</v>
      </c>
      <c r="Q1472" s="146"/>
      <c r="R1472" s="246"/>
      <c r="S1472" s="6"/>
    </row>
    <row r="1473" spans="1:19" ht="12.75">
      <c r="A1473" s="267"/>
      <c r="B1473" s="140"/>
      <c r="C1473" s="146"/>
      <c r="D1473" s="29"/>
      <c r="E1473" s="115"/>
      <c r="F1473" s="115" t="s">
        <v>27</v>
      </c>
      <c r="G1473" s="28">
        <f t="shared" si="296"/>
        <v>0</v>
      </c>
      <c r="H1473" s="28">
        <f t="shared" si="297"/>
        <v>0</v>
      </c>
      <c r="I1473" s="28">
        <v>0</v>
      </c>
      <c r="J1473" s="28">
        <v>0</v>
      </c>
      <c r="K1473" s="28">
        <v>0</v>
      </c>
      <c r="L1473" s="28">
        <v>0</v>
      </c>
      <c r="M1473" s="28">
        <v>0</v>
      </c>
      <c r="N1473" s="28">
        <v>0</v>
      </c>
      <c r="O1473" s="28">
        <v>0</v>
      </c>
      <c r="P1473" s="28">
        <v>0</v>
      </c>
      <c r="Q1473" s="146"/>
      <c r="R1473" s="246"/>
      <c r="S1473" s="6"/>
    </row>
    <row r="1474" spans="1:19" ht="12.75">
      <c r="A1474" s="267"/>
      <c r="B1474" s="140"/>
      <c r="C1474" s="146"/>
      <c r="D1474" s="29"/>
      <c r="E1474" s="115"/>
      <c r="F1474" s="115" t="s">
        <v>28</v>
      </c>
      <c r="G1474" s="28">
        <f t="shared" si="296"/>
        <v>0</v>
      </c>
      <c r="H1474" s="28">
        <f t="shared" si="297"/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0</v>
      </c>
      <c r="P1474" s="28">
        <v>0</v>
      </c>
      <c r="Q1474" s="146"/>
      <c r="R1474" s="246"/>
      <c r="S1474" s="6"/>
    </row>
    <row r="1475" spans="1:19" ht="12.75">
      <c r="A1475" s="267"/>
      <c r="B1475" s="140"/>
      <c r="C1475" s="146"/>
      <c r="D1475" s="29"/>
      <c r="E1475" s="115"/>
      <c r="F1475" s="115" t="s">
        <v>227</v>
      </c>
      <c r="G1475" s="28">
        <f t="shared" si="296"/>
        <v>0</v>
      </c>
      <c r="H1475" s="28">
        <f t="shared" si="297"/>
        <v>0</v>
      </c>
      <c r="I1475" s="28">
        <v>0</v>
      </c>
      <c r="J1475" s="28">
        <v>0</v>
      </c>
      <c r="K1475" s="28">
        <v>0</v>
      </c>
      <c r="L1475" s="28">
        <v>0</v>
      </c>
      <c r="M1475" s="28">
        <v>0</v>
      </c>
      <c r="N1475" s="28">
        <v>0</v>
      </c>
      <c r="O1475" s="28">
        <v>0</v>
      </c>
      <c r="P1475" s="28">
        <v>0</v>
      </c>
      <c r="Q1475" s="146"/>
      <c r="R1475" s="246"/>
      <c r="S1475" s="6"/>
    </row>
    <row r="1476" spans="1:20" ht="12.75">
      <c r="A1476" s="267"/>
      <c r="B1476" s="140"/>
      <c r="C1476" s="146"/>
      <c r="D1476" s="29"/>
      <c r="E1476" s="115"/>
      <c r="F1476" s="115" t="s">
        <v>234</v>
      </c>
      <c r="G1476" s="28">
        <f t="shared" si="296"/>
        <v>0</v>
      </c>
      <c r="H1476" s="28">
        <f t="shared" si="297"/>
        <v>0</v>
      </c>
      <c r="I1476" s="28">
        <v>0</v>
      </c>
      <c r="J1476" s="28">
        <v>0</v>
      </c>
      <c r="K1476" s="28">
        <v>0</v>
      </c>
      <c r="L1476" s="28">
        <v>0</v>
      </c>
      <c r="M1476" s="28">
        <v>0</v>
      </c>
      <c r="N1476" s="28">
        <v>0</v>
      </c>
      <c r="O1476" s="28">
        <v>0</v>
      </c>
      <c r="P1476" s="28">
        <v>0</v>
      </c>
      <c r="Q1476" s="146"/>
      <c r="R1476" s="246"/>
      <c r="S1476" s="6"/>
      <c r="T1476" s="17"/>
    </row>
    <row r="1477" spans="1:20" ht="12.75">
      <c r="A1477" s="267"/>
      <c r="B1477" s="140"/>
      <c r="C1477" s="146"/>
      <c r="D1477" s="29"/>
      <c r="E1477" s="115"/>
      <c r="F1477" s="115" t="s">
        <v>235</v>
      </c>
      <c r="G1477" s="28">
        <f t="shared" si="296"/>
        <v>0</v>
      </c>
      <c r="H1477" s="28">
        <f t="shared" si="297"/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28">
        <v>0</v>
      </c>
      <c r="Q1477" s="146"/>
      <c r="R1477" s="246"/>
      <c r="S1477" s="6"/>
      <c r="T1477" s="17"/>
    </row>
    <row r="1478" spans="1:20" ht="12.75">
      <c r="A1478" s="267"/>
      <c r="B1478" s="140"/>
      <c r="C1478" s="146"/>
      <c r="D1478" s="29"/>
      <c r="E1478" s="115" t="s">
        <v>24</v>
      </c>
      <c r="F1478" s="115" t="s">
        <v>236</v>
      </c>
      <c r="G1478" s="28">
        <f t="shared" si="296"/>
        <v>1700</v>
      </c>
      <c r="H1478" s="28">
        <f t="shared" si="297"/>
        <v>0</v>
      </c>
      <c r="I1478" s="28">
        <f>1200+500</f>
        <v>1700</v>
      </c>
      <c r="J1478" s="28">
        <v>0</v>
      </c>
      <c r="K1478" s="28">
        <v>0</v>
      </c>
      <c r="L1478" s="28">
        <v>0</v>
      </c>
      <c r="M1478" s="28">
        <v>0</v>
      </c>
      <c r="N1478" s="28">
        <v>0</v>
      </c>
      <c r="O1478" s="28">
        <v>0</v>
      </c>
      <c r="P1478" s="28">
        <v>0</v>
      </c>
      <c r="Q1478" s="146"/>
      <c r="R1478" s="246"/>
      <c r="S1478" s="6"/>
      <c r="T1478" s="17"/>
    </row>
    <row r="1479" spans="1:20" ht="12.75">
      <c r="A1479" s="267"/>
      <c r="B1479" s="140"/>
      <c r="C1479" s="146"/>
      <c r="D1479" s="29"/>
      <c r="E1479" s="115"/>
      <c r="F1479" s="115" t="s">
        <v>237</v>
      </c>
      <c r="G1479" s="28">
        <f t="shared" si="296"/>
        <v>0</v>
      </c>
      <c r="H1479" s="28">
        <f t="shared" si="297"/>
        <v>0</v>
      </c>
      <c r="I1479" s="28">
        <v>0</v>
      </c>
      <c r="J1479" s="28">
        <v>0</v>
      </c>
      <c r="K1479" s="28">
        <v>0</v>
      </c>
      <c r="L1479" s="28">
        <v>0</v>
      </c>
      <c r="M1479" s="28">
        <v>0</v>
      </c>
      <c r="N1479" s="28">
        <v>0</v>
      </c>
      <c r="O1479" s="28">
        <v>0</v>
      </c>
      <c r="P1479" s="28">
        <v>0</v>
      </c>
      <c r="Q1479" s="146"/>
      <c r="R1479" s="246"/>
      <c r="S1479" s="6"/>
      <c r="T1479" s="17"/>
    </row>
    <row r="1480" spans="1:20" ht="13.5" thickBot="1">
      <c r="A1480" s="269"/>
      <c r="B1480" s="149"/>
      <c r="C1480" s="251"/>
      <c r="D1480" s="86"/>
      <c r="E1480" s="108"/>
      <c r="F1480" s="108" t="s">
        <v>238</v>
      </c>
      <c r="G1480" s="28">
        <f t="shared" si="296"/>
        <v>0</v>
      </c>
      <c r="H1480" s="28">
        <f t="shared" si="297"/>
        <v>0</v>
      </c>
      <c r="I1480" s="89">
        <v>0</v>
      </c>
      <c r="J1480" s="89">
        <v>0</v>
      </c>
      <c r="K1480" s="89">
        <v>0</v>
      </c>
      <c r="L1480" s="89">
        <v>0</v>
      </c>
      <c r="M1480" s="89">
        <v>0</v>
      </c>
      <c r="N1480" s="89">
        <v>0</v>
      </c>
      <c r="O1480" s="89">
        <v>0</v>
      </c>
      <c r="P1480" s="89">
        <v>0</v>
      </c>
      <c r="Q1480" s="147"/>
      <c r="R1480" s="247"/>
      <c r="S1480" s="6"/>
      <c r="T1480" s="17"/>
    </row>
    <row r="1481" spans="1:20" ht="12.75">
      <c r="A1481" s="325" t="s">
        <v>385</v>
      </c>
      <c r="B1481" s="146" t="s">
        <v>388</v>
      </c>
      <c r="C1481" s="251">
        <v>4893</v>
      </c>
      <c r="D1481" s="29"/>
      <c r="E1481" s="115"/>
      <c r="F1481" s="120" t="s">
        <v>19</v>
      </c>
      <c r="G1481" s="28">
        <f>SUM(G1482:G1493)</f>
        <v>75</v>
      </c>
      <c r="H1481" s="28">
        <f aca="true" t="shared" si="298" ref="H1481:P1481">SUM(H1482:H1493)</f>
        <v>75</v>
      </c>
      <c r="I1481" s="28">
        <f t="shared" si="298"/>
        <v>75</v>
      </c>
      <c r="J1481" s="28">
        <f t="shared" si="298"/>
        <v>75</v>
      </c>
      <c r="K1481" s="28">
        <f t="shared" si="298"/>
        <v>0</v>
      </c>
      <c r="L1481" s="28">
        <f t="shared" si="298"/>
        <v>0</v>
      </c>
      <c r="M1481" s="28">
        <f t="shared" si="298"/>
        <v>0</v>
      </c>
      <c r="N1481" s="28">
        <f t="shared" si="298"/>
        <v>0</v>
      </c>
      <c r="O1481" s="28">
        <f t="shared" si="298"/>
        <v>0</v>
      </c>
      <c r="P1481" s="28">
        <f t="shared" si="298"/>
        <v>0</v>
      </c>
      <c r="Q1481" s="188" t="s">
        <v>20</v>
      </c>
      <c r="R1481" s="189"/>
      <c r="S1481" s="6"/>
      <c r="T1481" s="17"/>
    </row>
    <row r="1482" spans="1:20" ht="12.75">
      <c r="A1482" s="325"/>
      <c r="B1482" s="146"/>
      <c r="C1482" s="155"/>
      <c r="D1482" s="29"/>
      <c r="E1482" s="115"/>
      <c r="F1482" s="115" t="s">
        <v>22</v>
      </c>
      <c r="G1482" s="28">
        <f aca="true" t="shared" si="299" ref="G1482:G1493">I1482+K1482+M1482+O1482</f>
        <v>0</v>
      </c>
      <c r="H1482" s="28">
        <f aca="true" t="shared" si="300" ref="H1482:H1493">J1482+L1482+N1482+P1482</f>
        <v>0</v>
      </c>
      <c r="I1482" s="28">
        <v>0</v>
      </c>
      <c r="J1482" s="28">
        <v>0</v>
      </c>
      <c r="K1482" s="28">
        <v>0</v>
      </c>
      <c r="L1482" s="28">
        <v>0</v>
      </c>
      <c r="M1482" s="28">
        <v>0</v>
      </c>
      <c r="N1482" s="28">
        <v>0</v>
      </c>
      <c r="O1482" s="28">
        <v>0</v>
      </c>
      <c r="P1482" s="28">
        <v>0</v>
      </c>
      <c r="Q1482" s="190"/>
      <c r="R1482" s="191"/>
      <c r="S1482" s="6"/>
      <c r="T1482" s="17"/>
    </row>
    <row r="1483" spans="1:20" ht="12.75">
      <c r="A1483" s="325"/>
      <c r="B1483" s="146"/>
      <c r="C1483" s="155"/>
      <c r="D1483" s="29"/>
      <c r="E1483" s="115"/>
      <c r="F1483" s="115" t="s">
        <v>25</v>
      </c>
      <c r="G1483" s="28">
        <f t="shared" si="299"/>
        <v>0</v>
      </c>
      <c r="H1483" s="28">
        <f t="shared" si="300"/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190"/>
      <c r="R1483" s="191"/>
      <c r="S1483" s="6"/>
      <c r="T1483" s="17"/>
    </row>
    <row r="1484" spans="1:20" ht="12.75">
      <c r="A1484" s="325"/>
      <c r="B1484" s="146"/>
      <c r="C1484" s="155"/>
      <c r="D1484" s="29"/>
      <c r="E1484" s="115"/>
      <c r="F1484" s="115" t="s">
        <v>26</v>
      </c>
      <c r="G1484" s="28">
        <f t="shared" si="299"/>
        <v>0</v>
      </c>
      <c r="H1484" s="28">
        <f t="shared" si="300"/>
        <v>0</v>
      </c>
      <c r="I1484" s="28">
        <v>0</v>
      </c>
      <c r="J1484" s="28">
        <v>0</v>
      </c>
      <c r="K1484" s="28">
        <v>0</v>
      </c>
      <c r="L1484" s="28">
        <v>0</v>
      </c>
      <c r="M1484" s="28">
        <v>0</v>
      </c>
      <c r="N1484" s="28">
        <v>0</v>
      </c>
      <c r="O1484" s="28">
        <v>0</v>
      </c>
      <c r="P1484" s="28">
        <v>0</v>
      </c>
      <c r="Q1484" s="190"/>
      <c r="R1484" s="191"/>
      <c r="S1484" s="6"/>
      <c r="T1484" s="17"/>
    </row>
    <row r="1485" spans="1:20" ht="12.75">
      <c r="A1485" s="325"/>
      <c r="B1485" s="146"/>
      <c r="C1485" s="155"/>
      <c r="D1485" s="29"/>
      <c r="E1485" s="115"/>
      <c r="F1485" s="115" t="s">
        <v>26</v>
      </c>
      <c r="G1485" s="28">
        <f t="shared" si="299"/>
        <v>0</v>
      </c>
      <c r="H1485" s="28">
        <f t="shared" si="300"/>
        <v>0</v>
      </c>
      <c r="I1485" s="28">
        <v>0</v>
      </c>
      <c r="J1485" s="28">
        <v>0</v>
      </c>
      <c r="K1485" s="28">
        <v>0</v>
      </c>
      <c r="L1485" s="28">
        <v>0</v>
      </c>
      <c r="M1485" s="28">
        <v>0</v>
      </c>
      <c r="N1485" s="28">
        <v>0</v>
      </c>
      <c r="O1485" s="28">
        <v>0</v>
      </c>
      <c r="P1485" s="28">
        <v>0</v>
      </c>
      <c r="Q1485" s="190"/>
      <c r="R1485" s="191"/>
      <c r="S1485" s="6"/>
      <c r="T1485" s="17"/>
    </row>
    <row r="1486" spans="1:20" ht="25.5">
      <c r="A1486" s="325"/>
      <c r="B1486" s="146"/>
      <c r="C1486" s="155"/>
      <c r="D1486" s="29" t="s">
        <v>211</v>
      </c>
      <c r="E1486" s="115" t="s">
        <v>387</v>
      </c>
      <c r="F1486" s="115" t="s">
        <v>27</v>
      </c>
      <c r="G1486" s="28">
        <f t="shared" si="299"/>
        <v>75</v>
      </c>
      <c r="H1486" s="28">
        <f t="shared" si="300"/>
        <v>75</v>
      </c>
      <c r="I1486" s="28">
        <v>75</v>
      </c>
      <c r="J1486" s="28">
        <v>75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190"/>
      <c r="R1486" s="191"/>
      <c r="S1486" s="6"/>
      <c r="T1486" s="17"/>
    </row>
    <row r="1487" spans="1:20" ht="12.75">
      <c r="A1487" s="325"/>
      <c r="B1487" s="146"/>
      <c r="C1487" s="155"/>
      <c r="D1487" s="29"/>
      <c r="E1487" s="115"/>
      <c r="F1487" s="115" t="s">
        <v>28</v>
      </c>
      <c r="G1487" s="28">
        <f t="shared" si="299"/>
        <v>0</v>
      </c>
      <c r="H1487" s="28">
        <f t="shared" si="300"/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0</v>
      </c>
      <c r="P1487" s="28">
        <v>0</v>
      </c>
      <c r="Q1487" s="190"/>
      <c r="R1487" s="191"/>
      <c r="S1487" s="6"/>
      <c r="T1487" s="17"/>
    </row>
    <row r="1488" spans="1:20" ht="12.75">
      <c r="A1488" s="325"/>
      <c r="B1488" s="146"/>
      <c r="C1488" s="155"/>
      <c r="D1488" s="29"/>
      <c r="E1488" s="115"/>
      <c r="F1488" s="115" t="s">
        <v>227</v>
      </c>
      <c r="G1488" s="28">
        <f t="shared" si="299"/>
        <v>0</v>
      </c>
      <c r="H1488" s="28">
        <f t="shared" si="300"/>
        <v>0</v>
      </c>
      <c r="I1488" s="28">
        <v>0</v>
      </c>
      <c r="J1488" s="28">
        <v>0</v>
      </c>
      <c r="K1488" s="28">
        <v>0</v>
      </c>
      <c r="L1488" s="28">
        <v>0</v>
      </c>
      <c r="M1488" s="28">
        <v>0</v>
      </c>
      <c r="N1488" s="28">
        <v>0</v>
      </c>
      <c r="O1488" s="28">
        <v>0</v>
      </c>
      <c r="P1488" s="28">
        <v>0</v>
      </c>
      <c r="Q1488" s="190"/>
      <c r="R1488" s="191"/>
      <c r="S1488" s="6"/>
      <c r="T1488" s="17"/>
    </row>
    <row r="1489" spans="1:20" ht="12.75">
      <c r="A1489" s="325"/>
      <c r="B1489" s="146"/>
      <c r="C1489" s="155"/>
      <c r="D1489" s="29"/>
      <c r="E1489" s="115"/>
      <c r="F1489" s="115" t="s">
        <v>234</v>
      </c>
      <c r="G1489" s="28">
        <f t="shared" si="299"/>
        <v>0</v>
      </c>
      <c r="H1489" s="28">
        <f t="shared" si="300"/>
        <v>0</v>
      </c>
      <c r="I1489" s="28">
        <v>0</v>
      </c>
      <c r="J1489" s="28">
        <v>0</v>
      </c>
      <c r="K1489" s="28">
        <v>0</v>
      </c>
      <c r="L1489" s="28">
        <v>0</v>
      </c>
      <c r="M1489" s="28">
        <v>0</v>
      </c>
      <c r="N1489" s="28">
        <v>0</v>
      </c>
      <c r="O1489" s="28">
        <v>0</v>
      </c>
      <c r="P1489" s="28">
        <v>0</v>
      </c>
      <c r="Q1489" s="190"/>
      <c r="R1489" s="191"/>
      <c r="S1489" s="6"/>
      <c r="T1489" s="17"/>
    </row>
    <row r="1490" spans="1:20" ht="12.75">
      <c r="A1490" s="325"/>
      <c r="B1490" s="146"/>
      <c r="C1490" s="155"/>
      <c r="D1490" s="29"/>
      <c r="E1490" s="115"/>
      <c r="F1490" s="115" t="s">
        <v>235</v>
      </c>
      <c r="G1490" s="28">
        <f t="shared" si="299"/>
        <v>0</v>
      </c>
      <c r="H1490" s="28">
        <f t="shared" si="300"/>
        <v>0</v>
      </c>
      <c r="I1490" s="28">
        <v>0</v>
      </c>
      <c r="J1490" s="28">
        <v>0</v>
      </c>
      <c r="K1490" s="28">
        <v>0</v>
      </c>
      <c r="L1490" s="28">
        <v>0</v>
      </c>
      <c r="M1490" s="28">
        <v>0</v>
      </c>
      <c r="N1490" s="28">
        <v>0</v>
      </c>
      <c r="O1490" s="28">
        <v>0</v>
      </c>
      <c r="P1490" s="28">
        <v>0</v>
      </c>
      <c r="Q1490" s="190"/>
      <c r="R1490" s="191"/>
      <c r="S1490" s="6"/>
      <c r="T1490" s="17"/>
    </row>
    <row r="1491" spans="1:20" ht="12.75">
      <c r="A1491" s="325"/>
      <c r="B1491" s="146"/>
      <c r="C1491" s="155"/>
      <c r="D1491" s="29"/>
      <c r="E1491" s="115"/>
      <c r="F1491" s="115" t="s">
        <v>236</v>
      </c>
      <c r="G1491" s="28">
        <f t="shared" si="299"/>
        <v>0</v>
      </c>
      <c r="H1491" s="28">
        <f t="shared" si="300"/>
        <v>0</v>
      </c>
      <c r="I1491" s="28">
        <v>0</v>
      </c>
      <c r="J1491" s="28">
        <v>0</v>
      </c>
      <c r="K1491" s="28">
        <v>0</v>
      </c>
      <c r="L1491" s="28">
        <v>0</v>
      </c>
      <c r="M1491" s="28">
        <v>0</v>
      </c>
      <c r="N1491" s="28">
        <v>0</v>
      </c>
      <c r="O1491" s="28">
        <v>0</v>
      </c>
      <c r="P1491" s="28">
        <v>0</v>
      </c>
      <c r="Q1491" s="190"/>
      <c r="R1491" s="191"/>
      <c r="S1491" s="6"/>
      <c r="T1491" s="17"/>
    </row>
    <row r="1492" spans="1:20" ht="12.75">
      <c r="A1492" s="325"/>
      <c r="B1492" s="146"/>
      <c r="C1492" s="155"/>
      <c r="D1492" s="29"/>
      <c r="E1492" s="115"/>
      <c r="F1492" s="115" t="s">
        <v>237</v>
      </c>
      <c r="G1492" s="28">
        <f t="shared" si="299"/>
        <v>0</v>
      </c>
      <c r="H1492" s="28">
        <f t="shared" si="300"/>
        <v>0</v>
      </c>
      <c r="I1492" s="28">
        <v>0</v>
      </c>
      <c r="J1492" s="28">
        <v>0</v>
      </c>
      <c r="K1492" s="28">
        <v>0</v>
      </c>
      <c r="L1492" s="28">
        <v>0</v>
      </c>
      <c r="M1492" s="28">
        <v>0</v>
      </c>
      <c r="N1492" s="28">
        <v>0</v>
      </c>
      <c r="O1492" s="28">
        <v>0</v>
      </c>
      <c r="P1492" s="28">
        <v>0</v>
      </c>
      <c r="Q1492" s="190"/>
      <c r="R1492" s="191"/>
      <c r="S1492" s="6"/>
      <c r="T1492" s="17"/>
    </row>
    <row r="1493" spans="1:20" ht="13.5" thickBot="1">
      <c r="A1493" s="325"/>
      <c r="B1493" s="146"/>
      <c r="C1493" s="282"/>
      <c r="D1493" s="29"/>
      <c r="E1493" s="115"/>
      <c r="F1493" s="115" t="s">
        <v>238</v>
      </c>
      <c r="G1493" s="28">
        <f t="shared" si="299"/>
        <v>0</v>
      </c>
      <c r="H1493" s="28">
        <f t="shared" si="300"/>
        <v>0</v>
      </c>
      <c r="I1493" s="28">
        <v>0</v>
      </c>
      <c r="J1493" s="28">
        <v>0</v>
      </c>
      <c r="K1493" s="28">
        <v>0</v>
      </c>
      <c r="L1493" s="28">
        <v>0</v>
      </c>
      <c r="M1493" s="28">
        <v>0</v>
      </c>
      <c r="N1493" s="28">
        <v>0</v>
      </c>
      <c r="O1493" s="28">
        <v>0</v>
      </c>
      <c r="P1493" s="28">
        <v>0</v>
      </c>
      <c r="Q1493" s="190"/>
      <c r="R1493" s="191"/>
      <c r="S1493" s="6"/>
      <c r="T1493" s="17"/>
    </row>
    <row r="1494" spans="1:20" ht="12.75">
      <c r="A1494" s="325" t="s">
        <v>391</v>
      </c>
      <c r="B1494" s="146" t="s">
        <v>392</v>
      </c>
      <c r="C1494" s="115"/>
      <c r="D1494" s="29"/>
      <c r="E1494" s="115"/>
      <c r="F1494" s="120" t="s">
        <v>19</v>
      </c>
      <c r="G1494" s="28">
        <f>SUM(G1495:G1505)</f>
        <v>25175.8</v>
      </c>
      <c r="H1494" s="28">
        <f aca="true" t="shared" si="301" ref="H1494:P1494">SUM(H1495:H1505)</f>
        <v>0</v>
      </c>
      <c r="I1494" s="28">
        <f t="shared" si="301"/>
        <v>25175.8</v>
      </c>
      <c r="J1494" s="28">
        <f t="shared" si="301"/>
        <v>0</v>
      </c>
      <c r="K1494" s="28">
        <f t="shared" si="301"/>
        <v>0</v>
      </c>
      <c r="L1494" s="28">
        <f t="shared" si="301"/>
        <v>0</v>
      </c>
      <c r="M1494" s="28">
        <f t="shared" si="301"/>
        <v>0</v>
      </c>
      <c r="N1494" s="28">
        <f t="shared" si="301"/>
        <v>0</v>
      </c>
      <c r="O1494" s="28">
        <f t="shared" si="301"/>
        <v>0</v>
      </c>
      <c r="P1494" s="28">
        <f t="shared" si="301"/>
        <v>0</v>
      </c>
      <c r="Q1494" s="188" t="s">
        <v>152</v>
      </c>
      <c r="R1494" s="189"/>
      <c r="S1494" s="6"/>
      <c r="T1494" s="17"/>
    </row>
    <row r="1495" spans="1:20" ht="12.75">
      <c r="A1495" s="325"/>
      <c r="B1495" s="146"/>
      <c r="C1495" s="115"/>
      <c r="D1495" s="29"/>
      <c r="E1495" s="115"/>
      <c r="F1495" s="115" t="s">
        <v>22</v>
      </c>
      <c r="G1495" s="28">
        <f aca="true" t="shared" si="302" ref="G1495:G1505">I1495+K1495+M1495+O1495</f>
        <v>0</v>
      </c>
      <c r="H1495" s="28">
        <f aca="true" t="shared" si="303" ref="H1495:H1505">J1495+L1495+N1495+P1495</f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190"/>
      <c r="R1495" s="191"/>
      <c r="S1495" s="6"/>
      <c r="T1495" s="17"/>
    </row>
    <row r="1496" spans="1:20" ht="12.75">
      <c r="A1496" s="325"/>
      <c r="B1496" s="146"/>
      <c r="C1496" s="115"/>
      <c r="D1496" s="29"/>
      <c r="E1496" s="115"/>
      <c r="F1496" s="115" t="s">
        <v>25</v>
      </c>
      <c r="G1496" s="28">
        <f t="shared" si="302"/>
        <v>0</v>
      </c>
      <c r="H1496" s="28">
        <f t="shared" si="303"/>
        <v>0</v>
      </c>
      <c r="I1496" s="28">
        <v>0</v>
      </c>
      <c r="J1496" s="28">
        <v>0</v>
      </c>
      <c r="K1496" s="28">
        <v>0</v>
      </c>
      <c r="L1496" s="28">
        <v>0</v>
      </c>
      <c r="M1496" s="28">
        <v>0</v>
      </c>
      <c r="N1496" s="28">
        <v>0</v>
      </c>
      <c r="O1496" s="28">
        <v>0</v>
      </c>
      <c r="P1496" s="28">
        <v>0</v>
      </c>
      <c r="Q1496" s="190"/>
      <c r="R1496" s="191"/>
      <c r="S1496" s="6"/>
      <c r="T1496" s="17"/>
    </row>
    <row r="1497" spans="1:20" ht="12.75">
      <c r="A1497" s="325"/>
      <c r="B1497" s="146"/>
      <c r="C1497" s="115"/>
      <c r="D1497" s="29"/>
      <c r="E1497" s="115"/>
      <c r="F1497" s="115" t="s">
        <v>26</v>
      </c>
      <c r="G1497" s="28">
        <f t="shared" si="302"/>
        <v>0</v>
      </c>
      <c r="H1497" s="28">
        <f t="shared" si="303"/>
        <v>0</v>
      </c>
      <c r="I1497" s="28">
        <v>0</v>
      </c>
      <c r="J1497" s="28">
        <v>0</v>
      </c>
      <c r="K1497" s="28">
        <v>0</v>
      </c>
      <c r="L1497" s="28">
        <v>0</v>
      </c>
      <c r="M1497" s="28">
        <v>0</v>
      </c>
      <c r="N1497" s="28">
        <v>0</v>
      </c>
      <c r="O1497" s="28">
        <v>0</v>
      </c>
      <c r="P1497" s="28">
        <v>0</v>
      </c>
      <c r="Q1497" s="190"/>
      <c r="R1497" s="191"/>
      <c r="S1497" s="6"/>
      <c r="T1497" s="17"/>
    </row>
    <row r="1498" spans="1:20" ht="12.75">
      <c r="A1498" s="325"/>
      <c r="B1498" s="146"/>
      <c r="C1498" s="115"/>
      <c r="D1498" s="29"/>
      <c r="E1498" s="115"/>
      <c r="F1498" s="115" t="s">
        <v>27</v>
      </c>
      <c r="G1498" s="28">
        <f t="shared" si="302"/>
        <v>0</v>
      </c>
      <c r="H1498" s="28">
        <f t="shared" si="303"/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0</v>
      </c>
      <c r="P1498" s="28">
        <v>0</v>
      </c>
      <c r="Q1498" s="190"/>
      <c r="R1498" s="191"/>
      <c r="S1498" s="6"/>
      <c r="T1498" s="17"/>
    </row>
    <row r="1499" spans="1:20" ht="12.75">
      <c r="A1499" s="325"/>
      <c r="B1499" s="146"/>
      <c r="C1499" s="115"/>
      <c r="D1499" s="29"/>
      <c r="E1499" s="115"/>
      <c r="F1499" s="115" t="s">
        <v>28</v>
      </c>
      <c r="G1499" s="28">
        <f t="shared" si="302"/>
        <v>0</v>
      </c>
      <c r="H1499" s="28">
        <f t="shared" si="303"/>
        <v>0</v>
      </c>
      <c r="I1499" s="28">
        <v>0</v>
      </c>
      <c r="J1499" s="28">
        <v>0</v>
      </c>
      <c r="K1499" s="28">
        <v>0</v>
      </c>
      <c r="L1499" s="28">
        <v>0</v>
      </c>
      <c r="M1499" s="28">
        <v>0</v>
      </c>
      <c r="N1499" s="28">
        <v>0</v>
      </c>
      <c r="O1499" s="28">
        <v>0</v>
      </c>
      <c r="P1499" s="28">
        <v>0</v>
      </c>
      <c r="Q1499" s="190"/>
      <c r="R1499" s="191"/>
      <c r="S1499" s="6"/>
      <c r="T1499" s="17"/>
    </row>
    <row r="1500" spans="1:20" ht="25.5">
      <c r="A1500" s="325"/>
      <c r="B1500" s="146"/>
      <c r="C1500" s="115"/>
      <c r="D1500" s="29"/>
      <c r="E1500" s="115" t="s">
        <v>399</v>
      </c>
      <c r="F1500" s="115" t="s">
        <v>227</v>
      </c>
      <c r="G1500" s="28">
        <f t="shared" si="302"/>
        <v>25175.8</v>
      </c>
      <c r="H1500" s="28">
        <f t="shared" si="303"/>
        <v>0</v>
      </c>
      <c r="I1500" s="28">
        <v>25175.8</v>
      </c>
      <c r="J1500" s="28">
        <v>0</v>
      </c>
      <c r="K1500" s="28">
        <v>0</v>
      </c>
      <c r="L1500" s="28">
        <v>0</v>
      </c>
      <c r="M1500" s="28">
        <v>0</v>
      </c>
      <c r="N1500" s="28">
        <v>0</v>
      </c>
      <c r="O1500" s="28">
        <v>0</v>
      </c>
      <c r="P1500" s="28">
        <v>0</v>
      </c>
      <c r="Q1500" s="190"/>
      <c r="R1500" s="191"/>
      <c r="S1500" s="6"/>
      <c r="T1500" s="17"/>
    </row>
    <row r="1501" spans="1:20" ht="12.75">
      <c r="A1501" s="325"/>
      <c r="B1501" s="146"/>
      <c r="C1501" s="115"/>
      <c r="D1501" s="29"/>
      <c r="E1501" s="115"/>
      <c r="F1501" s="115" t="s">
        <v>234</v>
      </c>
      <c r="G1501" s="28">
        <f t="shared" si="302"/>
        <v>0</v>
      </c>
      <c r="H1501" s="28">
        <f t="shared" si="303"/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190"/>
      <c r="R1501" s="191"/>
      <c r="S1501" s="6"/>
      <c r="T1501" s="17"/>
    </row>
    <row r="1502" spans="1:20" ht="12.75">
      <c r="A1502" s="325"/>
      <c r="B1502" s="146"/>
      <c r="C1502" s="115"/>
      <c r="D1502" s="29"/>
      <c r="E1502" s="115"/>
      <c r="F1502" s="115" t="s">
        <v>235</v>
      </c>
      <c r="G1502" s="28">
        <f t="shared" si="302"/>
        <v>0</v>
      </c>
      <c r="H1502" s="28">
        <f t="shared" si="303"/>
        <v>0</v>
      </c>
      <c r="I1502" s="28">
        <v>0</v>
      </c>
      <c r="J1502" s="28">
        <v>0</v>
      </c>
      <c r="K1502" s="28">
        <v>0</v>
      </c>
      <c r="L1502" s="28">
        <v>0</v>
      </c>
      <c r="M1502" s="28">
        <v>0</v>
      </c>
      <c r="N1502" s="28">
        <v>0</v>
      </c>
      <c r="O1502" s="28">
        <v>0</v>
      </c>
      <c r="P1502" s="28">
        <v>0</v>
      </c>
      <c r="Q1502" s="190"/>
      <c r="R1502" s="191"/>
      <c r="S1502" s="6"/>
      <c r="T1502" s="17"/>
    </row>
    <row r="1503" spans="1:20" ht="12.75">
      <c r="A1503" s="325"/>
      <c r="B1503" s="146"/>
      <c r="C1503" s="115"/>
      <c r="D1503" s="29"/>
      <c r="E1503" s="115"/>
      <c r="F1503" s="115" t="s">
        <v>236</v>
      </c>
      <c r="G1503" s="28">
        <f t="shared" si="302"/>
        <v>0</v>
      </c>
      <c r="H1503" s="28">
        <f t="shared" si="303"/>
        <v>0</v>
      </c>
      <c r="I1503" s="28">
        <v>0</v>
      </c>
      <c r="J1503" s="28">
        <v>0</v>
      </c>
      <c r="K1503" s="28">
        <v>0</v>
      </c>
      <c r="L1503" s="28">
        <v>0</v>
      </c>
      <c r="M1503" s="28">
        <v>0</v>
      </c>
      <c r="N1503" s="28">
        <v>0</v>
      </c>
      <c r="O1503" s="28">
        <v>0</v>
      </c>
      <c r="P1503" s="28">
        <v>0</v>
      </c>
      <c r="Q1503" s="190"/>
      <c r="R1503" s="191"/>
      <c r="S1503" s="6"/>
      <c r="T1503" s="17"/>
    </row>
    <row r="1504" spans="1:20" ht="12.75">
      <c r="A1504" s="325"/>
      <c r="B1504" s="146"/>
      <c r="C1504" s="115"/>
      <c r="D1504" s="29"/>
      <c r="E1504" s="115"/>
      <c r="F1504" s="115" t="s">
        <v>237</v>
      </c>
      <c r="G1504" s="28">
        <f t="shared" si="302"/>
        <v>0</v>
      </c>
      <c r="H1504" s="28">
        <f t="shared" si="303"/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190"/>
      <c r="R1504" s="191"/>
      <c r="S1504" s="6"/>
      <c r="T1504" s="17"/>
    </row>
    <row r="1505" spans="1:20" ht="13.5" thickBot="1">
      <c r="A1505" s="325"/>
      <c r="B1505" s="146"/>
      <c r="C1505" s="115"/>
      <c r="D1505" s="29"/>
      <c r="E1505" s="115"/>
      <c r="F1505" s="115" t="s">
        <v>238</v>
      </c>
      <c r="G1505" s="28">
        <f t="shared" si="302"/>
        <v>0</v>
      </c>
      <c r="H1505" s="28">
        <f t="shared" si="303"/>
        <v>0</v>
      </c>
      <c r="I1505" s="28">
        <v>0</v>
      </c>
      <c r="J1505" s="28">
        <v>0</v>
      </c>
      <c r="K1505" s="28">
        <v>0</v>
      </c>
      <c r="L1505" s="28">
        <v>0</v>
      </c>
      <c r="M1505" s="28">
        <v>0</v>
      </c>
      <c r="N1505" s="28">
        <v>0</v>
      </c>
      <c r="O1505" s="28">
        <v>0</v>
      </c>
      <c r="P1505" s="28">
        <v>0</v>
      </c>
      <c r="Q1505" s="190"/>
      <c r="R1505" s="191"/>
      <c r="S1505" s="6"/>
      <c r="T1505" s="17"/>
    </row>
    <row r="1506" spans="1:20" ht="12.75">
      <c r="A1506" s="325" t="s">
        <v>419</v>
      </c>
      <c r="B1506" s="146" t="s">
        <v>433</v>
      </c>
      <c r="C1506" s="115"/>
      <c r="D1506" s="29"/>
      <c r="E1506" s="115"/>
      <c r="F1506" s="120" t="s">
        <v>19</v>
      </c>
      <c r="G1506" s="28">
        <f>SUM(G1507:G1517)</f>
        <v>1443.3</v>
      </c>
      <c r="H1506" s="28">
        <f aca="true" t="shared" si="304" ref="H1506:P1506">SUM(H1507:H1517)</f>
        <v>1443.3</v>
      </c>
      <c r="I1506" s="28">
        <f t="shared" si="304"/>
        <v>1443.3</v>
      </c>
      <c r="J1506" s="28">
        <f t="shared" si="304"/>
        <v>1443.3</v>
      </c>
      <c r="K1506" s="28">
        <f t="shared" si="304"/>
        <v>0</v>
      </c>
      <c r="L1506" s="28">
        <f t="shared" si="304"/>
        <v>0</v>
      </c>
      <c r="M1506" s="28">
        <f t="shared" si="304"/>
        <v>0</v>
      </c>
      <c r="N1506" s="28">
        <f t="shared" si="304"/>
        <v>0</v>
      </c>
      <c r="O1506" s="28">
        <f t="shared" si="304"/>
        <v>0</v>
      </c>
      <c r="P1506" s="28">
        <f t="shared" si="304"/>
        <v>0</v>
      </c>
      <c r="Q1506" s="188" t="s">
        <v>20</v>
      </c>
      <c r="R1506" s="189"/>
      <c r="S1506" s="6"/>
      <c r="T1506" s="17"/>
    </row>
    <row r="1507" spans="1:20" ht="12.75">
      <c r="A1507" s="325"/>
      <c r="B1507" s="146"/>
      <c r="C1507" s="115"/>
      <c r="D1507" s="29"/>
      <c r="E1507" s="115"/>
      <c r="F1507" s="115" t="s">
        <v>22</v>
      </c>
      <c r="G1507" s="28">
        <f aca="true" t="shared" si="305" ref="G1507:G1517">I1507+K1507+M1507+O1507</f>
        <v>0</v>
      </c>
      <c r="H1507" s="28">
        <f aca="true" t="shared" si="306" ref="H1507:H1517">J1507+L1507+N1507+P1507</f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190"/>
      <c r="R1507" s="191"/>
      <c r="S1507" s="6"/>
      <c r="T1507" s="17"/>
    </row>
    <row r="1508" spans="1:20" ht="12.75">
      <c r="A1508" s="325"/>
      <c r="B1508" s="146"/>
      <c r="C1508" s="115"/>
      <c r="D1508" s="29"/>
      <c r="E1508" s="115"/>
      <c r="F1508" s="115" t="s">
        <v>25</v>
      </c>
      <c r="G1508" s="28">
        <f t="shared" si="305"/>
        <v>0</v>
      </c>
      <c r="H1508" s="28">
        <f t="shared" si="306"/>
        <v>0</v>
      </c>
      <c r="I1508" s="28">
        <v>0</v>
      </c>
      <c r="J1508" s="28">
        <v>0</v>
      </c>
      <c r="K1508" s="28">
        <v>0</v>
      </c>
      <c r="L1508" s="28">
        <v>0</v>
      </c>
      <c r="M1508" s="28">
        <v>0</v>
      </c>
      <c r="N1508" s="28">
        <v>0</v>
      </c>
      <c r="O1508" s="28">
        <v>0</v>
      </c>
      <c r="P1508" s="28">
        <v>0</v>
      </c>
      <c r="Q1508" s="190"/>
      <c r="R1508" s="191"/>
      <c r="S1508" s="6"/>
      <c r="T1508" s="17"/>
    </row>
    <row r="1509" spans="1:20" ht="12.75">
      <c r="A1509" s="325"/>
      <c r="B1509" s="146"/>
      <c r="C1509" s="115"/>
      <c r="D1509" s="29"/>
      <c r="E1509" s="115"/>
      <c r="F1509" s="115" t="s">
        <v>26</v>
      </c>
      <c r="G1509" s="28">
        <f t="shared" si="305"/>
        <v>0</v>
      </c>
      <c r="H1509" s="28">
        <f t="shared" si="306"/>
        <v>0</v>
      </c>
      <c r="I1509" s="28">
        <v>0</v>
      </c>
      <c r="J1509" s="28">
        <v>0</v>
      </c>
      <c r="K1509" s="28">
        <v>0</v>
      </c>
      <c r="L1509" s="28">
        <v>0</v>
      </c>
      <c r="M1509" s="28">
        <v>0</v>
      </c>
      <c r="N1509" s="28">
        <v>0</v>
      </c>
      <c r="O1509" s="28">
        <v>0</v>
      </c>
      <c r="P1509" s="28">
        <v>0</v>
      </c>
      <c r="Q1509" s="190"/>
      <c r="R1509" s="191"/>
      <c r="S1509" s="6"/>
      <c r="T1509" s="17"/>
    </row>
    <row r="1510" spans="1:20" ht="12.75">
      <c r="A1510" s="325"/>
      <c r="B1510" s="146"/>
      <c r="C1510" s="115"/>
      <c r="D1510" s="29"/>
      <c r="E1510" s="115"/>
      <c r="F1510" s="115" t="s">
        <v>27</v>
      </c>
      <c r="G1510" s="28">
        <f t="shared" si="305"/>
        <v>0</v>
      </c>
      <c r="H1510" s="28">
        <f t="shared" si="306"/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190"/>
      <c r="R1510" s="191"/>
      <c r="S1510" s="6"/>
      <c r="T1510" s="17"/>
    </row>
    <row r="1511" spans="1:20" ht="51">
      <c r="A1511" s="325"/>
      <c r="B1511" s="146"/>
      <c r="C1511" s="115"/>
      <c r="D1511" s="29" t="s">
        <v>212</v>
      </c>
      <c r="E1511" s="115" t="s">
        <v>401</v>
      </c>
      <c r="F1511" s="115" t="s">
        <v>28</v>
      </c>
      <c r="G1511" s="28">
        <f t="shared" si="305"/>
        <v>3.6</v>
      </c>
      <c r="H1511" s="28">
        <f t="shared" si="306"/>
        <v>3.6</v>
      </c>
      <c r="I1511" s="28">
        <v>3.6</v>
      </c>
      <c r="J1511" s="28">
        <v>3.6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28">
        <v>0</v>
      </c>
      <c r="Q1511" s="190"/>
      <c r="R1511" s="191"/>
      <c r="S1511" s="6"/>
      <c r="T1511" s="17"/>
    </row>
    <row r="1512" spans="1:20" ht="25.5" customHeight="1">
      <c r="A1512" s="325"/>
      <c r="B1512" s="146"/>
      <c r="C1512" s="115"/>
      <c r="D1512" s="29" t="s">
        <v>212</v>
      </c>
      <c r="E1512" s="115" t="s">
        <v>23</v>
      </c>
      <c r="F1512" s="115" t="s">
        <v>227</v>
      </c>
      <c r="G1512" s="28">
        <f t="shared" si="305"/>
        <v>1439.7</v>
      </c>
      <c r="H1512" s="28">
        <f t="shared" si="306"/>
        <v>1439.7</v>
      </c>
      <c r="I1512" s="28">
        <v>1439.7</v>
      </c>
      <c r="J1512" s="28">
        <v>1439.7</v>
      </c>
      <c r="K1512" s="28">
        <v>0</v>
      </c>
      <c r="L1512" s="28">
        <v>0</v>
      </c>
      <c r="M1512" s="28">
        <v>0</v>
      </c>
      <c r="N1512" s="28">
        <v>0</v>
      </c>
      <c r="O1512" s="28">
        <v>0</v>
      </c>
      <c r="P1512" s="28">
        <v>0</v>
      </c>
      <c r="Q1512" s="190"/>
      <c r="R1512" s="191"/>
      <c r="S1512" s="6"/>
      <c r="T1512" s="17"/>
    </row>
    <row r="1513" spans="1:20" ht="12.75">
      <c r="A1513" s="325"/>
      <c r="B1513" s="146"/>
      <c r="C1513" s="115"/>
      <c r="D1513" s="29"/>
      <c r="E1513" s="115"/>
      <c r="F1513" s="115" t="s">
        <v>234</v>
      </c>
      <c r="G1513" s="28">
        <f t="shared" si="305"/>
        <v>0</v>
      </c>
      <c r="H1513" s="28">
        <f t="shared" si="306"/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190"/>
      <c r="R1513" s="191"/>
      <c r="S1513" s="6"/>
      <c r="T1513" s="17"/>
    </row>
    <row r="1514" spans="1:20" ht="12.75">
      <c r="A1514" s="325"/>
      <c r="B1514" s="146"/>
      <c r="C1514" s="115"/>
      <c r="D1514" s="29"/>
      <c r="E1514" s="115"/>
      <c r="F1514" s="115" t="s">
        <v>235</v>
      </c>
      <c r="G1514" s="28">
        <f t="shared" si="305"/>
        <v>0</v>
      </c>
      <c r="H1514" s="28">
        <f t="shared" si="306"/>
        <v>0</v>
      </c>
      <c r="I1514" s="28">
        <v>0</v>
      </c>
      <c r="J1514" s="28">
        <v>0</v>
      </c>
      <c r="K1514" s="28">
        <v>0</v>
      </c>
      <c r="L1514" s="28">
        <v>0</v>
      </c>
      <c r="M1514" s="28">
        <v>0</v>
      </c>
      <c r="N1514" s="28">
        <v>0</v>
      </c>
      <c r="O1514" s="28">
        <v>0</v>
      </c>
      <c r="P1514" s="28">
        <v>0</v>
      </c>
      <c r="Q1514" s="190"/>
      <c r="R1514" s="191"/>
      <c r="S1514" s="6"/>
      <c r="T1514" s="17"/>
    </row>
    <row r="1515" spans="1:20" ht="12.75">
      <c r="A1515" s="325"/>
      <c r="B1515" s="146"/>
      <c r="C1515" s="115"/>
      <c r="D1515" s="29"/>
      <c r="E1515" s="115"/>
      <c r="F1515" s="115" t="s">
        <v>236</v>
      </c>
      <c r="G1515" s="28">
        <f t="shared" si="305"/>
        <v>0</v>
      </c>
      <c r="H1515" s="28">
        <f t="shared" si="306"/>
        <v>0</v>
      </c>
      <c r="I1515" s="28">
        <v>0</v>
      </c>
      <c r="J1515" s="28">
        <v>0</v>
      </c>
      <c r="K1515" s="28">
        <v>0</v>
      </c>
      <c r="L1515" s="28">
        <v>0</v>
      </c>
      <c r="M1515" s="28">
        <v>0</v>
      </c>
      <c r="N1515" s="28">
        <v>0</v>
      </c>
      <c r="O1515" s="28">
        <v>0</v>
      </c>
      <c r="P1515" s="28">
        <v>0</v>
      </c>
      <c r="Q1515" s="190"/>
      <c r="R1515" s="191"/>
      <c r="S1515" s="6"/>
      <c r="T1515" s="17"/>
    </row>
    <row r="1516" spans="1:20" ht="12.75">
      <c r="A1516" s="325"/>
      <c r="B1516" s="146"/>
      <c r="C1516" s="115"/>
      <c r="D1516" s="29"/>
      <c r="E1516" s="115"/>
      <c r="F1516" s="115" t="s">
        <v>237</v>
      </c>
      <c r="G1516" s="28">
        <f t="shared" si="305"/>
        <v>0</v>
      </c>
      <c r="H1516" s="28">
        <f t="shared" si="306"/>
        <v>0</v>
      </c>
      <c r="I1516" s="28">
        <v>0</v>
      </c>
      <c r="J1516" s="28">
        <v>0</v>
      </c>
      <c r="K1516" s="28">
        <v>0</v>
      </c>
      <c r="L1516" s="28">
        <v>0</v>
      </c>
      <c r="M1516" s="28">
        <v>0</v>
      </c>
      <c r="N1516" s="28">
        <v>0</v>
      </c>
      <c r="O1516" s="28">
        <v>0</v>
      </c>
      <c r="P1516" s="28">
        <v>0</v>
      </c>
      <c r="Q1516" s="190"/>
      <c r="R1516" s="191"/>
      <c r="S1516" s="6"/>
      <c r="T1516" s="17"/>
    </row>
    <row r="1517" spans="1:20" ht="12.75">
      <c r="A1517" s="325"/>
      <c r="B1517" s="146"/>
      <c r="C1517" s="115"/>
      <c r="D1517" s="29"/>
      <c r="E1517" s="115"/>
      <c r="F1517" s="115" t="s">
        <v>238</v>
      </c>
      <c r="G1517" s="28">
        <f t="shared" si="305"/>
        <v>0</v>
      </c>
      <c r="H1517" s="28">
        <f t="shared" si="306"/>
        <v>0</v>
      </c>
      <c r="I1517" s="28">
        <v>0</v>
      </c>
      <c r="J1517" s="28">
        <v>0</v>
      </c>
      <c r="K1517" s="28">
        <v>0</v>
      </c>
      <c r="L1517" s="28">
        <v>0</v>
      </c>
      <c r="M1517" s="28">
        <v>0</v>
      </c>
      <c r="N1517" s="28">
        <v>0</v>
      </c>
      <c r="O1517" s="28">
        <v>0</v>
      </c>
      <c r="P1517" s="28">
        <v>0</v>
      </c>
      <c r="Q1517" s="300"/>
      <c r="R1517" s="333"/>
      <c r="S1517" s="6"/>
      <c r="T1517" s="17"/>
    </row>
    <row r="1518" spans="1:53" s="43" customFormat="1" ht="13.5" thickBot="1">
      <c r="A1518" s="334" t="s">
        <v>424</v>
      </c>
      <c r="B1518" s="335"/>
      <c r="C1518" s="335"/>
      <c r="D1518" s="335"/>
      <c r="E1518" s="335"/>
      <c r="F1518" s="335"/>
      <c r="G1518" s="335"/>
      <c r="H1518" s="335"/>
      <c r="I1518" s="335"/>
      <c r="J1518" s="335"/>
      <c r="K1518" s="335"/>
      <c r="L1518" s="335"/>
      <c r="M1518" s="335"/>
      <c r="N1518" s="335"/>
      <c r="O1518" s="335"/>
      <c r="P1518" s="335"/>
      <c r="Q1518" s="335"/>
      <c r="R1518" s="336"/>
      <c r="S1518" s="337"/>
      <c r="T1518" s="41"/>
      <c r="U1518" s="41"/>
      <c r="V1518" s="41"/>
      <c r="W1518" s="42"/>
      <c r="X1518" s="42"/>
      <c r="Y1518" s="42"/>
      <c r="Z1518" s="42"/>
      <c r="AA1518" s="42"/>
      <c r="AB1518" s="42"/>
      <c r="AC1518" s="42"/>
      <c r="AD1518" s="42"/>
      <c r="AE1518" s="42"/>
      <c r="AF1518" s="42"/>
      <c r="AG1518" s="42"/>
      <c r="AH1518" s="42"/>
      <c r="AI1518" s="42"/>
      <c r="AJ1518" s="42"/>
      <c r="AK1518" s="42"/>
      <c r="AL1518" s="42"/>
      <c r="AM1518" s="42"/>
      <c r="AN1518" s="42"/>
      <c r="AO1518" s="42"/>
      <c r="AP1518" s="42"/>
      <c r="AQ1518" s="42"/>
      <c r="AR1518" s="42"/>
      <c r="AS1518" s="42"/>
      <c r="AT1518" s="42"/>
      <c r="AU1518" s="42"/>
      <c r="AV1518" s="42"/>
      <c r="AW1518" s="42"/>
      <c r="AX1518" s="42"/>
      <c r="AY1518" s="42"/>
      <c r="AZ1518" s="42"/>
      <c r="BA1518" s="42"/>
    </row>
    <row r="1519" spans="1:21" ht="12.75" customHeight="1">
      <c r="A1519" s="266" t="s">
        <v>39</v>
      </c>
      <c r="B1519" s="139" t="s">
        <v>40</v>
      </c>
      <c r="C1519" s="145" t="s">
        <v>33</v>
      </c>
      <c r="D1519" s="21"/>
      <c r="E1519" s="114"/>
      <c r="F1519" s="119" t="s">
        <v>19</v>
      </c>
      <c r="G1519" s="23">
        <f>SUM(G1520:G1530)</f>
        <v>4148.7</v>
      </c>
      <c r="H1519" s="23">
        <f aca="true" t="shared" si="307" ref="H1519:P1519">SUM(H1520:H1530)</f>
        <v>0</v>
      </c>
      <c r="I1519" s="23">
        <f t="shared" si="307"/>
        <v>4148.7</v>
      </c>
      <c r="J1519" s="23">
        <f t="shared" si="307"/>
        <v>0</v>
      </c>
      <c r="K1519" s="23">
        <f t="shared" si="307"/>
        <v>0</v>
      </c>
      <c r="L1519" s="23">
        <f t="shared" si="307"/>
        <v>0</v>
      </c>
      <c r="M1519" s="23">
        <f t="shared" si="307"/>
        <v>0</v>
      </c>
      <c r="N1519" s="23">
        <f t="shared" si="307"/>
        <v>0</v>
      </c>
      <c r="O1519" s="23">
        <f t="shared" si="307"/>
        <v>0</v>
      </c>
      <c r="P1519" s="23">
        <f t="shared" si="307"/>
        <v>0</v>
      </c>
      <c r="Q1519" s="145" t="s">
        <v>20</v>
      </c>
      <c r="R1519" s="245"/>
      <c r="S1519" s="6" t="s">
        <v>545</v>
      </c>
      <c r="T1519" s="90" t="s">
        <v>542</v>
      </c>
      <c r="U1519" s="90"/>
    </row>
    <row r="1520" spans="1:21" ht="12.75">
      <c r="A1520" s="267"/>
      <c r="B1520" s="140"/>
      <c r="C1520" s="146"/>
      <c r="D1520" s="29"/>
      <c r="E1520" s="115"/>
      <c r="F1520" s="115" t="s">
        <v>22</v>
      </c>
      <c r="G1520" s="28">
        <f aca="true" t="shared" si="308" ref="G1520:H1524">I1520+K1520+M1520+O1520</f>
        <v>0</v>
      </c>
      <c r="H1520" s="28">
        <f t="shared" si="308"/>
        <v>0</v>
      </c>
      <c r="I1520" s="28">
        <v>0</v>
      </c>
      <c r="J1520" s="28">
        <v>0</v>
      </c>
      <c r="K1520" s="28">
        <v>0</v>
      </c>
      <c r="L1520" s="28">
        <v>0</v>
      </c>
      <c r="M1520" s="28">
        <v>0</v>
      </c>
      <c r="N1520" s="28">
        <v>0</v>
      </c>
      <c r="O1520" s="28">
        <v>0</v>
      </c>
      <c r="P1520" s="28">
        <v>0</v>
      </c>
      <c r="Q1520" s="146"/>
      <c r="R1520" s="246"/>
      <c r="S1520" s="6"/>
      <c r="T1520" s="7">
        <f>G1528+G1540+G1554+G1567+G1579+G1592+G1605+G1619+G1631+G1644+G1656+G1807+G1819+G1831+G1843+G1855</f>
        <v>46934.6</v>
      </c>
      <c r="U1520" s="4">
        <v>2023</v>
      </c>
    </row>
    <row r="1521" spans="1:21" ht="12.75">
      <c r="A1521" s="267"/>
      <c r="B1521" s="140"/>
      <c r="C1521" s="146"/>
      <c r="D1521" s="29"/>
      <c r="E1521" s="115"/>
      <c r="F1521" s="115" t="s">
        <v>25</v>
      </c>
      <c r="G1521" s="28">
        <f t="shared" si="308"/>
        <v>0</v>
      </c>
      <c r="H1521" s="28">
        <f t="shared" si="308"/>
        <v>0</v>
      </c>
      <c r="I1521" s="28">
        <v>0</v>
      </c>
      <c r="J1521" s="28">
        <v>0</v>
      </c>
      <c r="K1521" s="28">
        <v>0</v>
      </c>
      <c r="L1521" s="28">
        <v>0</v>
      </c>
      <c r="M1521" s="28">
        <v>0</v>
      </c>
      <c r="N1521" s="28">
        <v>0</v>
      </c>
      <c r="O1521" s="28">
        <v>0</v>
      </c>
      <c r="P1521" s="28">
        <v>0</v>
      </c>
      <c r="Q1521" s="146"/>
      <c r="R1521" s="246"/>
      <c r="S1521" s="6"/>
      <c r="T1521" s="7">
        <f>G1529+G1541+G1555+G1568+G1580+G1593+G1606+G1620+G1632+G1645+G1657+G1808+G1820+G1832+G1844+G1856</f>
        <v>178974.4</v>
      </c>
      <c r="U1521" s="4">
        <v>2024</v>
      </c>
    </row>
    <row r="1522" spans="1:21" ht="12.75">
      <c r="A1522" s="267"/>
      <c r="B1522" s="140"/>
      <c r="C1522" s="146"/>
      <c r="D1522" s="29"/>
      <c r="E1522" s="115"/>
      <c r="F1522" s="115" t="s">
        <v>26</v>
      </c>
      <c r="G1522" s="28">
        <f t="shared" si="308"/>
        <v>0</v>
      </c>
      <c r="H1522" s="28">
        <f t="shared" si="308"/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146"/>
      <c r="R1522" s="246"/>
      <c r="S1522" s="6"/>
      <c r="T1522" s="7">
        <f>G1530+G1542+G1556+G1569+G1581+G1594+G1607+G1621+G1633+G1646+G1658+G1809+G1821+G1833+G1845+G1857</f>
        <v>51094.4</v>
      </c>
      <c r="U1522" s="4">
        <v>2025</v>
      </c>
    </row>
    <row r="1523" spans="1:20" ht="12.75">
      <c r="A1523" s="267"/>
      <c r="B1523" s="140"/>
      <c r="C1523" s="146"/>
      <c r="D1523" s="29"/>
      <c r="E1523" s="115"/>
      <c r="F1523" s="115" t="s">
        <v>27</v>
      </c>
      <c r="G1523" s="28">
        <f t="shared" si="308"/>
        <v>0</v>
      </c>
      <c r="H1523" s="28">
        <f t="shared" si="308"/>
        <v>0</v>
      </c>
      <c r="I1523" s="28">
        <v>0</v>
      </c>
      <c r="J1523" s="28">
        <v>0</v>
      </c>
      <c r="K1523" s="28">
        <v>0</v>
      </c>
      <c r="L1523" s="28">
        <v>0</v>
      </c>
      <c r="M1523" s="28">
        <v>0</v>
      </c>
      <c r="N1523" s="28">
        <v>0</v>
      </c>
      <c r="O1523" s="28">
        <v>0</v>
      </c>
      <c r="P1523" s="28">
        <v>0</v>
      </c>
      <c r="Q1523" s="146"/>
      <c r="R1523" s="246"/>
      <c r="S1523" s="6"/>
      <c r="T1523" s="4" t="s">
        <v>543</v>
      </c>
    </row>
    <row r="1524" spans="1:21" ht="12.75">
      <c r="A1524" s="267"/>
      <c r="B1524" s="140"/>
      <c r="C1524" s="146"/>
      <c r="D1524" s="29"/>
      <c r="E1524" s="115"/>
      <c r="F1524" s="115" t="s">
        <v>28</v>
      </c>
      <c r="G1524" s="28">
        <f t="shared" si="308"/>
        <v>0</v>
      </c>
      <c r="H1524" s="28">
        <f t="shared" si="308"/>
        <v>0</v>
      </c>
      <c r="I1524" s="28">
        <v>0</v>
      </c>
      <c r="J1524" s="28">
        <v>0</v>
      </c>
      <c r="K1524" s="28">
        <v>0</v>
      </c>
      <c r="L1524" s="28">
        <v>0</v>
      </c>
      <c r="M1524" s="28">
        <v>0</v>
      </c>
      <c r="N1524" s="28">
        <v>0</v>
      </c>
      <c r="O1524" s="28">
        <v>0</v>
      </c>
      <c r="P1524" s="28">
        <v>0</v>
      </c>
      <c r="Q1524" s="146"/>
      <c r="R1524" s="246"/>
      <c r="S1524" s="6"/>
      <c r="U1524" s="4">
        <v>2023</v>
      </c>
    </row>
    <row r="1525" spans="1:21" ht="12.75">
      <c r="A1525" s="267"/>
      <c r="B1525" s="140"/>
      <c r="C1525" s="146"/>
      <c r="D1525" s="29"/>
      <c r="E1525" s="115"/>
      <c r="F1525" s="115" t="s">
        <v>227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146"/>
      <c r="R1525" s="246"/>
      <c r="S1525" s="6"/>
      <c r="U1525" s="4">
        <v>2024</v>
      </c>
    </row>
    <row r="1526" spans="1:21" ht="12.75">
      <c r="A1526" s="267"/>
      <c r="B1526" s="140"/>
      <c r="C1526" s="146"/>
      <c r="D1526" s="29"/>
      <c r="E1526" s="115"/>
      <c r="F1526" s="115" t="s">
        <v>234</v>
      </c>
      <c r="G1526" s="28">
        <f aca="true" t="shared" si="309" ref="G1526:H1530">I1526+K1526+M1526+O1526</f>
        <v>0</v>
      </c>
      <c r="H1526" s="28">
        <f t="shared" si="309"/>
        <v>0</v>
      </c>
      <c r="I1526" s="28">
        <v>0</v>
      </c>
      <c r="J1526" s="28">
        <v>0</v>
      </c>
      <c r="K1526" s="28">
        <v>0</v>
      </c>
      <c r="L1526" s="28">
        <v>0</v>
      </c>
      <c r="M1526" s="28">
        <v>0</v>
      </c>
      <c r="N1526" s="28">
        <v>0</v>
      </c>
      <c r="O1526" s="28">
        <v>0</v>
      </c>
      <c r="P1526" s="28">
        <v>0</v>
      </c>
      <c r="Q1526" s="146"/>
      <c r="R1526" s="246"/>
      <c r="S1526" s="6"/>
      <c r="T1526" s="17"/>
      <c r="U1526" s="4">
        <v>2025</v>
      </c>
    </row>
    <row r="1527" spans="1:20" ht="12.75">
      <c r="A1527" s="267"/>
      <c r="B1527" s="140"/>
      <c r="C1527" s="146"/>
      <c r="D1527" s="29"/>
      <c r="E1527" s="115"/>
      <c r="F1527" s="115" t="s">
        <v>235</v>
      </c>
      <c r="G1527" s="28">
        <f t="shared" si="309"/>
        <v>0</v>
      </c>
      <c r="H1527" s="28">
        <f t="shared" si="309"/>
        <v>0</v>
      </c>
      <c r="I1527" s="28">
        <v>0</v>
      </c>
      <c r="J1527" s="28">
        <v>0</v>
      </c>
      <c r="K1527" s="28">
        <v>0</v>
      </c>
      <c r="L1527" s="28">
        <v>0</v>
      </c>
      <c r="M1527" s="28">
        <v>0</v>
      </c>
      <c r="N1527" s="28">
        <v>0</v>
      </c>
      <c r="O1527" s="28">
        <v>0</v>
      </c>
      <c r="P1527" s="28">
        <v>0</v>
      </c>
      <c r="Q1527" s="146"/>
      <c r="R1527" s="246"/>
      <c r="S1527" s="6"/>
      <c r="T1527" s="17" t="s">
        <v>544</v>
      </c>
    </row>
    <row r="1528" spans="1:21" ht="12.75">
      <c r="A1528" s="267"/>
      <c r="B1528" s="140"/>
      <c r="C1528" s="146"/>
      <c r="D1528" s="29"/>
      <c r="E1528" s="115" t="s">
        <v>24</v>
      </c>
      <c r="F1528" s="115" t="s">
        <v>236</v>
      </c>
      <c r="G1528" s="28">
        <f t="shared" si="309"/>
        <v>4148.7</v>
      </c>
      <c r="H1528" s="28">
        <f t="shared" si="309"/>
        <v>0</v>
      </c>
      <c r="I1528" s="28">
        <v>4148.7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146"/>
      <c r="R1528" s="246"/>
      <c r="S1528" s="6"/>
      <c r="T1528" s="17"/>
      <c r="U1528" s="4">
        <v>2023</v>
      </c>
    </row>
    <row r="1529" spans="1:21" ht="12.75">
      <c r="A1529" s="267"/>
      <c r="B1529" s="140"/>
      <c r="C1529" s="146"/>
      <c r="D1529" s="29"/>
      <c r="E1529" s="115"/>
      <c r="F1529" s="115" t="s">
        <v>237</v>
      </c>
      <c r="G1529" s="28">
        <f t="shared" si="309"/>
        <v>0</v>
      </c>
      <c r="H1529" s="28">
        <f t="shared" si="309"/>
        <v>0</v>
      </c>
      <c r="I1529" s="28">
        <v>0</v>
      </c>
      <c r="J1529" s="28">
        <v>0</v>
      </c>
      <c r="K1529" s="28">
        <v>0</v>
      </c>
      <c r="L1529" s="28">
        <v>0</v>
      </c>
      <c r="M1529" s="28">
        <v>0</v>
      </c>
      <c r="N1529" s="28">
        <v>0</v>
      </c>
      <c r="O1529" s="28">
        <v>0</v>
      </c>
      <c r="P1529" s="28">
        <v>0</v>
      </c>
      <c r="Q1529" s="146"/>
      <c r="R1529" s="246"/>
      <c r="S1529" s="6"/>
      <c r="T1529" s="17"/>
      <c r="U1529" s="4">
        <v>2024</v>
      </c>
    </row>
    <row r="1530" spans="1:21" ht="188.25" customHeight="1" thickBot="1">
      <c r="A1530" s="268"/>
      <c r="B1530" s="141"/>
      <c r="C1530" s="147"/>
      <c r="D1530" s="33"/>
      <c r="E1530" s="116"/>
      <c r="F1530" s="116" t="s">
        <v>238</v>
      </c>
      <c r="G1530" s="36">
        <f t="shared" si="309"/>
        <v>0</v>
      </c>
      <c r="H1530" s="36">
        <f t="shared" si="309"/>
        <v>0</v>
      </c>
      <c r="I1530" s="36">
        <v>0</v>
      </c>
      <c r="J1530" s="36">
        <v>0</v>
      </c>
      <c r="K1530" s="36">
        <v>0</v>
      </c>
      <c r="L1530" s="36">
        <v>0</v>
      </c>
      <c r="M1530" s="36">
        <v>0</v>
      </c>
      <c r="N1530" s="36">
        <v>0</v>
      </c>
      <c r="O1530" s="36">
        <v>0</v>
      </c>
      <c r="P1530" s="36">
        <v>0</v>
      </c>
      <c r="Q1530" s="147"/>
      <c r="R1530" s="247"/>
      <c r="S1530" s="6"/>
      <c r="T1530" s="17"/>
      <c r="U1530" s="107">
        <v>2025</v>
      </c>
    </row>
    <row r="1531" spans="1:19" ht="12.75" customHeight="1">
      <c r="A1531" s="239" t="s">
        <v>41</v>
      </c>
      <c r="B1531" s="139" t="s">
        <v>42</v>
      </c>
      <c r="C1531" s="145"/>
      <c r="D1531" s="21"/>
      <c r="E1531" s="114"/>
      <c r="F1531" s="119" t="s">
        <v>19</v>
      </c>
      <c r="G1531" s="23">
        <f>SUM(G1532:G1542)</f>
        <v>21000</v>
      </c>
      <c r="H1531" s="23">
        <f aca="true" t="shared" si="310" ref="H1531:P1531">SUM(H1532:H1542)</f>
        <v>0</v>
      </c>
      <c r="I1531" s="23">
        <f t="shared" si="310"/>
        <v>21000</v>
      </c>
      <c r="J1531" s="23">
        <f t="shared" si="310"/>
        <v>0</v>
      </c>
      <c r="K1531" s="23">
        <f t="shared" si="310"/>
        <v>0</v>
      </c>
      <c r="L1531" s="23">
        <f t="shared" si="310"/>
        <v>0</v>
      </c>
      <c r="M1531" s="23">
        <f t="shared" si="310"/>
        <v>0</v>
      </c>
      <c r="N1531" s="23">
        <f t="shared" si="310"/>
        <v>0</v>
      </c>
      <c r="O1531" s="23">
        <f t="shared" si="310"/>
        <v>0</v>
      </c>
      <c r="P1531" s="23">
        <f t="shared" si="310"/>
        <v>0</v>
      </c>
      <c r="Q1531" s="145" t="s">
        <v>20</v>
      </c>
      <c r="R1531" s="245"/>
      <c r="S1531" s="6"/>
    </row>
    <row r="1532" spans="1:19" ht="12.75">
      <c r="A1532" s="240"/>
      <c r="B1532" s="140"/>
      <c r="C1532" s="146"/>
      <c r="D1532" s="29"/>
      <c r="E1532" s="115"/>
      <c r="F1532" s="115" t="s">
        <v>22</v>
      </c>
      <c r="G1532" s="28">
        <f aca="true" t="shared" si="311" ref="G1532:H1536">I1532+K1532+M1532+O1532</f>
        <v>0</v>
      </c>
      <c r="H1532" s="28">
        <f t="shared" si="311"/>
        <v>0</v>
      </c>
      <c r="I1532" s="28">
        <v>0</v>
      </c>
      <c r="J1532" s="28">
        <v>0</v>
      </c>
      <c r="K1532" s="28">
        <v>0</v>
      </c>
      <c r="L1532" s="28">
        <v>0</v>
      </c>
      <c r="M1532" s="28">
        <v>0</v>
      </c>
      <c r="N1532" s="28">
        <v>0</v>
      </c>
      <c r="O1532" s="28">
        <v>0</v>
      </c>
      <c r="P1532" s="28">
        <v>0</v>
      </c>
      <c r="Q1532" s="146"/>
      <c r="R1532" s="246"/>
      <c r="S1532" s="6"/>
    </row>
    <row r="1533" spans="1:19" ht="12.75">
      <c r="A1533" s="240"/>
      <c r="B1533" s="140"/>
      <c r="C1533" s="146"/>
      <c r="D1533" s="29"/>
      <c r="E1533" s="49"/>
      <c r="F1533" s="115" t="s">
        <v>25</v>
      </c>
      <c r="G1533" s="28">
        <f t="shared" si="311"/>
        <v>0</v>
      </c>
      <c r="H1533" s="28">
        <f t="shared" si="311"/>
        <v>0</v>
      </c>
      <c r="I1533" s="28">
        <v>0</v>
      </c>
      <c r="J1533" s="28">
        <v>0</v>
      </c>
      <c r="K1533" s="28">
        <v>0</v>
      </c>
      <c r="L1533" s="28">
        <v>0</v>
      </c>
      <c r="M1533" s="28">
        <v>0</v>
      </c>
      <c r="N1533" s="28">
        <v>0</v>
      </c>
      <c r="O1533" s="28">
        <v>0</v>
      </c>
      <c r="P1533" s="28">
        <v>0</v>
      </c>
      <c r="Q1533" s="146"/>
      <c r="R1533" s="246"/>
      <c r="S1533" s="6"/>
    </row>
    <row r="1534" spans="1:19" ht="12.75">
      <c r="A1534" s="240"/>
      <c r="B1534" s="140"/>
      <c r="C1534" s="146"/>
      <c r="D1534" s="29"/>
      <c r="E1534" s="115"/>
      <c r="F1534" s="115" t="s">
        <v>26</v>
      </c>
      <c r="G1534" s="28">
        <f t="shared" si="311"/>
        <v>0</v>
      </c>
      <c r="H1534" s="28">
        <f t="shared" si="311"/>
        <v>0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146"/>
      <c r="R1534" s="246"/>
      <c r="S1534" s="6"/>
    </row>
    <row r="1535" spans="1:19" ht="12.75">
      <c r="A1535" s="240"/>
      <c r="B1535" s="140"/>
      <c r="C1535" s="146"/>
      <c r="D1535" s="29"/>
      <c r="E1535" s="115"/>
      <c r="F1535" s="115" t="s">
        <v>27</v>
      </c>
      <c r="G1535" s="28">
        <f t="shared" si="311"/>
        <v>0</v>
      </c>
      <c r="H1535" s="28">
        <f t="shared" si="311"/>
        <v>0</v>
      </c>
      <c r="I1535" s="28">
        <v>0</v>
      </c>
      <c r="J1535" s="28">
        <v>0</v>
      </c>
      <c r="K1535" s="28">
        <v>0</v>
      </c>
      <c r="L1535" s="28">
        <v>0</v>
      </c>
      <c r="M1535" s="28">
        <v>0</v>
      </c>
      <c r="N1535" s="28">
        <v>0</v>
      </c>
      <c r="O1535" s="28">
        <v>0</v>
      </c>
      <c r="P1535" s="28">
        <v>0</v>
      </c>
      <c r="Q1535" s="146"/>
      <c r="R1535" s="246"/>
      <c r="S1535" s="6"/>
    </row>
    <row r="1536" spans="1:19" ht="12.75">
      <c r="A1536" s="240"/>
      <c r="B1536" s="140"/>
      <c r="C1536" s="146"/>
      <c r="D1536" s="29"/>
      <c r="E1536" s="115"/>
      <c r="F1536" s="115" t="s">
        <v>28</v>
      </c>
      <c r="G1536" s="28">
        <f t="shared" si="311"/>
        <v>0</v>
      </c>
      <c r="H1536" s="28">
        <f t="shared" si="311"/>
        <v>0</v>
      </c>
      <c r="I1536" s="28">
        <v>0</v>
      </c>
      <c r="J1536" s="28">
        <v>0</v>
      </c>
      <c r="K1536" s="28">
        <v>0</v>
      </c>
      <c r="L1536" s="28">
        <v>0</v>
      </c>
      <c r="M1536" s="28">
        <v>0</v>
      </c>
      <c r="N1536" s="28">
        <v>0</v>
      </c>
      <c r="O1536" s="28">
        <v>0</v>
      </c>
      <c r="P1536" s="28">
        <v>0</v>
      </c>
      <c r="Q1536" s="146"/>
      <c r="R1536" s="246"/>
      <c r="S1536" s="6"/>
    </row>
    <row r="1537" spans="1:19" ht="12.75">
      <c r="A1537" s="240"/>
      <c r="B1537" s="140"/>
      <c r="C1537" s="146"/>
      <c r="D1537" s="29"/>
      <c r="E1537" s="115"/>
      <c r="F1537" s="115" t="s">
        <v>227</v>
      </c>
      <c r="G1537" s="28">
        <v>0</v>
      </c>
      <c r="H1537" s="28">
        <v>0</v>
      </c>
      <c r="I1537" s="28">
        <v>0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28">
        <v>0</v>
      </c>
      <c r="Q1537" s="146"/>
      <c r="R1537" s="246"/>
      <c r="S1537" s="6"/>
    </row>
    <row r="1538" spans="1:20" ht="12.75">
      <c r="A1538" s="240"/>
      <c r="B1538" s="140"/>
      <c r="C1538" s="146"/>
      <c r="D1538" s="29"/>
      <c r="E1538" s="115"/>
      <c r="F1538" s="115" t="s">
        <v>234</v>
      </c>
      <c r="G1538" s="28">
        <f aca="true" t="shared" si="312" ref="G1538:H1542">I1538+K1538+M1538+O1538</f>
        <v>0</v>
      </c>
      <c r="H1538" s="28">
        <f t="shared" si="312"/>
        <v>0</v>
      </c>
      <c r="I1538" s="28">
        <v>0</v>
      </c>
      <c r="J1538" s="28">
        <v>0</v>
      </c>
      <c r="K1538" s="28">
        <v>0</v>
      </c>
      <c r="L1538" s="28">
        <v>0</v>
      </c>
      <c r="M1538" s="28">
        <v>0</v>
      </c>
      <c r="N1538" s="28">
        <v>0</v>
      </c>
      <c r="O1538" s="28">
        <v>0</v>
      </c>
      <c r="P1538" s="28">
        <v>0</v>
      </c>
      <c r="Q1538" s="146"/>
      <c r="R1538" s="246"/>
      <c r="S1538" s="6"/>
      <c r="T1538" s="17"/>
    </row>
    <row r="1539" spans="1:20" ht="12.75">
      <c r="A1539" s="240"/>
      <c r="B1539" s="140"/>
      <c r="C1539" s="146"/>
      <c r="D1539" s="29"/>
      <c r="E1539" s="115"/>
      <c r="F1539" s="115" t="s">
        <v>235</v>
      </c>
      <c r="G1539" s="28">
        <f t="shared" si="312"/>
        <v>0</v>
      </c>
      <c r="H1539" s="28">
        <f t="shared" si="312"/>
        <v>0</v>
      </c>
      <c r="I1539" s="28">
        <v>0</v>
      </c>
      <c r="J1539" s="28">
        <v>0</v>
      </c>
      <c r="K1539" s="28">
        <v>0</v>
      </c>
      <c r="L1539" s="28">
        <v>0</v>
      </c>
      <c r="M1539" s="28">
        <v>0</v>
      </c>
      <c r="N1539" s="28">
        <v>0</v>
      </c>
      <c r="O1539" s="28">
        <v>0</v>
      </c>
      <c r="P1539" s="28">
        <v>0</v>
      </c>
      <c r="Q1539" s="146"/>
      <c r="R1539" s="246"/>
      <c r="S1539" s="6"/>
      <c r="T1539" s="17"/>
    </row>
    <row r="1540" spans="1:20" ht="12.75">
      <c r="A1540" s="240"/>
      <c r="B1540" s="140"/>
      <c r="C1540" s="146"/>
      <c r="D1540" s="29"/>
      <c r="E1540" s="115" t="s">
        <v>24</v>
      </c>
      <c r="F1540" s="115" t="s">
        <v>236</v>
      </c>
      <c r="G1540" s="28">
        <f t="shared" si="312"/>
        <v>21000</v>
      </c>
      <c r="H1540" s="28">
        <f t="shared" si="312"/>
        <v>0</v>
      </c>
      <c r="I1540" s="28">
        <f>11000+10000</f>
        <v>21000</v>
      </c>
      <c r="J1540" s="28">
        <v>0</v>
      </c>
      <c r="K1540" s="28">
        <v>0</v>
      </c>
      <c r="L1540" s="28">
        <v>0</v>
      </c>
      <c r="M1540" s="28">
        <v>0</v>
      </c>
      <c r="N1540" s="28">
        <v>0</v>
      </c>
      <c r="O1540" s="28">
        <v>0</v>
      </c>
      <c r="P1540" s="28">
        <v>0</v>
      </c>
      <c r="Q1540" s="146"/>
      <c r="R1540" s="246"/>
      <c r="S1540" s="6"/>
      <c r="T1540" s="17"/>
    </row>
    <row r="1541" spans="1:20" ht="12.75">
      <c r="A1541" s="240"/>
      <c r="B1541" s="140"/>
      <c r="C1541" s="146"/>
      <c r="D1541" s="29"/>
      <c r="E1541" s="115"/>
      <c r="F1541" s="115" t="s">
        <v>237</v>
      </c>
      <c r="G1541" s="28">
        <f t="shared" si="312"/>
        <v>0</v>
      </c>
      <c r="H1541" s="28">
        <f t="shared" si="312"/>
        <v>0</v>
      </c>
      <c r="I1541" s="28">
        <v>0</v>
      </c>
      <c r="J1541" s="28">
        <v>0</v>
      </c>
      <c r="K1541" s="28">
        <v>0</v>
      </c>
      <c r="L1541" s="28">
        <v>0</v>
      </c>
      <c r="M1541" s="28">
        <v>0</v>
      </c>
      <c r="N1541" s="28">
        <v>0</v>
      </c>
      <c r="O1541" s="28">
        <v>0</v>
      </c>
      <c r="P1541" s="28">
        <v>0</v>
      </c>
      <c r="Q1541" s="146"/>
      <c r="R1541" s="246"/>
      <c r="S1541" s="6"/>
      <c r="T1541" s="17"/>
    </row>
    <row r="1542" spans="1:20" ht="13.5" thickBot="1">
      <c r="A1542" s="241"/>
      <c r="B1542" s="141"/>
      <c r="C1542" s="147"/>
      <c r="D1542" s="33"/>
      <c r="E1542" s="116"/>
      <c r="F1542" s="116" t="s">
        <v>238</v>
      </c>
      <c r="G1542" s="36">
        <f t="shared" si="312"/>
        <v>0</v>
      </c>
      <c r="H1542" s="36">
        <f t="shared" si="312"/>
        <v>0</v>
      </c>
      <c r="I1542" s="36">
        <v>0</v>
      </c>
      <c r="J1542" s="36">
        <v>0</v>
      </c>
      <c r="K1542" s="36">
        <v>0</v>
      </c>
      <c r="L1542" s="36">
        <v>0</v>
      </c>
      <c r="M1542" s="36">
        <v>0</v>
      </c>
      <c r="N1542" s="36">
        <v>0</v>
      </c>
      <c r="O1542" s="36">
        <v>0</v>
      </c>
      <c r="P1542" s="36">
        <v>0</v>
      </c>
      <c r="Q1542" s="147"/>
      <c r="R1542" s="247"/>
      <c r="S1542" s="6"/>
      <c r="T1542" s="17"/>
    </row>
    <row r="1543" spans="1:19" ht="12.75" customHeight="1">
      <c r="A1543" s="239" t="s">
        <v>43</v>
      </c>
      <c r="B1543" s="139" t="s">
        <v>44</v>
      </c>
      <c r="C1543" s="145" t="s">
        <v>405</v>
      </c>
      <c r="D1543" s="21"/>
      <c r="E1543" s="114"/>
      <c r="F1543" s="119" t="s">
        <v>19</v>
      </c>
      <c r="G1543" s="23">
        <f>SUM(G1544:G1556)</f>
        <v>133886.4</v>
      </c>
      <c r="H1543" s="23">
        <f aca="true" t="shared" si="313" ref="H1543:P1543">SUM(H1544:H1556)</f>
        <v>133886.4</v>
      </c>
      <c r="I1543" s="23">
        <f t="shared" si="313"/>
        <v>133886.4</v>
      </c>
      <c r="J1543" s="23">
        <f t="shared" si="313"/>
        <v>133886.4</v>
      </c>
      <c r="K1543" s="23">
        <f t="shared" si="313"/>
        <v>0</v>
      </c>
      <c r="L1543" s="23">
        <f t="shared" si="313"/>
        <v>0</v>
      </c>
      <c r="M1543" s="23">
        <f t="shared" si="313"/>
        <v>0</v>
      </c>
      <c r="N1543" s="23">
        <f t="shared" si="313"/>
        <v>0</v>
      </c>
      <c r="O1543" s="23">
        <f t="shared" si="313"/>
        <v>0</v>
      </c>
      <c r="P1543" s="23">
        <f t="shared" si="313"/>
        <v>0</v>
      </c>
      <c r="Q1543" s="145" t="s">
        <v>20</v>
      </c>
      <c r="R1543" s="245"/>
      <c r="S1543" s="6"/>
    </row>
    <row r="1544" spans="1:19" ht="12.75">
      <c r="A1544" s="240"/>
      <c r="B1544" s="140"/>
      <c r="C1544" s="146"/>
      <c r="D1544" s="29"/>
      <c r="E1544" s="115" t="s">
        <v>24</v>
      </c>
      <c r="F1544" s="115" t="s">
        <v>22</v>
      </c>
      <c r="G1544" s="28">
        <f aca="true" t="shared" si="314" ref="G1544:H1550">I1544+K1544+M1544+O1544</f>
        <v>20</v>
      </c>
      <c r="H1544" s="28">
        <f t="shared" si="314"/>
        <v>20</v>
      </c>
      <c r="I1544" s="28">
        <v>20</v>
      </c>
      <c r="J1544" s="28">
        <v>20</v>
      </c>
      <c r="K1544" s="28">
        <v>0</v>
      </c>
      <c r="L1544" s="28">
        <v>0</v>
      </c>
      <c r="M1544" s="28">
        <v>0</v>
      </c>
      <c r="N1544" s="28">
        <v>0</v>
      </c>
      <c r="O1544" s="28">
        <v>0</v>
      </c>
      <c r="P1544" s="28">
        <v>0</v>
      </c>
      <c r="Q1544" s="146"/>
      <c r="R1544" s="246"/>
      <c r="S1544" s="6"/>
    </row>
    <row r="1545" spans="1:19" ht="12.75">
      <c r="A1545" s="240"/>
      <c r="B1545" s="140"/>
      <c r="C1545" s="146"/>
      <c r="D1545" s="29"/>
      <c r="E1545" s="115" t="s">
        <v>23</v>
      </c>
      <c r="F1545" s="115" t="s">
        <v>22</v>
      </c>
      <c r="G1545" s="28">
        <f t="shared" si="314"/>
        <v>0</v>
      </c>
      <c r="H1545" s="28">
        <f t="shared" si="314"/>
        <v>0</v>
      </c>
      <c r="I1545" s="28">
        <v>0</v>
      </c>
      <c r="J1545" s="28">
        <v>0</v>
      </c>
      <c r="K1545" s="28">
        <v>0</v>
      </c>
      <c r="L1545" s="28">
        <v>0</v>
      </c>
      <c r="M1545" s="28">
        <v>0</v>
      </c>
      <c r="N1545" s="28">
        <v>0</v>
      </c>
      <c r="O1545" s="28">
        <v>0</v>
      </c>
      <c r="P1545" s="28">
        <v>0</v>
      </c>
      <c r="Q1545" s="146"/>
      <c r="R1545" s="246"/>
      <c r="S1545" s="6"/>
    </row>
    <row r="1546" spans="1:19" ht="69.75" customHeight="1">
      <c r="A1546" s="240"/>
      <c r="B1546" s="140"/>
      <c r="C1546" s="146"/>
      <c r="D1546" s="115" t="s">
        <v>211</v>
      </c>
      <c r="E1546" s="115" t="s">
        <v>206</v>
      </c>
      <c r="F1546" s="115" t="s">
        <v>25</v>
      </c>
      <c r="G1546" s="28">
        <f>I1546+K1546+M1546+O1546</f>
        <v>131</v>
      </c>
      <c r="H1546" s="28">
        <f>J1546+L1546+N1546+P1546</f>
        <v>131</v>
      </c>
      <c r="I1546" s="28">
        <v>131</v>
      </c>
      <c r="J1546" s="28">
        <v>131</v>
      </c>
      <c r="K1546" s="28">
        <v>0</v>
      </c>
      <c r="L1546" s="28">
        <v>0</v>
      </c>
      <c r="M1546" s="28">
        <v>0</v>
      </c>
      <c r="N1546" s="28">
        <v>0</v>
      </c>
      <c r="O1546" s="28">
        <v>0</v>
      </c>
      <c r="P1546" s="28">
        <v>0</v>
      </c>
      <c r="Q1546" s="146"/>
      <c r="R1546" s="246"/>
      <c r="S1546" s="6"/>
    </row>
    <row r="1547" spans="1:19" ht="12.75">
      <c r="A1547" s="240"/>
      <c r="B1547" s="140"/>
      <c r="C1547" s="146"/>
      <c r="D1547" s="115" t="s">
        <v>211</v>
      </c>
      <c r="E1547" s="115" t="s">
        <v>23</v>
      </c>
      <c r="F1547" s="115" t="s">
        <v>25</v>
      </c>
      <c r="G1547" s="28">
        <f t="shared" si="314"/>
        <v>96695.2</v>
      </c>
      <c r="H1547" s="28">
        <f t="shared" si="314"/>
        <v>96695.2</v>
      </c>
      <c r="I1547" s="28">
        <v>96695.2</v>
      </c>
      <c r="J1547" s="28">
        <v>96695.2</v>
      </c>
      <c r="K1547" s="28">
        <v>0</v>
      </c>
      <c r="L1547" s="28">
        <v>0</v>
      </c>
      <c r="M1547" s="28">
        <v>0</v>
      </c>
      <c r="N1547" s="28">
        <v>0</v>
      </c>
      <c r="O1547" s="28">
        <v>0</v>
      </c>
      <c r="P1547" s="28">
        <v>0</v>
      </c>
      <c r="Q1547" s="146"/>
      <c r="R1547" s="246"/>
      <c r="S1547" s="6"/>
    </row>
    <row r="1548" spans="1:19" ht="12.75">
      <c r="A1548" s="240"/>
      <c r="B1548" s="140"/>
      <c r="C1548" s="146"/>
      <c r="D1548" s="115" t="s">
        <v>211</v>
      </c>
      <c r="E1548" s="115" t="s">
        <v>23</v>
      </c>
      <c r="F1548" s="115" t="s">
        <v>26</v>
      </c>
      <c r="G1548" s="28">
        <f t="shared" si="314"/>
        <v>37040.200000000004</v>
      </c>
      <c r="H1548" s="28">
        <f t="shared" si="314"/>
        <v>37040.200000000004</v>
      </c>
      <c r="I1548" s="28">
        <f>88132.1-51029-62.9</f>
        <v>37040.200000000004</v>
      </c>
      <c r="J1548" s="28">
        <f>88132.1-51029-62.9</f>
        <v>37040.200000000004</v>
      </c>
      <c r="K1548" s="28">
        <v>0</v>
      </c>
      <c r="L1548" s="28">
        <v>0</v>
      </c>
      <c r="M1548" s="28">
        <v>0</v>
      </c>
      <c r="N1548" s="28">
        <v>0</v>
      </c>
      <c r="O1548" s="28">
        <v>0</v>
      </c>
      <c r="P1548" s="28">
        <v>0</v>
      </c>
      <c r="Q1548" s="146"/>
      <c r="R1548" s="246"/>
      <c r="S1548" s="6"/>
    </row>
    <row r="1549" spans="1:19" ht="12.75">
      <c r="A1549" s="240"/>
      <c r="B1549" s="140"/>
      <c r="C1549" s="146"/>
      <c r="D1549" s="29"/>
      <c r="E1549" s="115"/>
      <c r="F1549" s="115" t="s">
        <v>27</v>
      </c>
      <c r="G1549" s="28">
        <f t="shared" si="314"/>
        <v>0</v>
      </c>
      <c r="H1549" s="28">
        <f t="shared" si="314"/>
        <v>0</v>
      </c>
      <c r="I1549" s="28">
        <v>0</v>
      </c>
      <c r="J1549" s="28">
        <v>0</v>
      </c>
      <c r="K1549" s="28">
        <v>0</v>
      </c>
      <c r="L1549" s="28">
        <v>0</v>
      </c>
      <c r="M1549" s="28">
        <v>0</v>
      </c>
      <c r="N1549" s="28">
        <v>0</v>
      </c>
      <c r="O1549" s="28">
        <v>0</v>
      </c>
      <c r="P1549" s="28">
        <v>0</v>
      </c>
      <c r="Q1549" s="146"/>
      <c r="R1549" s="246"/>
      <c r="S1549" s="6"/>
    </row>
    <row r="1550" spans="1:19" ht="12.75">
      <c r="A1550" s="240"/>
      <c r="B1550" s="140"/>
      <c r="C1550" s="146"/>
      <c r="D1550" s="29"/>
      <c r="E1550" s="115"/>
      <c r="F1550" s="115" t="s">
        <v>28</v>
      </c>
      <c r="G1550" s="28">
        <f t="shared" si="314"/>
        <v>0</v>
      </c>
      <c r="H1550" s="28">
        <f t="shared" si="314"/>
        <v>0</v>
      </c>
      <c r="I1550" s="28">
        <v>0</v>
      </c>
      <c r="J1550" s="28">
        <v>0</v>
      </c>
      <c r="K1550" s="28">
        <v>0</v>
      </c>
      <c r="L1550" s="28">
        <v>0</v>
      </c>
      <c r="M1550" s="28">
        <v>0</v>
      </c>
      <c r="N1550" s="28">
        <v>0</v>
      </c>
      <c r="O1550" s="28">
        <v>0</v>
      </c>
      <c r="P1550" s="28">
        <v>0</v>
      </c>
      <c r="Q1550" s="146"/>
      <c r="R1550" s="246"/>
      <c r="S1550" s="6"/>
    </row>
    <row r="1551" spans="1:19" ht="12.75">
      <c r="A1551" s="240"/>
      <c r="B1551" s="140"/>
      <c r="C1551" s="146"/>
      <c r="D1551" s="29"/>
      <c r="E1551" s="115"/>
      <c r="F1551" s="115" t="s">
        <v>227</v>
      </c>
      <c r="G1551" s="28">
        <v>0</v>
      </c>
      <c r="H1551" s="28">
        <v>0</v>
      </c>
      <c r="I1551" s="28">
        <v>0</v>
      </c>
      <c r="J1551" s="28">
        <v>0</v>
      </c>
      <c r="K1551" s="28">
        <v>0</v>
      </c>
      <c r="L1551" s="28">
        <v>0</v>
      </c>
      <c r="M1551" s="28">
        <v>0</v>
      </c>
      <c r="N1551" s="28">
        <v>0</v>
      </c>
      <c r="O1551" s="28">
        <v>0</v>
      </c>
      <c r="P1551" s="28">
        <v>0</v>
      </c>
      <c r="Q1551" s="146"/>
      <c r="R1551" s="246"/>
      <c r="S1551" s="6"/>
    </row>
    <row r="1552" spans="1:20" ht="12.75">
      <c r="A1552" s="240"/>
      <c r="B1552" s="140"/>
      <c r="C1552" s="146"/>
      <c r="D1552" s="29"/>
      <c r="E1552" s="115"/>
      <c r="F1552" s="115" t="s">
        <v>234</v>
      </c>
      <c r="G1552" s="28">
        <f aca="true" t="shared" si="315" ref="G1552:H1556">I1552+K1552+M1552+O1552</f>
        <v>0</v>
      </c>
      <c r="H1552" s="28">
        <f t="shared" si="315"/>
        <v>0</v>
      </c>
      <c r="I1552" s="28">
        <v>0</v>
      </c>
      <c r="J1552" s="28">
        <v>0</v>
      </c>
      <c r="K1552" s="28">
        <v>0</v>
      </c>
      <c r="L1552" s="28">
        <v>0</v>
      </c>
      <c r="M1552" s="28">
        <v>0</v>
      </c>
      <c r="N1552" s="28">
        <v>0</v>
      </c>
      <c r="O1552" s="28">
        <v>0</v>
      </c>
      <c r="P1552" s="28">
        <v>0</v>
      </c>
      <c r="Q1552" s="146"/>
      <c r="R1552" s="246"/>
      <c r="S1552" s="6"/>
      <c r="T1552" s="17"/>
    </row>
    <row r="1553" spans="1:20" ht="12.75">
      <c r="A1553" s="240"/>
      <c r="B1553" s="140"/>
      <c r="C1553" s="146"/>
      <c r="D1553" s="29"/>
      <c r="E1553" s="115"/>
      <c r="F1553" s="115" t="s">
        <v>235</v>
      </c>
      <c r="G1553" s="28">
        <f t="shared" si="315"/>
        <v>0</v>
      </c>
      <c r="H1553" s="28">
        <f t="shared" si="315"/>
        <v>0</v>
      </c>
      <c r="I1553" s="28">
        <v>0</v>
      </c>
      <c r="J1553" s="28">
        <v>0</v>
      </c>
      <c r="K1553" s="28">
        <v>0</v>
      </c>
      <c r="L1553" s="28">
        <v>0</v>
      </c>
      <c r="M1553" s="28">
        <v>0</v>
      </c>
      <c r="N1553" s="28">
        <v>0</v>
      </c>
      <c r="O1553" s="28">
        <v>0</v>
      </c>
      <c r="P1553" s="28">
        <v>0</v>
      </c>
      <c r="Q1553" s="146"/>
      <c r="R1553" s="246"/>
      <c r="S1553" s="6"/>
      <c r="T1553" s="17"/>
    </row>
    <row r="1554" spans="1:20" ht="12.75">
      <c r="A1554" s="240"/>
      <c r="B1554" s="140"/>
      <c r="C1554" s="146"/>
      <c r="D1554" s="29"/>
      <c r="E1554" s="115"/>
      <c r="F1554" s="115" t="s">
        <v>236</v>
      </c>
      <c r="G1554" s="28">
        <f t="shared" si="315"/>
        <v>0</v>
      </c>
      <c r="H1554" s="28">
        <f t="shared" si="315"/>
        <v>0</v>
      </c>
      <c r="I1554" s="28">
        <v>0</v>
      </c>
      <c r="J1554" s="28">
        <v>0</v>
      </c>
      <c r="K1554" s="28">
        <v>0</v>
      </c>
      <c r="L1554" s="28">
        <v>0</v>
      </c>
      <c r="M1554" s="28">
        <v>0</v>
      </c>
      <c r="N1554" s="28">
        <v>0</v>
      </c>
      <c r="O1554" s="28">
        <v>0</v>
      </c>
      <c r="P1554" s="28">
        <v>0</v>
      </c>
      <c r="Q1554" s="146"/>
      <c r="R1554" s="246"/>
      <c r="S1554" s="6"/>
      <c r="T1554" s="17"/>
    </row>
    <row r="1555" spans="1:20" ht="12.75">
      <c r="A1555" s="240"/>
      <c r="B1555" s="140"/>
      <c r="C1555" s="146"/>
      <c r="D1555" s="29"/>
      <c r="E1555" s="115"/>
      <c r="F1555" s="115" t="s">
        <v>237</v>
      </c>
      <c r="G1555" s="28">
        <f t="shared" si="315"/>
        <v>0</v>
      </c>
      <c r="H1555" s="28">
        <f t="shared" si="315"/>
        <v>0</v>
      </c>
      <c r="I1555" s="28">
        <v>0</v>
      </c>
      <c r="J1555" s="28">
        <v>0</v>
      </c>
      <c r="K1555" s="28">
        <v>0</v>
      </c>
      <c r="L1555" s="28">
        <v>0</v>
      </c>
      <c r="M1555" s="28">
        <v>0</v>
      </c>
      <c r="N1555" s="28">
        <v>0</v>
      </c>
      <c r="O1555" s="28">
        <v>0</v>
      </c>
      <c r="P1555" s="28">
        <v>0</v>
      </c>
      <c r="Q1555" s="146"/>
      <c r="R1555" s="246"/>
      <c r="S1555" s="6"/>
      <c r="T1555" s="17"/>
    </row>
    <row r="1556" spans="1:20" ht="13.5" thickBot="1">
      <c r="A1556" s="241"/>
      <c r="B1556" s="141"/>
      <c r="C1556" s="147"/>
      <c r="D1556" s="33"/>
      <c r="E1556" s="116"/>
      <c r="F1556" s="116" t="s">
        <v>238</v>
      </c>
      <c r="G1556" s="36">
        <f t="shared" si="315"/>
        <v>0</v>
      </c>
      <c r="H1556" s="36">
        <f t="shared" si="315"/>
        <v>0</v>
      </c>
      <c r="I1556" s="36">
        <v>0</v>
      </c>
      <c r="J1556" s="36">
        <v>0</v>
      </c>
      <c r="K1556" s="36">
        <v>0</v>
      </c>
      <c r="L1556" s="36">
        <v>0</v>
      </c>
      <c r="M1556" s="36">
        <v>0</v>
      </c>
      <c r="N1556" s="36">
        <v>0</v>
      </c>
      <c r="O1556" s="36">
        <v>0</v>
      </c>
      <c r="P1556" s="36">
        <v>0</v>
      </c>
      <c r="Q1556" s="147"/>
      <c r="R1556" s="247"/>
      <c r="S1556" s="6"/>
      <c r="T1556" s="17"/>
    </row>
    <row r="1557" spans="1:19" ht="12.75" customHeight="1">
      <c r="A1557" s="224" t="s">
        <v>45</v>
      </c>
      <c r="B1557" s="160" t="s">
        <v>46</v>
      </c>
      <c r="C1557" s="154" t="s">
        <v>406</v>
      </c>
      <c r="D1557" s="21"/>
      <c r="E1557" s="114"/>
      <c r="F1557" s="44" t="s">
        <v>19</v>
      </c>
      <c r="G1557" s="23">
        <f>SUM(G1558:G1569)</f>
        <v>53396.4</v>
      </c>
      <c r="H1557" s="23">
        <f aca="true" t="shared" si="316" ref="H1557:P1557">SUM(H1558:H1569)</f>
        <v>53396.4</v>
      </c>
      <c r="I1557" s="23">
        <f t="shared" si="316"/>
        <v>53396.4</v>
      </c>
      <c r="J1557" s="23">
        <f t="shared" si="316"/>
        <v>53396.4</v>
      </c>
      <c r="K1557" s="23">
        <f t="shared" si="316"/>
        <v>0</v>
      </c>
      <c r="L1557" s="23">
        <f t="shared" si="316"/>
        <v>0</v>
      </c>
      <c r="M1557" s="23">
        <f t="shared" si="316"/>
        <v>0</v>
      </c>
      <c r="N1557" s="23">
        <f t="shared" si="316"/>
        <v>0</v>
      </c>
      <c r="O1557" s="23">
        <f t="shared" si="316"/>
        <v>0</v>
      </c>
      <c r="P1557" s="23">
        <f t="shared" si="316"/>
        <v>0</v>
      </c>
      <c r="Q1557" s="188" t="s">
        <v>20</v>
      </c>
      <c r="R1557" s="189"/>
      <c r="S1557" s="6"/>
    </row>
    <row r="1558" spans="1:19" ht="12.75">
      <c r="A1558" s="225"/>
      <c r="B1558" s="161"/>
      <c r="C1558" s="155"/>
      <c r="D1558" s="29">
        <v>834001414</v>
      </c>
      <c r="E1558" s="115" t="s">
        <v>24</v>
      </c>
      <c r="F1558" s="115" t="s">
        <v>22</v>
      </c>
      <c r="G1558" s="28">
        <f aca="true" t="shared" si="317" ref="G1558:H1563">I1558+K1558+M1558+O1558</f>
        <v>20</v>
      </c>
      <c r="H1558" s="28">
        <f t="shared" si="317"/>
        <v>20</v>
      </c>
      <c r="I1558" s="28">
        <v>20</v>
      </c>
      <c r="J1558" s="28">
        <v>20</v>
      </c>
      <c r="K1558" s="51">
        <v>0</v>
      </c>
      <c r="L1558" s="51">
        <v>0</v>
      </c>
      <c r="M1558" s="51">
        <v>0</v>
      </c>
      <c r="N1558" s="51">
        <v>0</v>
      </c>
      <c r="O1558" s="51">
        <v>0</v>
      </c>
      <c r="P1558" s="63">
        <v>0</v>
      </c>
      <c r="Q1558" s="190"/>
      <c r="R1558" s="191"/>
      <c r="S1558" s="6"/>
    </row>
    <row r="1559" spans="1:19" ht="12.75">
      <c r="A1559" s="225"/>
      <c r="B1559" s="161"/>
      <c r="C1559" s="155"/>
      <c r="D1559" s="29"/>
      <c r="E1559" s="115"/>
      <c r="F1559" s="115" t="s">
        <v>22</v>
      </c>
      <c r="G1559" s="28">
        <f t="shared" si="317"/>
        <v>0</v>
      </c>
      <c r="H1559" s="28">
        <f t="shared" si="317"/>
        <v>0</v>
      </c>
      <c r="I1559" s="28">
        <v>0</v>
      </c>
      <c r="J1559" s="28">
        <v>0</v>
      </c>
      <c r="K1559" s="28">
        <v>0</v>
      </c>
      <c r="L1559" s="28">
        <v>0</v>
      </c>
      <c r="M1559" s="28">
        <v>0</v>
      </c>
      <c r="N1559" s="28">
        <v>0</v>
      </c>
      <c r="O1559" s="28">
        <v>0</v>
      </c>
      <c r="P1559" s="45">
        <v>0</v>
      </c>
      <c r="Q1559" s="190"/>
      <c r="R1559" s="191"/>
      <c r="S1559" s="6"/>
    </row>
    <row r="1560" spans="1:19" ht="12.75">
      <c r="A1560" s="225"/>
      <c r="B1560" s="161"/>
      <c r="C1560" s="155"/>
      <c r="D1560" s="115" t="s">
        <v>211</v>
      </c>
      <c r="E1560" s="115" t="s">
        <v>23</v>
      </c>
      <c r="F1560" s="26" t="s">
        <v>25</v>
      </c>
      <c r="G1560" s="28">
        <f t="shared" si="317"/>
        <v>53376.4</v>
      </c>
      <c r="H1560" s="28">
        <f t="shared" si="317"/>
        <v>53376.4</v>
      </c>
      <c r="I1560" s="28">
        <v>53376.4</v>
      </c>
      <c r="J1560" s="28">
        <v>53376.4</v>
      </c>
      <c r="K1560" s="28">
        <v>0</v>
      </c>
      <c r="L1560" s="28">
        <v>0</v>
      </c>
      <c r="M1560" s="28">
        <v>0</v>
      </c>
      <c r="N1560" s="28">
        <v>0</v>
      </c>
      <c r="O1560" s="28">
        <v>0</v>
      </c>
      <c r="P1560" s="45">
        <v>0</v>
      </c>
      <c r="Q1560" s="190"/>
      <c r="R1560" s="191"/>
      <c r="S1560" s="6"/>
    </row>
    <row r="1561" spans="1:19" ht="12.75">
      <c r="A1561" s="225"/>
      <c r="B1561" s="161"/>
      <c r="C1561" s="155"/>
      <c r="D1561" s="29"/>
      <c r="E1561" s="115"/>
      <c r="F1561" s="26" t="s">
        <v>26</v>
      </c>
      <c r="G1561" s="28">
        <f t="shared" si="317"/>
        <v>0</v>
      </c>
      <c r="H1561" s="28">
        <f t="shared" si="317"/>
        <v>0</v>
      </c>
      <c r="I1561" s="28">
        <v>0</v>
      </c>
      <c r="J1561" s="28">
        <v>0</v>
      </c>
      <c r="K1561" s="28">
        <v>0</v>
      </c>
      <c r="L1561" s="28">
        <v>0</v>
      </c>
      <c r="M1561" s="28">
        <v>0</v>
      </c>
      <c r="N1561" s="28">
        <v>0</v>
      </c>
      <c r="O1561" s="28">
        <v>0</v>
      </c>
      <c r="P1561" s="45">
        <v>0</v>
      </c>
      <c r="Q1561" s="190"/>
      <c r="R1561" s="191"/>
      <c r="S1561" s="6"/>
    </row>
    <row r="1562" spans="1:19" ht="12.75">
      <c r="A1562" s="225"/>
      <c r="B1562" s="161"/>
      <c r="C1562" s="155"/>
      <c r="D1562" s="29"/>
      <c r="E1562" s="115"/>
      <c r="F1562" s="26" t="s">
        <v>27</v>
      </c>
      <c r="G1562" s="28">
        <f t="shared" si="317"/>
        <v>0</v>
      </c>
      <c r="H1562" s="28">
        <f t="shared" si="317"/>
        <v>0</v>
      </c>
      <c r="I1562" s="28">
        <v>0</v>
      </c>
      <c r="J1562" s="28">
        <v>0</v>
      </c>
      <c r="K1562" s="28">
        <v>0</v>
      </c>
      <c r="L1562" s="28">
        <v>0</v>
      </c>
      <c r="M1562" s="28">
        <v>0</v>
      </c>
      <c r="N1562" s="28">
        <v>0</v>
      </c>
      <c r="O1562" s="28">
        <v>0</v>
      </c>
      <c r="P1562" s="45">
        <v>0</v>
      </c>
      <c r="Q1562" s="190"/>
      <c r="R1562" s="191"/>
      <c r="S1562" s="6"/>
    </row>
    <row r="1563" spans="1:19" ht="12.75">
      <c r="A1563" s="225"/>
      <c r="B1563" s="161"/>
      <c r="C1563" s="155"/>
      <c r="D1563" s="29"/>
      <c r="E1563" s="26"/>
      <c r="F1563" s="26" t="s">
        <v>28</v>
      </c>
      <c r="G1563" s="28">
        <f t="shared" si="317"/>
        <v>0</v>
      </c>
      <c r="H1563" s="28">
        <f t="shared" si="317"/>
        <v>0</v>
      </c>
      <c r="I1563" s="28">
        <v>0</v>
      </c>
      <c r="J1563" s="28">
        <v>0</v>
      </c>
      <c r="K1563" s="28">
        <v>0</v>
      </c>
      <c r="L1563" s="28">
        <v>0</v>
      </c>
      <c r="M1563" s="28">
        <v>0</v>
      </c>
      <c r="N1563" s="28">
        <v>0</v>
      </c>
      <c r="O1563" s="28">
        <v>0</v>
      </c>
      <c r="P1563" s="45">
        <v>0</v>
      </c>
      <c r="Q1563" s="190"/>
      <c r="R1563" s="191"/>
      <c r="S1563" s="6"/>
    </row>
    <row r="1564" spans="1:19" ht="12.75">
      <c r="A1564" s="225"/>
      <c r="B1564" s="161"/>
      <c r="C1564" s="155"/>
      <c r="D1564" s="29"/>
      <c r="E1564" s="115"/>
      <c r="F1564" s="26" t="s">
        <v>227</v>
      </c>
      <c r="G1564" s="28">
        <v>0</v>
      </c>
      <c r="H1564" s="28">
        <v>0</v>
      </c>
      <c r="I1564" s="28">
        <v>0</v>
      </c>
      <c r="J1564" s="28">
        <v>0</v>
      </c>
      <c r="K1564" s="28">
        <v>0</v>
      </c>
      <c r="L1564" s="28">
        <v>0</v>
      </c>
      <c r="M1564" s="28">
        <v>0</v>
      </c>
      <c r="N1564" s="28">
        <v>0</v>
      </c>
      <c r="O1564" s="28">
        <v>0</v>
      </c>
      <c r="P1564" s="45">
        <v>0</v>
      </c>
      <c r="Q1564" s="190"/>
      <c r="R1564" s="191"/>
      <c r="S1564" s="6"/>
    </row>
    <row r="1565" spans="1:20" ht="12.75">
      <c r="A1565" s="225"/>
      <c r="B1565" s="161"/>
      <c r="C1565" s="155"/>
      <c r="D1565" s="29"/>
      <c r="E1565" s="26"/>
      <c r="F1565" s="115" t="s">
        <v>234</v>
      </c>
      <c r="G1565" s="28">
        <f aca="true" t="shared" si="318" ref="G1565:H1569">I1565+K1565+M1565+O1565</f>
        <v>0</v>
      </c>
      <c r="H1565" s="28">
        <f t="shared" si="318"/>
        <v>0</v>
      </c>
      <c r="I1565" s="28">
        <v>0</v>
      </c>
      <c r="J1565" s="28">
        <v>0</v>
      </c>
      <c r="K1565" s="28">
        <v>0</v>
      </c>
      <c r="L1565" s="28">
        <v>0</v>
      </c>
      <c r="M1565" s="28">
        <v>0</v>
      </c>
      <c r="N1565" s="28">
        <v>0</v>
      </c>
      <c r="O1565" s="28">
        <v>0</v>
      </c>
      <c r="P1565" s="45">
        <v>0</v>
      </c>
      <c r="Q1565" s="190"/>
      <c r="R1565" s="191"/>
      <c r="S1565" s="6"/>
      <c r="T1565" s="17"/>
    </row>
    <row r="1566" spans="1:20" ht="12.75">
      <c r="A1566" s="225"/>
      <c r="B1566" s="161"/>
      <c r="C1566" s="155"/>
      <c r="D1566" s="29"/>
      <c r="E1566" s="26"/>
      <c r="F1566" s="115" t="s">
        <v>235</v>
      </c>
      <c r="G1566" s="28">
        <f t="shared" si="318"/>
        <v>0</v>
      </c>
      <c r="H1566" s="28">
        <f t="shared" si="318"/>
        <v>0</v>
      </c>
      <c r="I1566" s="28">
        <v>0</v>
      </c>
      <c r="J1566" s="28">
        <v>0</v>
      </c>
      <c r="K1566" s="28">
        <v>0</v>
      </c>
      <c r="L1566" s="28">
        <v>0</v>
      </c>
      <c r="M1566" s="28">
        <v>0</v>
      </c>
      <c r="N1566" s="28">
        <v>0</v>
      </c>
      <c r="O1566" s="28">
        <v>0</v>
      </c>
      <c r="P1566" s="45">
        <v>0</v>
      </c>
      <c r="Q1566" s="190"/>
      <c r="R1566" s="191"/>
      <c r="S1566" s="6"/>
      <c r="T1566" s="17"/>
    </row>
    <row r="1567" spans="1:20" ht="12.75">
      <c r="A1567" s="225"/>
      <c r="B1567" s="161"/>
      <c r="C1567" s="155"/>
      <c r="D1567" s="29"/>
      <c r="E1567" s="26"/>
      <c r="F1567" s="115" t="s">
        <v>236</v>
      </c>
      <c r="G1567" s="28">
        <f t="shared" si="318"/>
        <v>0</v>
      </c>
      <c r="H1567" s="28">
        <f t="shared" si="318"/>
        <v>0</v>
      </c>
      <c r="I1567" s="28">
        <v>0</v>
      </c>
      <c r="J1567" s="28">
        <v>0</v>
      </c>
      <c r="K1567" s="28">
        <v>0</v>
      </c>
      <c r="L1567" s="28">
        <v>0</v>
      </c>
      <c r="M1567" s="28">
        <v>0</v>
      </c>
      <c r="N1567" s="28">
        <v>0</v>
      </c>
      <c r="O1567" s="28">
        <v>0</v>
      </c>
      <c r="P1567" s="45">
        <v>0</v>
      </c>
      <c r="Q1567" s="190"/>
      <c r="R1567" s="191"/>
      <c r="S1567" s="6"/>
      <c r="T1567" s="17"/>
    </row>
    <row r="1568" spans="1:20" ht="12.75">
      <c r="A1568" s="225"/>
      <c r="B1568" s="161"/>
      <c r="C1568" s="155"/>
      <c r="D1568" s="29"/>
      <c r="E1568" s="26"/>
      <c r="F1568" s="115" t="s">
        <v>237</v>
      </c>
      <c r="G1568" s="28">
        <f t="shared" si="318"/>
        <v>0</v>
      </c>
      <c r="H1568" s="28">
        <f t="shared" si="318"/>
        <v>0</v>
      </c>
      <c r="I1568" s="28">
        <v>0</v>
      </c>
      <c r="J1568" s="28">
        <v>0</v>
      </c>
      <c r="K1568" s="28">
        <v>0</v>
      </c>
      <c r="L1568" s="28">
        <v>0</v>
      </c>
      <c r="M1568" s="28">
        <v>0</v>
      </c>
      <c r="N1568" s="28">
        <v>0</v>
      </c>
      <c r="O1568" s="28">
        <v>0</v>
      </c>
      <c r="P1568" s="45">
        <v>0</v>
      </c>
      <c r="Q1568" s="190"/>
      <c r="R1568" s="191"/>
      <c r="S1568" s="6"/>
      <c r="T1568" s="17"/>
    </row>
    <row r="1569" spans="1:20" ht="13.5" thickBot="1">
      <c r="A1569" s="226"/>
      <c r="B1569" s="162"/>
      <c r="C1569" s="156"/>
      <c r="D1569" s="33"/>
      <c r="E1569" s="46"/>
      <c r="F1569" s="116" t="s">
        <v>238</v>
      </c>
      <c r="G1569" s="36">
        <f t="shared" si="318"/>
        <v>0</v>
      </c>
      <c r="H1569" s="36">
        <f t="shared" si="318"/>
        <v>0</v>
      </c>
      <c r="I1569" s="36">
        <v>0</v>
      </c>
      <c r="J1569" s="36">
        <v>0</v>
      </c>
      <c r="K1569" s="36">
        <v>0</v>
      </c>
      <c r="L1569" s="36">
        <v>0</v>
      </c>
      <c r="M1569" s="36">
        <v>0</v>
      </c>
      <c r="N1569" s="36">
        <v>0</v>
      </c>
      <c r="O1569" s="36">
        <v>0</v>
      </c>
      <c r="P1569" s="47">
        <v>0</v>
      </c>
      <c r="Q1569" s="192"/>
      <c r="R1569" s="193"/>
      <c r="S1569" s="6"/>
      <c r="T1569" s="17"/>
    </row>
    <row r="1570" spans="1:19" ht="12.75" customHeight="1">
      <c r="A1570" s="224" t="s">
        <v>47</v>
      </c>
      <c r="B1570" s="160" t="s">
        <v>48</v>
      </c>
      <c r="C1570" s="154" t="s">
        <v>49</v>
      </c>
      <c r="D1570" s="21"/>
      <c r="E1570" s="114"/>
      <c r="F1570" s="44" t="s">
        <v>19</v>
      </c>
      <c r="G1570" s="23">
        <f>SUM(G1571:G1581)</f>
        <v>113020</v>
      </c>
      <c r="H1570" s="23">
        <f aca="true" t="shared" si="319" ref="H1570:P1570">SUM(H1571:H1581)</f>
        <v>0</v>
      </c>
      <c r="I1570" s="23">
        <f t="shared" si="319"/>
        <v>113020</v>
      </c>
      <c r="J1570" s="23">
        <f t="shared" si="319"/>
        <v>0</v>
      </c>
      <c r="K1570" s="23">
        <f t="shared" si="319"/>
        <v>0</v>
      </c>
      <c r="L1570" s="23">
        <f t="shared" si="319"/>
        <v>0</v>
      </c>
      <c r="M1570" s="23">
        <f t="shared" si="319"/>
        <v>0</v>
      </c>
      <c r="N1570" s="23">
        <f t="shared" si="319"/>
        <v>0</v>
      </c>
      <c r="O1570" s="23">
        <f t="shared" si="319"/>
        <v>0</v>
      </c>
      <c r="P1570" s="23">
        <f t="shared" si="319"/>
        <v>0</v>
      </c>
      <c r="Q1570" s="188" t="s">
        <v>20</v>
      </c>
      <c r="R1570" s="189"/>
      <c r="S1570" s="6"/>
    </row>
    <row r="1571" spans="1:19" ht="12.75">
      <c r="A1571" s="225"/>
      <c r="B1571" s="161"/>
      <c r="C1571" s="155"/>
      <c r="D1571" s="29"/>
      <c r="E1571" s="115"/>
      <c r="F1571" s="26" t="s">
        <v>22</v>
      </c>
      <c r="G1571" s="28">
        <f aca="true" t="shared" si="320" ref="G1571:H1575">I1571+K1571+M1571+O1571</f>
        <v>0</v>
      </c>
      <c r="H1571" s="28">
        <f t="shared" si="320"/>
        <v>0</v>
      </c>
      <c r="I1571" s="28">
        <v>0</v>
      </c>
      <c r="J1571" s="28">
        <v>0</v>
      </c>
      <c r="K1571" s="28">
        <v>0</v>
      </c>
      <c r="L1571" s="28">
        <v>0</v>
      </c>
      <c r="M1571" s="28">
        <v>0</v>
      </c>
      <c r="N1571" s="28">
        <v>0</v>
      </c>
      <c r="O1571" s="28">
        <v>0</v>
      </c>
      <c r="P1571" s="45">
        <v>0</v>
      </c>
      <c r="Q1571" s="190"/>
      <c r="R1571" s="191"/>
      <c r="S1571" s="6"/>
    </row>
    <row r="1572" spans="1:19" ht="12.75">
      <c r="A1572" s="225"/>
      <c r="B1572" s="161"/>
      <c r="C1572" s="155"/>
      <c r="D1572" s="29"/>
      <c r="E1572" s="115"/>
      <c r="F1572" s="26" t="s">
        <v>25</v>
      </c>
      <c r="G1572" s="28">
        <f t="shared" si="320"/>
        <v>0</v>
      </c>
      <c r="H1572" s="28">
        <f t="shared" si="320"/>
        <v>0</v>
      </c>
      <c r="I1572" s="28">
        <v>0</v>
      </c>
      <c r="J1572" s="28">
        <v>0</v>
      </c>
      <c r="K1572" s="28">
        <v>0</v>
      </c>
      <c r="L1572" s="28">
        <v>0</v>
      </c>
      <c r="M1572" s="28">
        <v>0</v>
      </c>
      <c r="N1572" s="28">
        <v>0</v>
      </c>
      <c r="O1572" s="28">
        <v>0</v>
      </c>
      <c r="P1572" s="45">
        <v>0</v>
      </c>
      <c r="Q1572" s="190"/>
      <c r="R1572" s="191"/>
      <c r="S1572" s="6"/>
    </row>
    <row r="1573" spans="1:19" ht="12.75">
      <c r="A1573" s="225"/>
      <c r="B1573" s="161"/>
      <c r="C1573" s="155"/>
      <c r="D1573" s="29"/>
      <c r="E1573" s="115"/>
      <c r="F1573" s="26" t="s">
        <v>26</v>
      </c>
      <c r="G1573" s="28">
        <f t="shared" si="320"/>
        <v>0</v>
      </c>
      <c r="H1573" s="28">
        <f t="shared" si="320"/>
        <v>0</v>
      </c>
      <c r="I1573" s="28">
        <v>0</v>
      </c>
      <c r="J1573" s="28">
        <v>0</v>
      </c>
      <c r="K1573" s="28">
        <v>0</v>
      </c>
      <c r="L1573" s="28">
        <v>0</v>
      </c>
      <c r="M1573" s="28">
        <v>0</v>
      </c>
      <c r="N1573" s="28">
        <v>0</v>
      </c>
      <c r="O1573" s="28">
        <v>0</v>
      </c>
      <c r="P1573" s="45">
        <v>0</v>
      </c>
      <c r="Q1573" s="190"/>
      <c r="R1573" s="191"/>
      <c r="S1573" s="6"/>
    </row>
    <row r="1574" spans="1:19" ht="12.75">
      <c r="A1574" s="225"/>
      <c r="B1574" s="161"/>
      <c r="C1574" s="155"/>
      <c r="D1574" s="29"/>
      <c r="E1574" s="115"/>
      <c r="F1574" s="26" t="s">
        <v>27</v>
      </c>
      <c r="G1574" s="28">
        <f t="shared" si="320"/>
        <v>0</v>
      </c>
      <c r="H1574" s="28">
        <f t="shared" si="320"/>
        <v>0</v>
      </c>
      <c r="I1574" s="28">
        <v>0</v>
      </c>
      <c r="J1574" s="28">
        <v>0</v>
      </c>
      <c r="K1574" s="28">
        <v>0</v>
      </c>
      <c r="L1574" s="28">
        <v>0</v>
      </c>
      <c r="M1574" s="28">
        <v>0</v>
      </c>
      <c r="N1574" s="28">
        <v>0</v>
      </c>
      <c r="O1574" s="28">
        <v>0</v>
      </c>
      <c r="P1574" s="45">
        <v>0</v>
      </c>
      <c r="Q1574" s="190"/>
      <c r="R1574" s="191"/>
      <c r="S1574" s="6"/>
    </row>
    <row r="1575" spans="1:19" ht="12.75">
      <c r="A1575" s="225"/>
      <c r="B1575" s="161"/>
      <c r="C1575" s="155"/>
      <c r="D1575" s="29"/>
      <c r="E1575" s="115"/>
      <c r="F1575" s="26" t="s">
        <v>28</v>
      </c>
      <c r="G1575" s="28">
        <f t="shared" si="320"/>
        <v>0</v>
      </c>
      <c r="H1575" s="28">
        <f t="shared" si="320"/>
        <v>0</v>
      </c>
      <c r="I1575" s="28">
        <v>0</v>
      </c>
      <c r="J1575" s="28">
        <v>0</v>
      </c>
      <c r="K1575" s="28">
        <v>0</v>
      </c>
      <c r="L1575" s="28">
        <v>0</v>
      </c>
      <c r="M1575" s="28">
        <v>0</v>
      </c>
      <c r="N1575" s="28">
        <v>0</v>
      </c>
      <c r="O1575" s="28">
        <v>0</v>
      </c>
      <c r="P1575" s="45">
        <v>0</v>
      </c>
      <c r="Q1575" s="190"/>
      <c r="R1575" s="191"/>
      <c r="S1575" s="6"/>
    </row>
    <row r="1576" spans="1:19" ht="12.75">
      <c r="A1576" s="225"/>
      <c r="B1576" s="161"/>
      <c r="C1576" s="155"/>
      <c r="D1576" s="29"/>
      <c r="E1576" s="115"/>
      <c r="F1576" s="26" t="s">
        <v>227</v>
      </c>
      <c r="G1576" s="28">
        <v>0</v>
      </c>
      <c r="H1576" s="28">
        <v>0</v>
      </c>
      <c r="I1576" s="28">
        <v>0</v>
      </c>
      <c r="J1576" s="28">
        <v>0</v>
      </c>
      <c r="K1576" s="28">
        <v>0</v>
      </c>
      <c r="L1576" s="28">
        <v>0</v>
      </c>
      <c r="M1576" s="28">
        <v>0</v>
      </c>
      <c r="N1576" s="28">
        <v>0</v>
      </c>
      <c r="O1576" s="28">
        <v>0</v>
      </c>
      <c r="P1576" s="45">
        <v>0</v>
      </c>
      <c r="Q1576" s="190"/>
      <c r="R1576" s="191"/>
      <c r="S1576" s="6"/>
    </row>
    <row r="1577" spans="1:20" ht="12.75">
      <c r="A1577" s="225"/>
      <c r="B1577" s="161"/>
      <c r="C1577" s="155"/>
      <c r="D1577" s="29"/>
      <c r="E1577" s="115"/>
      <c r="F1577" s="115" t="s">
        <v>234</v>
      </c>
      <c r="G1577" s="28">
        <f>I1577+K1577+M1577+O1577</f>
        <v>0</v>
      </c>
      <c r="H1577" s="28">
        <f>J1577+L1577+N1577+P1577</f>
        <v>0</v>
      </c>
      <c r="I1577" s="28">
        <v>0</v>
      </c>
      <c r="J1577" s="28">
        <v>0</v>
      </c>
      <c r="K1577" s="28">
        <v>0</v>
      </c>
      <c r="L1577" s="28">
        <v>0</v>
      </c>
      <c r="M1577" s="28">
        <v>0</v>
      </c>
      <c r="N1577" s="28">
        <v>0</v>
      </c>
      <c r="O1577" s="28">
        <v>0</v>
      </c>
      <c r="P1577" s="28">
        <v>0</v>
      </c>
      <c r="Q1577" s="190"/>
      <c r="R1577" s="191"/>
      <c r="S1577" s="6"/>
      <c r="T1577" s="17"/>
    </row>
    <row r="1578" spans="1:20" ht="12.75">
      <c r="A1578" s="225"/>
      <c r="B1578" s="161"/>
      <c r="C1578" s="155"/>
      <c r="D1578" s="29"/>
      <c r="E1578" s="115"/>
      <c r="F1578" s="115" t="s">
        <v>235</v>
      </c>
      <c r="G1578" s="28">
        <f>I1578+K1578+M1578+O1578</f>
        <v>0</v>
      </c>
      <c r="H1578" s="28">
        <f>J1578+L1578+N1578+P1578</f>
        <v>0</v>
      </c>
      <c r="I1578" s="28">
        <v>0</v>
      </c>
      <c r="J1578" s="28">
        <v>0</v>
      </c>
      <c r="K1578" s="28">
        <v>0</v>
      </c>
      <c r="L1578" s="28">
        <v>0</v>
      </c>
      <c r="M1578" s="28">
        <v>0</v>
      </c>
      <c r="N1578" s="28">
        <v>0</v>
      </c>
      <c r="O1578" s="28">
        <v>0</v>
      </c>
      <c r="P1578" s="28">
        <v>0</v>
      </c>
      <c r="Q1578" s="190"/>
      <c r="R1578" s="191"/>
      <c r="S1578" s="6"/>
      <c r="T1578" s="17"/>
    </row>
    <row r="1579" spans="1:20" ht="12.75">
      <c r="A1579" s="225"/>
      <c r="B1579" s="161"/>
      <c r="C1579" s="155"/>
      <c r="D1579" s="29"/>
      <c r="E1579" s="115" t="s">
        <v>24</v>
      </c>
      <c r="F1579" s="115" t="s">
        <v>236</v>
      </c>
      <c r="G1579" s="28">
        <f>I1579+K1579+M1579+O1579</f>
        <v>13020</v>
      </c>
      <c r="H1579" s="28">
        <v>0</v>
      </c>
      <c r="I1579" s="28">
        <f>8020+5000</f>
        <v>13020</v>
      </c>
      <c r="J1579" s="28">
        <v>0</v>
      </c>
      <c r="K1579" s="28">
        <v>0</v>
      </c>
      <c r="L1579" s="28">
        <v>0</v>
      </c>
      <c r="M1579" s="28">
        <v>0</v>
      </c>
      <c r="N1579" s="28">
        <v>0</v>
      </c>
      <c r="O1579" s="28">
        <v>0</v>
      </c>
      <c r="P1579" s="28">
        <v>0</v>
      </c>
      <c r="Q1579" s="190"/>
      <c r="R1579" s="191"/>
      <c r="S1579" s="6"/>
      <c r="T1579" s="17"/>
    </row>
    <row r="1580" spans="1:20" ht="12.75">
      <c r="A1580" s="225"/>
      <c r="B1580" s="161"/>
      <c r="C1580" s="155"/>
      <c r="D1580" s="29"/>
      <c r="E1580" s="115" t="s">
        <v>23</v>
      </c>
      <c r="F1580" s="115" t="s">
        <v>237</v>
      </c>
      <c r="G1580" s="28">
        <f>I1580+K1580+M1580+O1580</f>
        <v>100000</v>
      </c>
      <c r="H1580" s="28">
        <f>J1580+L1580+N1580+P1580</f>
        <v>0</v>
      </c>
      <c r="I1580" s="28">
        <v>100000</v>
      </c>
      <c r="J1580" s="28">
        <v>0</v>
      </c>
      <c r="K1580" s="28">
        <v>0</v>
      </c>
      <c r="L1580" s="28">
        <v>0</v>
      </c>
      <c r="M1580" s="28">
        <v>0</v>
      </c>
      <c r="N1580" s="28">
        <v>0</v>
      </c>
      <c r="O1580" s="28">
        <v>0</v>
      </c>
      <c r="P1580" s="28">
        <v>0</v>
      </c>
      <c r="Q1580" s="190"/>
      <c r="R1580" s="191"/>
      <c r="S1580" s="6"/>
      <c r="T1580" s="17"/>
    </row>
    <row r="1581" spans="1:20" ht="13.5" thickBot="1">
      <c r="A1581" s="226"/>
      <c r="B1581" s="162"/>
      <c r="C1581" s="156"/>
      <c r="D1581" s="33"/>
      <c r="E1581" s="115" t="s">
        <v>23</v>
      </c>
      <c r="F1581" s="116" t="s">
        <v>238</v>
      </c>
      <c r="G1581" s="36">
        <f>I1581+K1581+M1581+O1581</f>
        <v>0</v>
      </c>
      <c r="H1581" s="36">
        <f>J1581+L1581+N1581+P1581</f>
        <v>0</v>
      </c>
      <c r="I1581" s="36">
        <v>0</v>
      </c>
      <c r="J1581" s="36">
        <v>0</v>
      </c>
      <c r="K1581" s="36">
        <v>0</v>
      </c>
      <c r="L1581" s="36">
        <v>0</v>
      </c>
      <c r="M1581" s="36">
        <v>0</v>
      </c>
      <c r="N1581" s="36">
        <v>0</v>
      </c>
      <c r="O1581" s="36">
        <v>0</v>
      </c>
      <c r="P1581" s="36">
        <v>0</v>
      </c>
      <c r="Q1581" s="192"/>
      <c r="R1581" s="193"/>
      <c r="S1581" s="6"/>
      <c r="T1581" s="17"/>
    </row>
    <row r="1582" spans="1:19" ht="12.75" customHeight="1">
      <c r="A1582" s="224" t="s">
        <v>50</v>
      </c>
      <c r="B1582" s="160" t="s">
        <v>233</v>
      </c>
      <c r="C1582" s="154" t="s">
        <v>51</v>
      </c>
      <c r="D1582" s="21"/>
      <c r="E1582" s="114"/>
      <c r="F1582" s="44" t="s">
        <v>19</v>
      </c>
      <c r="G1582" s="23">
        <f>SUM(G1583:G1594)</f>
        <v>19065</v>
      </c>
      <c r="H1582" s="23">
        <f aca="true" t="shared" si="321" ref="H1582:P1582">SUM(H1583:H1594)</f>
        <v>889.7000000000007</v>
      </c>
      <c r="I1582" s="23">
        <f t="shared" si="321"/>
        <v>19065</v>
      </c>
      <c r="J1582" s="23">
        <f t="shared" si="321"/>
        <v>889.7000000000007</v>
      </c>
      <c r="K1582" s="23">
        <f t="shared" si="321"/>
        <v>0</v>
      </c>
      <c r="L1582" s="23">
        <f t="shared" si="321"/>
        <v>0</v>
      </c>
      <c r="M1582" s="23">
        <f t="shared" si="321"/>
        <v>0</v>
      </c>
      <c r="N1582" s="23">
        <f t="shared" si="321"/>
        <v>0</v>
      </c>
      <c r="O1582" s="23">
        <f t="shared" si="321"/>
        <v>0</v>
      </c>
      <c r="P1582" s="23">
        <f t="shared" si="321"/>
        <v>0</v>
      </c>
      <c r="Q1582" s="188" t="s">
        <v>20</v>
      </c>
      <c r="R1582" s="189"/>
      <c r="S1582" s="6"/>
    </row>
    <row r="1583" spans="1:19" ht="12.75">
      <c r="A1583" s="225"/>
      <c r="B1583" s="161"/>
      <c r="C1583" s="155"/>
      <c r="D1583" s="29"/>
      <c r="E1583" s="115"/>
      <c r="F1583" s="26" t="s">
        <v>22</v>
      </c>
      <c r="G1583" s="28">
        <f aca="true" t="shared" si="322" ref="G1583:H1594">I1583+K1583+M1583+O1583</f>
        <v>0</v>
      </c>
      <c r="H1583" s="28">
        <f t="shared" si="322"/>
        <v>0</v>
      </c>
      <c r="I1583" s="28">
        <v>0</v>
      </c>
      <c r="J1583" s="28">
        <v>0</v>
      </c>
      <c r="K1583" s="28">
        <v>0</v>
      </c>
      <c r="L1583" s="28">
        <v>0</v>
      </c>
      <c r="M1583" s="28">
        <v>0</v>
      </c>
      <c r="N1583" s="28">
        <v>0</v>
      </c>
      <c r="O1583" s="28">
        <v>0</v>
      </c>
      <c r="P1583" s="45">
        <v>0</v>
      </c>
      <c r="Q1583" s="190"/>
      <c r="R1583" s="191"/>
      <c r="S1583" s="6"/>
    </row>
    <row r="1584" spans="1:19" ht="12.75">
      <c r="A1584" s="225"/>
      <c r="B1584" s="161"/>
      <c r="C1584" s="155"/>
      <c r="D1584" s="29"/>
      <c r="E1584" s="115"/>
      <c r="F1584" s="115" t="s">
        <v>25</v>
      </c>
      <c r="G1584" s="28">
        <f t="shared" si="322"/>
        <v>0</v>
      </c>
      <c r="H1584" s="28">
        <f t="shared" si="322"/>
        <v>0</v>
      </c>
      <c r="I1584" s="28">
        <v>0</v>
      </c>
      <c r="J1584" s="28">
        <v>0</v>
      </c>
      <c r="K1584" s="28">
        <v>0</v>
      </c>
      <c r="L1584" s="28">
        <v>0</v>
      </c>
      <c r="M1584" s="28">
        <v>0</v>
      </c>
      <c r="N1584" s="28">
        <v>0</v>
      </c>
      <c r="O1584" s="28">
        <v>0</v>
      </c>
      <c r="P1584" s="45">
        <v>0</v>
      </c>
      <c r="Q1584" s="190"/>
      <c r="R1584" s="191"/>
      <c r="S1584" s="6"/>
    </row>
    <row r="1585" spans="1:19" ht="12.75">
      <c r="A1585" s="225"/>
      <c r="B1585" s="161"/>
      <c r="C1585" s="155"/>
      <c r="D1585" s="115" t="s">
        <v>211</v>
      </c>
      <c r="E1585" s="115" t="s">
        <v>24</v>
      </c>
      <c r="F1585" s="26" t="s">
        <v>26</v>
      </c>
      <c r="G1585" s="28">
        <f t="shared" si="322"/>
        <v>889.7</v>
      </c>
      <c r="H1585" s="28">
        <f t="shared" si="322"/>
        <v>889.7</v>
      </c>
      <c r="I1585" s="28">
        <v>889.7</v>
      </c>
      <c r="J1585" s="28">
        <v>889.7</v>
      </c>
      <c r="K1585" s="28">
        <v>0</v>
      </c>
      <c r="L1585" s="28">
        <v>0</v>
      </c>
      <c r="M1585" s="28">
        <v>0</v>
      </c>
      <c r="N1585" s="28">
        <v>0</v>
      </c>
      <c r="O1585" s="28">
        <v>0</v>
      </c>
      <c r="P1585" s="45">
        <v>0</v>
      </c>
      <c r="Q1585" s="190"/>
      <c r="R1585" s="191"/>
      <c r="S1585" s="6"/>
    </row>
    <row r="1586" spans="1:19" ht="12.75">
      <c r="A1586" s="225"/>
      <c r="B1586" s="161"/>
      <c r="C1586" s="155"/>
      <c r="D1586" s="115" t="s">
        <v>211</v>
      </c>
      <c r="E1586" s="115"/>
      <c r="F1586" s="26" t="s">
        <v>26</v>
      </c>
      <c r="G1586" s="28">
        <f t="shared" si="322"/>
        <v>0</v>
      </c>
      <c r="H1586" s="28">
        <f t="shared" si="322"/>
        <v>0</v>
      </c>
      <c r="I1586" s="28">
        <v>0</v>
      </c>
      <c r="J1586" s="28">
        <v>0</v>
      </c>
      <c r="K1586" s="28">
        <v>0</v>
      </c>
      <c r="L1586" s="28">
        <v>0</v>
      </c>
      <c r="M1586" s="28">
        <v>0</v>
      </c>
      <c r="N1586" s="28">
        <v>0</v>
      </c>
      <c r="O1586" s="28">
        <v>0</v>
      </c>
      <c r="P1586" s="45">
        <v>0</v>
      </c>
      <c r="Q1586" s="190"/>
      <c r="R1586" s="191"/>
      <c r="S1586" s="6"/>
    </row>
    <row r="1587" spans="1:19" ht="12.75">
      <c r="A1587" s="225"/>
      <c r="B1587" s="161"/>
      <c r="C1587" s="155"/>
      <c r="D1587" s="115" t="s">
        <v>211</v>
      </c>
      <c r="E1587" s="115"/>
      <c r="F1587" s="26" t="s">
        <v>27</v>
      </c>
      <c r="G1587" s="28">
        <f t="shared" si="322"/>
        <v>0</v>
      </c>
      <c r="H1587" s="28">
        <f t="shared" si="322"/>
        <v>0</v>
      </c>
      <c r="I1587" s="28">
        <v>0</v>
      </c>
      <c r="J1587" s="28">
        <v>0</v>
      </c>
      <c r="K1587" s="28">
        <v>0</v>
      </c>
      <c r="L1587" s="28">
        <v>0</v>
      </c>
      <c r="M1587" s="28">
        <v>0</v>
      </c>
      <c r="N1587" s="28">
        <v>0</v>
      </c>
      <c r="O1587" s="28">
        <v>0</v>
      </c>
      <c r="P1587" s="45">
        <v>0</v>
      </c>
      <c r="Q1587" s="190"/>
      <c r="R1587" s="191"/>
      <c r="S1587" s="6"/>
    </row>
    <row r="1588" spans="1:19" ht="12.75">
      <c r="A1588" s="225"/>
      <c r="B1588" s="161"/>
      <c r="C1588" s="155"/>
      <c r="D1588" s="115" t="s">
        <v>211</v>
      </c>
      <c r="E1588" s="115" t="s">
        <v>420</v>
      </c>
      <c r="F1588" s="26" t="s">
        <v>28</v>
      </c>
      <c r="G1588" s="28">
        <f t="shared" si="322"/>
        <v>7.389644451905042E-13</v>
      </c>
      <c r="H1588" s="28">
        <f t="shared" si="322"/>
        <v>7.389644451905042E-13</v>
      </c>
      <c r="I1588" s="28">
        <f>10141.2-4322.5-5427.5-391.2</f>
        <v>7.389644451905042E-13</v>
      </c>
      <c r="J1588" s="28">
        <f>10141.2-4322.5-5427.5-391.2</f>
        <v>7.389644451905042E-13</v>
      </c>
      <c r="K1588" s="28">
        <v>0</v>
      </c>
      <c r="L1588" s="28">
        <v>0</v>
      </c>
      <c r="M1588" s="28">
        <v>0</v>
      </c>
      <c r="N1588" s="28">
        <v>0</v>
      </c>
      <c r="O1588" s="28">
        <v>0</v>
      </c>
      <c r="P1588" s="45">
        <v>0</v>
      </c>
      <c r="Q1588" s="190"/>
      <c r="R1588" s="191"/>
      <c r="S1588" s="6"/>
    </row>
    <row r="1589" spans="1:19" ht="12.75">
      <c r="A1589" s="225"/>
      <c r="B1589" s="161"/>
      <c r="C1589" s="155"/>
      <c r="D1589" s="115" t="s">
        <v>211</v>
      </c>
      <c r="E1589" s="115" t="s">
        <v>23</v>
      </c>
      <c r="F1589" s="26" t="s">
        <v>227</v>
      </c>
      <c r="G1589" s="28">
        <f t="shared" si="322"/>
        <v>18175.3</v>
      </c>
      <c r="H1589" s="28">
        <f>J1589+L1589+N1589+P1589</f>
        <v>0</v>
      </c>
      <c r="I1589" s="28">
        <v>18175.3</v>
      </c>
      <c r="J1589" s="28">
        <v>0</v>
      </c>
      <c r="K1589" s="28">
        <v>0</v>
      </c>
      <c r="L1589" s="28">
        <v>0</v>
      </c>
      <c r="M1589" s="28">
        <v>0</v>
      </c>
      <c r="N1589" s="28">
        <v>0</v>
      </c>
      <c r="O1589" s="28">
        <v>0</v>
      </c>
      <c r="P1589" s="45">
        <v>0</v>
      </c>
      <c r="Q1589" s="190"/>
      <c r="R1589" s="191"/>
      <c r="S1589" s="6"/>
    </row>
    <row r="1590" spans="1:20" ht="12.75">
      <c r="A1590" s="225"/>
      <c r="B1590" s="161"/>
      <c r="C1590" s="155"/>
      <c r="D1590" s="29"/>
      <c r="E1590" s="26"/>
      <c r="F1590" s="115" t="s">
        <v>234</v>
      </c>
      <c r="G1590" s="28">
        <f t="shared" si="322"/>
        <v>0</v>
      </c>
      <c r="H1590" s="28">
        <f t="shared" si="322"/>
        <v>0</v>
      </c>
      <c r="I1590" s="28">
        <v>0</v>
      </c>
      <c r="J1590" s="28">
        <v>0</v>
      </c>
      <c r="K1590" s="28">
        <v>0</v>
      </c>
      <c r="L1590" s="28">
        <v>0</v>
      </c>
      <c r="M1590" s="28">
        <v>0</v>
      </c>
      <c r="N1590" s="28">
        <v>0</v>
      </c>
      <c r="O1590" s="28">
        <v>0</v>
      </c>
      <c r="P1590" s="45">
        <v>0</v>
      </c>
      <c r="Q1590" s="190"/>
      <c r="R1590" s="191"/>
      <c r="S1590" s="6"/>
      <c r="T1590" s="17"/>
    </row>
    <row r="1591" spans="1:20" ht="12.75">
      <c r="A1591" s="225"/>
      <c r="B1591" s="161"/>
      <c r="C1591" s="155"/>
      <c r="D1591" s="29"/>
      <c r="E1591" s="26"/>
      <c r="F1591" s="115" t="s">
        <v>235</v>
      </c>
      <c r="G1591" s="28">
        <f t="shared" si="322"/>
        <v>0</v>
      </c>
      <c r="H1591" s="28">
        <f t="shared" si="322"/>
        <v>0</v>
      </c>
      <c r="I1591" s="28">
        <v>0</v>
      </c>
      <c r="J1591" s="28">
        <v>0</v>
      </c>
      <c r="K1591" s="28">
        <v>0</v>
      </c>
      <c r="L1591" s="28">
        <v>0</v>
      </c>
      <c r="M1591" s="28">
        <v>0</v>
      </c>
      <c r="N1591" s="28">
        <v>0</v>
      </c>
      <c r="O1591" s="28">
        <v>0</v>
      </c>
      <c r="P1591" s="45">
        <v>0</v>
      </c>
      <c r="Q1591" s="190"/>
      <c r="R1591" s="191"/>
      <c r="S1591" s="6"/>
      <c r="T1591" s="17"/>
    </row>
    <row r="1592" spans="1:20" ht="12.75">
      <c r="A1592" s="225"/>
      <c r="B1592" s="161"/>
      <c r="C1592" s="155"/>
      <c r="D1592" s="29"/>
      <c r="E1592" s="26"/>
      <c r="F1592" s="115" t="s">
        <v>236</v>
      </c>
      <c r="G1592" s="28">
        <f t="shared" si="322"/>
        <v>0</v>
      </c>
      <c r="H1592" s="28">
        <f t="shared" si="322"/>
        <v>0</v>
      </c>
      <c r="I1592" s="28">
        <v>0</v>
      </c>
      <c r="J1592" s="28">
        <v>0</v>
      </c>
      <c r="K1592" s="28">
        <v>0</v>
      </c>
      <c r="L1592" s="28">
        <v>0</v>
      </c>
      <c r="M1592" s="28">
        <v>0</v>
      </c>
      <c r="N1592" s="28">
        <v>0</v>
      </c>
      <c r="O1592" s="28">
        <v>0</v>
      </c>
      <c r="P1592" s="45">
        <v>0</v>
      </c>
      <c r="Q1592" s="190"/>
      <c r="R1592" s="191"/>
      <c r="S1592" s="6"/>
      <c r="T1592" s="17"/>
    </row>
    <row r="1593" spans="1:20" ht="12.75">
      <c r="A1593" s="225"/>
      <c r="B1593" s="161"/>
      <c r="C1593" s="155"/>
      <c r="D1593" s="29"/>
      <c r="E1593" s="26"/>
      <c r="F1593" s="115" t="s">
        <v>237</v>
      </c>
      <c r="G1593" s="28">
        <f t="shared" si="322"/>
        <v>0</v>
      </c>
      <c r="H1593" s="28">
        <f t="shared" si="322"/>
        <v>0</v>
      </c>
      <c r="I1593" s="28">
        <v>0</v>
      </c>
      <c r="J1593" s="28">
        <v>0</v>
      </c>
      <c r="K1593" s="28">
        <v>0</v>
      </c>
      <c r="L1593" s="28">
        <v>0</v>
      </c>
      <c r="M1593" s="28">
        <v>0</v>
      </c>
      <c r="N1593" s="28">
        <v>0</v>
      </c>
      <c r="O1593" s="28">
        <v>0</v>
      </c>
      <c r="P1593" s="45">
        <v>0</v>
      </c>
      <c r="Q1593" s="190"/>
      <c r="R1593" s="191"/>
      <c r="S1593" s="6"/>
      <c r="T1593" s="17"/>
    </row>
    <row r="1594" spans="1:20" ht="13.5" thickBot="1">
      <c r="A1594" s="226"/>
      <c r="B1594" s="162"/>
      <c r="C1594" s="156"/>
      <c r="D1594" s="33"/>
      <c r="E1594" s="46"/>
      <c r="F1594" s="116" t="s">
        <v>238</v>
      </c>
      <c r="G1594" s="36">
        <f t="shared" si="322"/>
        <v>0</v>
      </c>
      <c r="H1594" s="36">
        <f t="shared" si="322"/>
        <v>0</v>
      </c>
      <c r="I1594" s="36">
        <v>0</v>
      </c>
      <c r="J1594" s="36">
        <v>0</v>
      </c>
      <c r="K1594" s="36">
        <v>0</v>
      </c>
      <c r="L1594" s="36">
        <v>0</v>
      </c>
      <c r="M1594" s="36">
        <v>0</v>
      </c>
      <c r="N1594" s="36">
        <v>0</v>
      </c>
      <c r="O1594" s="36">
        <v>0</v>
      </c>
      <c r="P1594" s="47">
        <v>0</v>
      </c>
      <c r="Q1594" s="192"/>
      <c r="R1594" s="193"/>
      <c r="S1594" s="6"/>
      <c r="T1594" s="17"/>
    </row>
    <row r="1595" spans="1:19" ht="12.75" customHeight="1">
      <c r="A1595" s="224" t="s">
        <v>52</v>
      </c>
      <c r="B1595" s="160" t="s">
        <v>53</v>
      </c>
      <c r="C1595" s="188" t="s">
        <v>54</v>
      </c>
      <c r="D1595" s="21"/>
      <c r="E1595" s="22"/>
      <c r="F1595" s="44" t="s">
        <v>19</v>
      </c>
      <c r="G1595" s="23">
        <f>SUM(G1596:G1607)</f>
        <v>6400</v>
      </c>
      <c r="H1595" s="23">
        <f>SUM(H1596:H1607)</f>
        <v>0</v>
      </c>
      <c r="I1595" s="23">
        <f aca="true" t="shared" si="323" ref="I1595:P1595">SUM(I1596:I1607)</f>
        <v>6400</v>
      </c>
      <c r="J1595" s="23">
        <f t="shared" si="323"/>
        <v>0</v>
      </c>
      <c r="K1595" s="23">
        <f t="shared" si="323"/>
        <v>0</v>
      </c>
      <c r="L1595" s="23">
        <f t="shared" si="323"/>
        <v>0</v>
      </c>
      <c r="M1595" s="23">
        <f t="shared" si="323"/>
        <v>0</v>
      </c>
      <c r="N1595" s="23">
        <f t="shared" si="323"/>
        <v>0</v>
      </c>
      <c r="O1595" s="23">
        <f t="shared" si="323"/>
        <v>0</v>
      </c>
      <c r="P1595" s="23">
        <f t="shared" si="323"/>
        <v>0</v>
      </c>
      <c r="Q1595" s="188" t="s">
        <v>20</v>
      </c>
      <c r="R1595" s="189"/>
      <c r="S1595" s="6"/>
    </row>
    <row r="1596" spans="1:20" ht="12.75">
      <c r="A1596" s="225"/>
      <c r="B1596" s="161"/>
      <c r="C1596" s="190"/>
      <c r="D1596" s="29"/>
      <c r="E1596" s="26"/>
      <c r="F1596" s="26" t="s">
        <v>22</v>
      </c>
      <c r="G1596" s="28">
        <f aca="true" t="shared" si="324" ref="G1596:H1601">I1596+K1596+M1596+O1596</f>
        <v>0</v>
      </c>
      <c r="H1596" s="28">
        <f t="shared" si="324"/>
        <v>0</v>
      </c>
      <c r="I1596" s="28">
        <v>0</v>
      </c>
      <c r="J1596" s="28">
        <v>0</v>
      </c>
      <c r="K1596" s="28">
        <v>0</v>
      </c>
      <c r="L1596" s="28">
        <v>0</v>
      </c>
      <c r="M1596" s="28">
        <v>0</v>
      </c>
      <c r="N1596" s="28">
        <v>0</v>
      </c>
      <c r="O1596" s="28">
        <v>0</v>
      </c>
      <c r="P1596" s="45">
        <v>0</v>
      </c>
      <c r="Q1596" s="190"/>
      <c r="R1596" s="191"/>
      <c r="S1596" s="6"/>
      <c r="T1596" s="50"/>
    </row>
    <row r="1597" spans="1:19" ht="12.75">
      <c r="A1597" s="225"/>
      <c r="B1597" s="161"/>
      <c r="C1597" s="190"/>
      <c r="D1597" s="29"/>
      <c r="E1597" s="26"/>
      <c r="F1597" s="26" t="s">
        <v>25</v>
      </c>
      <c r="G1597" s="28">
        <f>I1597+K1597+M1597+O1597</f>
        <v>0</v>
      </c>
      <c r="H1597" s="28">
        <f>J1597+L1597+N1597+P1597</f>
        <v>0</v>
      </c>
      <c r="I1597" s="28">
        <v>0</v>
      </c>
      <c r="J1597" s="28">
        <v>0</v>
      </c>
      <c r="K1597" s="28">
        <v>0</v>
      </c>
      <c r="L1597" s="28">
        <v>0</v>
      </c>
      <c r="M1597" s="28">
        <v>0</v>
      </c>
      <c r="N1597" s="28">
        <v>0</v>
      </c>
      <c r="O1597" s="28">
        <v>0</v>
      </c>
      <c r="P1597" s="45">
        <v>0</v>
      </c>
      <c r="Q1597" s="190"/>
      <c r="R1597" s="191"/>
      <c r="S1597" s="6"/>
    </row>
    <row r="1598" spans="1:19" ht="12.75">
      <c r="A1598" s="225"/>
      <c r="B1598" s="161"/>
      <c r="C1598" s="190"/>
      <c r="D1598" s="29"/>
      <c r="E1598" s="26"/>
      <c r="F1598" s="26" t="s">
        <v>26</v>
      </c>
      <c r="G1598" s="28">
        <f t="shared" si="324"/>
        <v>0</v>
      </c>
      <c r="H1598" s="28">
        <f t="shared" si="324"/>
        <v>0</v>
      </c>
      <c r="I1598" s="28">
        <v>0</v>
      </c>
      <c r="J1598" s="28">
        <v>0</v>
      </c>
      <c r="K1598" s="28">
        <v>0</v>
      </c>
      <c r="L1598" s="28">
        <v>0</v>
      </c>
      <c r="M1598" s="28">
        <v>0</v>
      </c>
      <c r="N1598" s="28">
        <v>0</v>
      </c>
      <c r="O1598" s="28">
        <v>0</v>
      </c>
      <c r="P1598" s="45">
        <v>0</v>
      </c>
      <c r="Q1598" s="190"/>
      <c r="R1598" s="191"/>
      <c r="S1598" s="6"/>
    </row>
    <row r="1599" spans="1:19" ht="12.75">
      <c r="A1599" s="225"/>
      <c r="B1599" s="161"/>
      <c r="C1599" s="190"/>
      <c r="D1599" s="29"/>
      <c r="E1599" s="26"/>
      <c r="F1599" s="26" t="s">
        <v>27</v>
      </c>
      <c r="G1599" s="28">
        <f>I1599+K1599+M1599+O1599</f>
        <v>0</v>
      </c>
      <c r="H1599" s="28">
        <f>J1599+L1599+N1599+P1599</f>
        <v>0</v>
      </c>
      <c r="I1599" s="28">
        <v>0</v>
      </c>
      <c r="J1599" s="28">
        <v>0</v>
      </c>
      <c r="K1599" s="28">
        <v>0</v>
      </c>
      <c r="L1599" s="28">
        <v>0</v>
      </c>
      <c r="M1599" s="28">
        <v>0</v>
      </c>
      <c r="N1599" s="28">
        <v>0</v>
      </c>
      <c r="O1599" s="28">
        <v>0</v>
      </c>
      <c r="P1599" s="45">
        <v>0</v>
      </c>
      <c r="Q1599" s="190"/>
      <c r="R1599" s="191"/>
      <c r="S1599" s="6"/>
    </row>
    <row r="1600" spans="1:19" ht="12.75">
      <c r="A1600" s="225"/>
      <c r="B1600" s="161"/>
      <c r="C1600" s="190"/>
      <c r="D1600" s="29"/>
      <c r="E1600" s="26"/>
      <c r="F1600" s="26" t="s">
        <v>27</v>
      </c>
      <c r="G1600" s="28">
        <f t="shared" si="324"/>
        <v>0</v>
      </c>
      <c r="H1600" s="28">
        <f t="shared" si="324"/>
        <v>0</v>
      </c>
      <c r="I1600" s="28">
        <v>0</v>
      </c>
      <c r="J1600" s="28">
        <v>0</v>
      </c>
      <c r="K1600" s="28">
        <v>0</v>
      </c>
      <c r="L1600" s="28">
        <v>0</v>
      </c>
      <c r="M1600" s="28">
        <v>0</v>
      </c>
      <c r="N1600" s="28">
        <v>0</v>
      </c>
      <c r="O1600" s="28">
        <v>0</v>
      </c>
      <c r="P1600" s="45">
        <v>0</v>
      </c>
      <c r="Q1600" s="190"/>
      <c r="R1600" s="191"/>
      <c r="S1600" s="6"/>
    </row>
    <row r="1601" spans="1:19" ht="12.75">
      <c r="A1601" s="225"/>
      <c r="B1601" s="161"/>
      <c r="C1601" s="190"/>
      <c r="D1601" s="29"/>
      <c r="E1601" s="26"/>
      <c r="F1601" s="26" t="s">
        <v>28</v>
      </c>
      <c r="G1601" s="28">
        <f t="shared" si="324"/>
        <v>0</v>
      </c>
      <c r="H1601" s="28">
        <f t="shared" si="324"/>
        <v>0</v>
      </c>
      <c r="I1601" s="28">
        <v>0</v>
      </c>
      <c r="J1601" s="28">
        <v>0</v>
      </c>
      <c r="K1601" s="28">
        <v>0</v>
      </c>
      <c r="L1601" s="28">
        <v>0</v>
      </c>
      <c r="M1601" s="28">
        <v>0</v>
      </c>
      <c r="N1601" s="28">
        <v>0</v>
      </c>
      <c r="O1601" s="28">
        <v>0</v>
      </c>
      <c r="P1601" s="45">
        <v>0</v>
      </c>
      <c r="Q1601" s="190"/>
      <c r="R1601" s="191"/>
      <c r="S1601" s="6"/>
    </row>
    <row r="1602" spans="1:19" ht="12.75">
      <c r="A1602" s="225"/>
      <c r="B1602" s="161"/>
      <c r="C1602" s="190"/>
      <c r="D1602" s="29"/>
      <c r="E1602" s="26"/>
      <c r="F1602" s="26" t="s">
        <v>227</v>
      </c>
      <c r="G1602" s="28">
        <v>0</v>
      </c>
      <c r="H1602" s="28">
        <v>0</v>
      </c>
      <c r="I1602" s="28">
        <v>0</v>
      </c>
      <c r="J1602" s="28">
        <v>0</v>
      </c>
      <c r="K1602" s="28">
        <v>0</v>
      </c>
      <c r="L1602" s="28">
        <v>0</v>
      </c>
      <c r="M1602" s="28">
        <v>0</v>
      </c>
      <c r="N1602" s="28">
        <v>0</v>
      </c>
      <c r="O1602" s="28">
        <v>0</v>
      </c>
      <c r="P1602" s="45">
        <v>0</v>
      </c>
      <c r="Q1602" s="190"/>
      <c r="R1602" s="191"/>
      <c r="S1602" s="6"/>
    </row>
    <row r="1603" spans="1:20" ht="12.75">
      <c r="A1603" s="225"/>
      <c r="B1603" s="161"/>
      <c r="C1603" s="190"/>
      <c r="D1603" s="29"/>
      <c r="E1603" s="26"/>
      <c r="F1603" s="115" t="s">
        <v>234</v>
      </c>
      <c r="G1603" s="28">
        <f aca="true" t="shared" si="325" ref="G1603:H1607">I1603+K1603+M1603+O1603</f>
        <v>0</v>
      </c>
      <c r="H1603" s="28">
        <f t="shared" si="325"/>
        <v>0</v>
      </c>
      <c r="I1603" s="28">
        <v>0</v>
      </c>
      <c r="J1603" s="28">
        <v>0</v>
      </c>
      <c r="K1603" s="28">
        <v>0</v>
      </c>
      <c r="L1603" s="28">
        <v>0</v>
      </c>
      <c r="M1603" s="28">
        <v>0</v>
      </c>
      <c r="N1603" s="28">
        <v>0</v>
      </c>
      <c r="O1603" s="28">
        <v>0</v>
      </c>
      <c r="P1603" s="45">
        <v>0</v>
      </c>
      <c r="Q1603" s="190"/>
      <c r="R1603" s="191"/>
      <c r="S1603" s="6"/>
      <c r="T1603" s="17"/>
    </row>
    <row r="1604" spans="1:20" ht="12.75">
      <c r="A1604" s="225"/>
      <c r="B1604" s="161"/>
      <c r="C1604" s="190"/>
      <c r="D1604" s="29"/>
      <c r="E1604" s="26"/>
      <c r="F1604" s="115" t="s">
        <v>235</v>
      </c>
      <c r="G1604" s="28">
        <f t="shared" si="325"/>
        <v>0</v>
      </c>
      <c r="H1604" s="28">
        <f t="shared" si="325"/>
        <v>0</v>
      </c>
      <c r="I1604" s="28">
        <v>0</v>
      </c>
      <c r="J1604" s="28">
        <v>0</v>
      </c>
      <c r="K1604" s="28">
        <v>0</v>
      </c>
      <c r="L1604" s="28">
        <v>0</v>
      </c>
      <c r="M1604" s="28">
        <v>0</v>
      </c>
      <c r="N1604" s="28">
        <v>0</v>
      </c>
      <c r="O1604" s="28">
        <v>0</v>
      </c>
      <c r="P1604" s="45">
        <v>0</v>
      </c>
      <c r="Q1604" s="190"/>
      <c r="R1604" s="191"/>
      <c r="S1604" s="6"/>
      <c r="T1604" s="17"/>
    </row>
    <row r="1605" spans="1:20" ht="12.75">
      <c r="A1605" s="225"/>
      <c r="B1605" s="161"/>
      <c r="C1605" s="190"/>
      <c r="D1605" s="29"/>
      <c r="E1605" s="26" t="s">
        <v>55</v>
      </c>
      <c r="F1605" s="115" t="s">
        <v>236</v>
      </c>
      <c r="G1605" s="28">
        <f t="shared" si="325"/>
        <v>1000</v>
      </c>
      <c r="H1605" s="28">
        <f t="shared" si="325"/>
        <v>0</v>
      </c>
      <c r="I1605" s="28">
        <v>1000</v>
      </c>
      <c r="J1605" s="28">
        <v>0</v>
      </c>
      <c r="K1605" s="28">
        <v>0</v>
      </c>
      <c r="L1605" s="28">
        <v>0</v>
      </c>
      <c r="M1605" s="28">
        <v>0</v>
      </c>
      <c r="N1605" s="28">
        <v>0</v>
      </c>
      <c r="O1605" s="28">
        <v>0</v>
      </c>
      <c r="P1605" s="45">
        <v>0</v>
      </c>
      <c r="Q1605" s="190"/>
      <c r="R1605" s="191"/>
      <c r="S1605" s="6"/>
      <c r="T1605" s="17"/>
    </row>
    <row r="1606" spans="1:20" ht="12.75">
      <c r="A1606" s="225"/>
      <c r="B1606" s="161"/>
      <c r="C1606" s="190"/>
      <c r="D1606" s="29"/>
      <c r="E1606" s="26" t="s">
        <v>23</v>
      </c>
      <c r="F1606" s="115" t="s">
        <v>237</v>
      </c>
      <c r="G1606" s="28">
        <f t="shared" si="325"/>
        <v>5400</v>
      </c>
      <c r="H1606" s="28">
        <f t="shared" si="325"/>
        <v>0</v>
      </c>
      <c r="I1606" s="28">
        <v>5400</v>
      </c>
      <c r="J1606" s="28">
        <v>0</v>
      </c>
      <c r="K1606" s="28">
        <v>0</v>
      </c>
      <c r="L1606" s="28">
        <v>0</v>
      </c>
      <c r="M1606" s="28">
        <v>0</v>
      </c>
      <c r="N1606" s="28">
        <v>0</v>
      </c>
      <c r="O1606" s="28">
        <v>0</v>
      </c>
      <c r="P1606" s="45">
        <v>0</v>
      </c>
      <c r="Q1606" s="190"/>
      <c r="R1606" s="191"/>
      <c r="S1606" s="6"/>
      <c r="T1606" s="17"/>
    </row>
    <row r="1607" spans="1:20" ht="13.5" thickBot="1">
      <c r="A1607" s="226"/>
      <c r="B1607" s="162"/>
      <c r="C1607" s="192"/>
      <c r="D1607" s="33"/>
      <c r="E1607" s="46"/>
      <c r="F1607" s="116" t="s">
        <v>238</v>
      </c>
      <c r="G1607" s="36">
        <f t="shared" si="325"/>
        <v>0</v>
      </c>
      <c r="H1607" s="36">
        <f t="shared" si="325"/>
        <v>0</v>
      </c>
      <c r="I1607" s="36">
        <v>0</v>
      </c>
      <c r="J1607" s="36">
        <v>0</v>
      </c>
      <c r="K1607" s="36">
        <v>0</v>
      </c>
      <c r="L1607" s="36">
        <v>0</v>
      </c>
      <c r="M1607" s="36">
        <v>0</v>
      </c>
      <c r="N1607" s="36">
        <v>0</v>
      </c>
      <c r="O1607" s="36">
        <v>0</v>
      </c>
      <c r="P1607" s="47">
        <v>0</v>
      </c>
      <c r="Q1607" s="192"/>
      <c r="R1607" s="193"/>
      <c r="S1607" s="6"/>
      <c r="T1607" s="17"/>
    </row>
    <row r="1608" spans="1:19" ht="12.75" customHeight="1">
      <c r="A1608" s="224" t="s">
        <v>56</v>
      </c>
      <c r="B1608" s="160" t="s">
        <v>57</v>
      </c>
      <c r="C1608" s="188" t="s">
        <v>33</v>
      </c>
      <c r="D1608" s="21"/>
      <c r="E1608" s="22"/>
      <c r="F1608" s="44" t="s">
        <v>19</v>
      </c>
      <c r="G1608" s="23">
        <f>SUM(G1609:G1621)</f>
        <v>14300</v>
      </c>
      <c r="H1608" s="23">
        <f aca="true" t="shared" si="326" ref="H1608:P1608">SUM(H1609:H1621)</f>
        <v>0</v>
      </c>
      <c r="I1608" s="23">
        <f t="shared" si="326"/>
        <v>14300</v>
      </c>
      <c r="J1608" s="23">
        <f t="shared" si="326"/>
        <v>0</v>
      </c>
      <c r="K1608" s="23">
        <f t="shared" si="326"/>
        <v>0</v>
      </c>
      <c r="L1608" s="23">
        <f t="shared" si="326"/>
        <v>0</v>
      </c>
      <c r="M1608" s="23">
        <f t="shared" si="326"/>
        <v>0</v>
      </c>
      <c r="N1608" s="23">
        <f t="shared" si="326"/>
        <v>0</v>
      </c>
      <c r="O1608" s="23">
        <f t="shared" si="326"/>
        <v>0</v>
      </c>
      <c r="P1608" s="23">
        <f t="shared" si="326"/>
        <v>0</v>
      </c>
      <c r="Q1608" s="188" t="s">
        <v>20</v>
      </c>
      <c r="R1608" s="189"/>
      <c r="S1608" s="6"/>
    </row>
    <row r="1609" spans="1:19" ht="12.75">
      <c r="A1609" s="225"/>
      <c r="B1609" s="161"/>
      <c r="C1609" s="190"/>
      <c r="D1609" s="29"/>
      <c r="E1609" s="26"/>
      <c r="F1609" s="115" t="s">
        <v>22</v>
      </c>
      <c r="G1609" s="28">
        <f aca="true" t="shared" si="327" ref="G1609:H1615">I1609+K1609+M1609+O1609</f>
        <v>0</v>
      </c>
      <c r="H1609" s="28">
        <f t="shared" si="327"/>
        <v>0</v>
      </c>
      <c r="I1609" s="28">
        <v>0</v>
      </c>
      <c r="J1609" s="28">
        <v>0</v>
      </c>
      <c r="K1609" s="28">
        <v>0</v>
      </c>
      <c r="L1609" s="28">
        <v>0</v>
      </c>
      <c r="M1609" s="28">
        <v>0</v>
      </c>
      <c r="N1609" s="28">
        <v>0</v>
      </c>
      <c r="O1609" s="28">
        <v>0</v>
      </c>
      <c r="P1609" s="45">
        <v>0</v>
      </c>
      <c r="Q1609" s="190"/>
      <c r="R1609" s="191"/>
      <c r="S1609" s="6"/>
    </row>
    <row r="1610" spans="1:19" ht="12.75">
      <c r="A1610" s="225"/>
      <c r="B1610" s="161"/>
      <c r="C1610" s="190"/>
      <c r="D1610" s="29"/>
      <c r="E1610" s="26"/>
      <c r="F1610" s="115" t="s">
        <v>22</v>
      </c>
      <c r="G1610" s="28">
        <f t="shared" si="327"/>
        <v>0</v>
      </c>
      <c r="H1610" s="28">
        <f t="shared" si="327"/>
        <v>0</v>
      </c>
      <c r="I1610" s="28">
        <v>0</v>
      </c>
      <c r="J1610" s="28">
        <v>0</v>
      </c>
      <c r="K1610" s="28">
        <v>0</v>
      </c>
      <c r="L1610" s="28">
        <v>0</v>
      </c>
      <c r="M1610" s="28">
        <v>0</v>
      </c>
      <c r="N1610" s="28">
        <v>0</v>
      </c>
      <c r="O1610" s="28">
        <v>0</v>
      </c>
      <c r="P1610" s="45">
        <v>0</v>
      </c>
      <c r="Q1610" s="190"/>
      <c r="R1610" s="191"/>
      <c r="S1610" s="6"/>
    </row>
    <row r="1611" spans="1:19" ht="12.75">
      <c r="A1611" s="225"/>
      <c r="B1611" s="161"/>
      <c r="C1611" s="190"/>
      <c r="D1611" s="29"/>
      <c r="E1611" s="26"/>
      <c r="F1611" s="26" t="s">
        <v>25</v>
      </c>
      <c r="G1611" s="28">
        <f t="shared" si="327"/>
        <v>0</v>
      </c>
      <c r="H1611" s="28">
        <f t="shared" si="327"/>
        <v>0</v>
      </c>
      <c r="I1611" s="28">
        <v>0</v>
      </c>
      <c r="J1611" s="28">
        <v>0</v>
      </c>
      <c r="K1611" s="28">
        <v>0</v>
      </c>
      <c r="L1611" s="28">
        <v>0</v>
      </c>
      <c r="M1611" s="28">
        <v>0</v>
      </c>
      <c r="N1611" s="28">
        <v>0</v>
      </c>
      <c r="O1611" s="28">
        <v>0</v>
      </c>
      <c r="P1611" s="45">
        <v>0</v>
      </c>
      <c r="Q1611" s="190"/>
      <c r="R1611" s="191"/>
      <c r="S1611" s="6"/>
    </row>
    <row r="1612" spans="1:19" ht="12.75">
      <c r="A1612" s="225"/>
      <c r="B1612" s="161"/>
      <c r="C1612" s="190"/>
      <c r="D1612" s="29"/>
      <c r="E1612" s="26"/>
      <c r="F1612" s="26" t="s">
        <v>26</v>
      </c>
      <c r="G1612" s="28">
        <f t="shared" si="327"/>
        <v>0</v>
      </c>
      <c r="H1612" s="28">
        <f t="shared" si="327"/>
        <v>0</v>
      </c>
      <c r="I1612" s="28">
        <v>0</v>
      </c>
      <c r="J1612" s="28">
        <v>0</v>
      </c>
      <c r="K1612" s="28">
        <v>0</v>
      </c>
      <c r="L1612" s="28">
        <v>0</v>
      </c>
      <c r="M1612" s="28">
        <v>0</v>
      </c>
      <c r="N1612" s="28">
        <v>0</v>
      </c>
      <c r="O1612" s="28">
        <v>0</v>
      </c>
      <c r="P1612" s="45">
        <v>0</v>
      </c>
      <c r="Q1612" s="190"/>
      <c r="R1612" s="191"/>
      <c r="S1612" s="6"/>
    </row>
    <row r="1613" spans="1:19" ht="12.75">
      <c r="A1613" s="225"/>
      <c r="B1613" s="161"/>
      <c r="C1613" s="190"/>
      <c r="D1613" s="29"/>
      <c r="E1613" s="26"/>
      <c r="F1613" s="26" t="s">
        <v>27</v>
      </c>
      <c r="G1613" s="28">
        <f>I1613+K1613+M1613+O1613</f>
        <v>0</v>
      </c>
      <c r="H1613" s="28">
        <f>J1613+L1613+N1613+P1613</f>
        <v>0</v>
      </c>
      <c r="I1613" s="28">
        <v>0</v>
      </c>
      <c r="J1613" s="28">
        <v>0</v>
      </c>
      <c r="K1613" s="28">
        <v>0</v>
      </c>
      <c r="L1613" s="28">
        <v>0</v>
      </c>
      <c r="M1613" s="28">
        <v>0</v>
      </c>
      <c r="N1613" s="28">
        <v>0</v>
      </c>
      <c r="O1613" s="28">
        <v>0</v>
      </c>
      <c r="P1613" s="45">
        <v>0</v>
      </c>
      <c r="Q1613" s="190"/>
      <c r="R1613" s="191"/>
      <c r="S1613" s="6"/>
    </row>
    <row r="1614" spans="1:19" ht="12.75">
      <c r="A1614" s="225"/>
      <c r="B1614" s="161"/>
      <c r="C1614" s="190"/>
      <c r="D1614" s="29"/>
      <c r="E1614" s="26"/>
      <c r="F1614" s="26" t="s">
        <v>27</v>
      </c>
      <c r="G1614" s="28">
        <f t="shared" si="327"/>
        <v>0</v>
      </c>
      <c r="H1614" s="28">
        <f t="shared" si="327"/>
        <v>0</v>
      </c>
      <c r="I1614" s="28">
        <v>0</v>
      </c>
      <c r="J1614" s="28">
        <v>0</v>
      </c>
      <c r="K1614" s="28">
        <v>0</v>
      </c>
      <c r="L1614" s="28">
        <v>0</v>
      </c>
      <c r="M1614" s="28">
        <v>0</v>
      </c>
      <c r="N1614" s="28">
        <v>0</v>
      </c>
      <c r="O1614" s="28">
        <v>0</v>
      </c>
      <c r="P1614" s="45">
        <v>0</v>
      </c>
      <c r="Q1614" s="190"/>
      <c r="R1614" s="191"/>
      <c r="S1614" s="6"/>
    </row>
    <row r="1615" spans="1:19" ht="12.75">
      <c r="A1615" s="225"/>
      <c r="B1615" s="161"/>
      <c r="C1615" s="190"/>
      <c r="D1615" s="29"/>
      <c r="E1615" s="26"/>
      <c r="F1615" s="26" t="s">
        <v>28</v>
      </c>
      <c r="G1615" s="28">
        <f t="shared" si="327"/>
        <v>0</v>
      </c>
      <c r="H1615" s="28">
        <f t="shared" si="327"/>
        <v>0</v>
      </c>
      <c r="I1615" s="28">
        <v>0</v>
      </c>
      <c r="J1615" s="28">
        <v>0</v>
      </c>
      <c r="K1615" s="28">
        <v>0</v>
      </c>
      <c r="L1615" s="28">
        <v>0</v>
      </c>
      <c r="M1615" s="28">
        <v>0</v>
      </c>
      <c r="N1615" s="28">
        <v>0</v>
      </c>
      <c r="O1615" s="28">
        <v>0</v>
      </c>
      <c r="P1615" s="45">
        <v>0</v>
      </c>
      <c r="Q1615" s="190"/>
      <c r="R1615" s="191"/>
      <c r="S1615" s="6"/>
    </row>
    <row r="1616" spans="1:19" ht="12.75">
      <c r="A1616" s="225"/>
      <c r="B1616" s="161"/>
      <c r="C1616" s="190"/>
      <c r="D1616" s="29"/>
      <c r="E1616" s="26"/>
      <c r="F1616" s="26" t="s">
        <v>227</v>
      </c>
      <c r="G1616" s="28">
        <v>0</v>
      </c>
      <c r="H1616" s="28">
        <v>0</v>
      </c>
      <c r="I1616" s="28">
        <v>0</v>
      </c>
      <c r="J1616" s="28">
        <v>0</v>
      </c>
      <c r="K1616" s="28">
        <v>0</v>
      </c>
      <c r="L1616" s="28">
        <v>0</v>
      </c>
      <c r="M1616" s="28">
        <v>0</v>
      </c>
      <c r="N1616" s="28">
        <v>0</v>
      </c>
      <c r="O1616" s="28">
        <v>0</v>
      </c>
      <c r="P1616" s="45">
        <v>0</v>
      </c>
      <c r="Q1616" s="190"/>
      <c r="R1616" s="191"/>
      <c r="S1616" s="6"/>
    </row>
    <row r="1617" spans="1:20" ht="12.75">
      <c r="A1617" s="225"/>
      <c r="B1617" s="161"/>
      <c r="C1617" s="190"/>
      <c r="D1617" s="29"/>
      <c r="E1617" s="26"/>
      <c r="F1617" s="115" t="s">
        <v>234</v>
      </c>
      <c r="G1617" s="28">
        <f aca="true" t="shared" si="328" ref="G1617:H1621">I1617+K1617+M1617+O1617</f>
        <v>0</v>
      </c>
      <c r="H1617" s="28">
        <f t="shared" si="328"/>
        <v>0</v>
      </c>
      <c r="I1617" s="28">
        <v>0</v>
      </c>
      <c r="J1617" s="28">
        <v>0</v>
      </c>
      <c r="K1617" s="28">
        <v>0</v>
      </c>
      <c r="L1617" s="28">
        <v>0</v>
      </c>
      <c r="M1617" s="28">
        <v>0</v>
      </c>
      <c r="N1617" s="28">
        <v>0</v>
      </c>
      <c r="O1617" s="28">
        <v>0</v>
      </c>
      <c r="P1617" s="45">
        <v>0</v>
      </c>
      <c r="Q1617" s="190"/>
      <c r="R1617" s="191"/>
      <c r="S1617" s="6"/>
      <c r="T1617" s="17"/>
    </row>
    <row r="1618" spans="1:20" ht="12.75">
      <c r="A1618" s="225"/>
      <c r="B1618" s="161"/>
      <c r="C1618" s="190"/>
      <c r="D1618" s="29"/>
      <c r="E1618" s="26"/>
      <c r="F1618" s="115" t="s">
        <v>235</v>
      </c>
      <c r="G1618" s="28">
        <f t="shared" si="328"/>
        <v>0</v>
      </c>
      <c r="H1618" s="28">
        <f t="shared" si="328"/>
        <v>0</v>
      </c>
      <c r="I1618" s="28">
        <v>0</v>
      </c>
      <c r="J1618" s="28">
        <v>0</v>
      </c>
      <c r="K1618" s="28">
        <v>0</v>
      </c>
      <c r="L1618" s="28">
        <v>0</v>
      </c>
      <c r="M1618" s="28">
        <v>0</v>
      </c>
      <c r="N1618" s="28">
        <v>0</v>
      </c>
      <c r="O1618" s="28">
        <v>0</v>
      </c>
      <c r="P1618" s="45">
        <v>0</v>
      </c>
      <c r="Q1618" s="190"/>
      <c r="R1618" s="191"/>
      <c r="S1618" s="6"/>
      <c r="T1618" s="17"/>
    </row>
    <row r="1619" spans="1:20" ht="12.75">
      <c r="A1619" s="225"/>
      <c r="B1619" s="161"/>
      <c r="C1619" s="190"/>
      <c r="D1619" s="29"/>
      <c r="E1619" s="26" t="s">
        <v>24</v>
      </c>
      <c r="F1619" s="115" t="s">
        <v>236</v>
      </c>
      <c r="G1619" s="28">
        <f t="shared" si="328"/>
        <v>820</v>
      </c>
      <c r="H1619" s="28">
        <f t="shared" si="328"/>
        <v>0</v>
      </c>
      <c r="I1619" s="28">
        <v>820</v>
      </c>
      <c r="J1619" s="28">
        <v>0</v>
      </c>
      <c r="K1619" s="28">
        <v>0</v>
      </c>
      <c r="L1619" s="28">
        <v>0</v>
      </c>
      <c r="M1619" s="28">
        <v>0</v>
      </c>
      <c r="N1619" s="28">
        <v>0</v>
      </c>
      <c r="O1619" s="28">
        <v>0</v>
      </c>
      <c r="P1619" s="45">
        <v>0</v>
      </c>
      <c r="Q1619" s="190"/>
      <c r="R1619" s="191"/>
      <c r="S1619" s="6"/>
      <c r="T1619" s="17"/>
    </row>
    <row r="1620" spans="1:20" ht="12.75">
      <c r="A1620" s="225"/>
      <c r="B1620" s="161"/>
      <c r="C1620" s="190"/>
      <c r="D1620" s="29"/>
      <c r="E1620" s="26" t="s">
        <v>23</v>
      </c>
      <c r="F1620" s="115" t="s">
        <v>237</v>
      </c>
      <c r="G1620" s="28">
        <f t="shared" si="328"/>
        <v>3480</v>
      </c>
      <c r="H1620" s="28">
        <f t="shared" si="328"/>
        <v>0</v>
      </c>
      <c r="I1620" s="28">
        <v>3480</v>
      </c>
      <c r="J1620" s="28">
        <v>0</v>
      </c>
      <c r="K1620" s="28">
        <v>0</v>
      </c>
      <c r="L1620" s="28">
        <v>0</v>
      </c>
      <c r="M1620" s="28">
        <v>0</v>
      </c>
      <c r="N1620" s="28">
        <v>0</v>
      </c>
      <c r="O1620" s="28">
        <v>0</v>
      </c>
      <c r="P1620" s="45">
        <v>0</v>
      </c>
      <c r="Q1620" s="190"/>
      <c r="R1620" s="191"/>
      <c r="S1620" s="6"/>
      <c r="T1620" s="17"/>
    </row>
    <row r="1621" spans="1:20" ht="13.5" thickBot="1">
      <c r="A1621" s="226"/>
      <c r="B1621" s="162"/>
      <c r="C1621" s="192"/>
      <c r="D1621" s="33"/>
      <c r="E1621" s="26" t="s">
        <v>23</v>
      </c>
      <c r="F1621" s="116" t="s">
        <v>238</v>
      </c>
      <c r="G1621" s="36">
        <f t="shared" si="328"/>
        <v>10000</v>
      </c>
      <c r="H1621" s="36">
        <f t="shared" si="328"/>
        <v>0</v>
      </c>
      <c r="I1621" s="28">
        <v>10000</v>
      </c>
      <c r="J1621" s="36">
        <v>0</v>
      </c>
      <c r="K1621" s="36">
        <v>0</v>
      </c>
      <c r="L1621" s="36">
        <v>0</v>
      </c>
      <c r="M1621" s="36">
        <v>0</v>
      </c>
      <c r="N1621" s="36">
        <v>0</v>
      </c>
      <c r="O1621" s="36">
        <v>0</v>
      </c>
      <c r="P1621" s="47">
        <v>0</v>
      </c>
      <c r="Q1621" s="192"/>
      <c r="R1621" s="193"/>
      <c r="S1621" s="6"/>
      <c r="T1621" s="17"/>
    </row>
    <row r="1622" spans="1:19" ht="12.75" customHeight="1">
      <c r="A1622" s="224" t="s">
        <v>58</v>
      </c>
      <c r="B1622" s="160" t="s">
        <v>225</v>
      </c>
      <c r="C1622" s="188" t="s">
        <v>59</v>
      </c>
      <c r="D1622" s="21"/>
      <c r="E1622" s="22"/>
      <c r="F1622" s="44" t="s">
        <v>19</v>
      </c>
      <c r="G1622" s="23">
        <f>SUM(G1623:G1633)</f>
        <v>15500</v>
      </c>
      <c r="H1622" s="23">
        <f aca="true" t="shared" si="329" ref="H1622:P1622">SUM(H1623:H1633)</f>
        <v>0</v>
      </c>
      <c r="I1622" s="23">
        <f t="shared" si="329"/>
        <v>15500</v>
      </c>
      <c r="J1622" s="23">
        <f t="shared" si="329"/>
        <v>0</v>
      </c>
      <c r="K1622" s="23">
        <f t="shared" si="329"/>
        <v>0</v>
      </c>
      <c r="L1622" s="23">
        <f t="shared" si="329"/>
        <v>0</v>
      </c>
      <c r="M1622" s="23">
        <f t="shared" si="329"/>
        <v>0</v>
      </c>
      <c r="N1622" s="23">
        <f t="shared" si="329"/>
        <v>0</v>
      </c>
      <c r="O1622" s="23">
        <f t="shared" si="329"/>
        <v>0</v>
      </c>
      <c r="P1622" s="23">
        <f t="shared" si="329"/>
        <v>0</v>
      </c>
      <c r="Q1622" s="188" t="s">
        <v>20</v>
      </c>
      <c r="R1622" s="189"/>
      <c r="S1622" s="6"/>
    </row>
    <row r="1623" spans="1:19" ht="12.75">
      <c r="A1623" s="225"/>
      <c r="B1623" s="161"/>
      <c r="C1623" s="190"/>
      <c r="D1623" s="29"/>
      <c r="E1623" s="26"/>
      <c r="F1623" s="26" t="s">
        <v>22</v>
      </c>
      <c r="G1623" s="28">
        <f aca="true" t="shared" si="330" ref="G1623:H1627">I1623+K1623+M1623+O1623</f>
        <v>0</v>
      </c>
      <c r="H1623" s="28">
        <f t="shared" si="330"/>
        <v>0</v>
      </c>
      <c r="I1623" s="28">
        <v>0</v>
      </c>
      <c r="J1623" s="28">
        <v>0</v>
      </c>
      <c r="K1623" s="28">
        <v>0</v>
      </c>
      <c r="L1623" s="28">
        <v>0</v>
      </c>
      <c r="M1623" s="28">
        <v>0</v>
      </c>
      <c r="N1623" s="28">
        <v>0</v>
      </c>
      <c r="O1623" s="28">
        <v>0</v>
      </c>
      <c r="P1623" s="45">
        <v>0</v>
      </c>
      <c r="Q1623" s="190"/>
      <c r="R1623" s="191"/>
      <c r="S1623" s="6"/>
    </row>
    <row r="1624" spans="1:19" ht="12.75">
      <c r="A1624" s="225"/>
      <c r="B1624" s="161"/>
      <c r="C1624" s="190"/>
      <c r="D1624" s="29"/>
      <c r="E1624" s="26"/>
      <c r="F1624" s="26" t="s">
        <v>25</v>
      </c>
      <c r="G1624" s="28">
        <f t="shared" si="330"/>
        <v>0</v>
      </c>
      <c r="H1624" s="28">
        <f t="shared" si="330"/>
        <v>0</v>
      </c>
      <c r="I1624" s="28">
        <v>0</v>
      </c>
      <c r="J1624" s="28">
        <v>0</v>
      </c>
      <c r="K1624" s="28">
        <v>0</v>
      </c>
      <c r="L1624" s="28">
        <v>0</v>
      </c>
      <c r="M1624" s="28">
        <v>0</v>
      </c>
      <c r="N1624" s="28">
        <v>0</v>
      </c>
      <c r="O1624" s="28">
        <v>0</v>
      </c>
      <c r="P1624" s="45">
        <v>0</v>
      </c>
      <c r="Q1624" s="190"/>
      <c r="R1624" s="191"/>
      <c r="S1624" s="6"/>
    </row>
    <row r="1625" spans="1:19" ht="12.75">
      <c r="A1625" s="225"/>
      <c r="B1625" s="161"/>
      <c r="C1625" s="190"/>
      <c r="D1625" s="29"/>
      <c r="E1625" s="26"/>
      <c r="F1625" s="26" t="s">
        <v>26</v>
      </c>
      <c r="G1625" s="28">
        <f t="shared" si="330"/>
        <v>0</v>
      </c>
      <c r="H1625" s="28">
        <f t="shared" si="330"/>
        <v>0</v>
      </c>
      <c r="I1625" s="28">
        <v>0</v>
      </c>
      <c r="J1625" s="28">
        <v>0</v>
      </c>
      <c r="K1625" s="28">
        <v>0</v>
      </c>
      <c r="L1625" s="28">
        <v>0</v>
      </c>
      <c r="M1625" s="28">
        <v>0</v>
      </c>
      <c r="N1625" s="28">
        <v>0</v>
      </c>
      <c r="O1625" s="28">
        <v>0</v>
      </c>
      <c r="P1625" s="45">
        <v>0</v>
      </c>
      <c r="Q1625" s="190"/>
      <c r="R1625" s="191"/>
      <c r="S1625" s="6"/>
    </row>
    <row r="1626" spans="1:19" ht="12.75">
      <c r="A1626" s="225"/>
      <c r="B1626" s="161"/>
      <c r="C1626" s="190"/>
      <c r="D1626" s="29"/>
      <c r="E1626" s="26"/>
      <c r="F1626" s="26" t="s">
        <v>27</v>
      </c>
      <c r="G1626" s="28">
        <f t="shared" si="330"/>
        <v>0</v>
      </c>
      <c r="H1626" s="28">
        <f t="shared" si="330"/>
        <v>0</v>
      </c>
      <c r="I1626" s="28">
        <v>0</v>
      </c>
      <c r="J1626" s="28">
        <v>0</v>
      </c>
      <c r="K1626" s="28">
        <v>0</v>
      </c>
      <c r="L1626" s="28">
        <v>0</v>
      </c>
      <c r="M1626" s="28">
        <v>0</v>
      </c>
      <c r="N1626" s="28">
        <v>0</v>
      </c>
      <c r="O1626" s="28">
        <v>0</v>
      </c>
      <c r="P1626" s="45">
        <v>0</v>
      </c>
      <c r="Q1626" s="190"/>
      <c r="R1626" s="191"/>
      <c r="S1626" s="6"/>
    </row>
    <row r="1627" spans="1:19" ht="12.75">
      <c r="A1627" s="225"/>
      <c r="B1627" s="161"/>
      <c r="C1627" s="190"/>
      <c r="D1627" s="29"/>
      <c r="E1627" s="26"/>
      <c r="F1627" s="26" t="s">
        <v>28</v>
      </c>
      <c r="G1627" s="28">
        <f t="shared" si="330"/>
        <v>0</v>
      </c>
      <c r="H1627" s="28">
        <f t="shared" si="330"/>
        <v>0</v>
      </c>
      <c r="I1627" s="28">
        <v>0</v>
      </c>
      <c r="J1627" s="28">
        <v>0</v>
      </c>
      <c r="K1627" s="28">
        <v>0</v>
      </c>
      <c r="L1627" s="28">
        <v>0</v>
      </c>
      <c r="M1627" s="28">
        <v>0</v>
      </c>
      <c r="N1627" s="28">
        <v>0</v>
      </c>
      <c r="O1627" s="28">
        <v>0</v>
      </c>
      <c r="P1627" s="45">
        <v>0</v>
      </c>
      <c r="Q1627" s="190"/>
      <c r="R1627" s="191"/>
      <c r="S1627" s="6"/>
    </row>
    <row r="1628" spans="1:19" ht="12.75">
      <c r="A1628" s="225"/>
      <c r="B1628" s="161"/>
      <c r="C1628" s="190"/>
      <c r="D1628" s="29"/>
      <c r="E1628" s="26"/>
      <c r="F1628" s="26" t="s">
        <v>227</v>
      </c>
      <c r="G1628" s="28">
        <v>0</v>
      </c>
      <c r="H1628" s="28">
        <v>0</v>
      </c>
      <c r="I1628" s="28">
        <v>0</v>
      </c>
      <c r="J1628" s="28">
        <v>0</v>
      </c>
      <c r="K1628" s="28">
        <v>0</v>
      </c>
      <c r="L1628" s="28">
        <v>0</v>
      </c>
      <c r="M1628" s="28">
        <v>0</v>
      </c>
      <c r="N1628" s="28">
        <v>0</v>
      </c>
      <c r="O1628" s="28">
        <v>0</v>
      </c>
      <c r="P1628" s="45">
        <v>0</v>
      </c>
      <c r="Q1628" s="190"/>
      <c r="R1628" s="191"/>
      <c r="S1628" s="6"/>
    </row>
    <row r="1629" spans="1:20" ht="12.75">
      <c r="A1629" s="225"/>
      <c r="B1629" s="161"/>
      <c r="C1629" s="190"/>
      <c r="D1629" s="29"/>
      <c r="E1629" s="26"/>
      <c r="F1629" s="115" t="s">
        <v>234</v>
      </c>
      <c r="G1629" s="28">
        <f aca="true" t="shared" si="331" ref="G1629:H1633">I1629+K1629+M1629+O1629</f>
        <v>0</v>
      </c>
      <c r="H1629" s="28">
        <f t="shared" si="331"/>
        <v>0</v>
      </c>
      <c r="I1629" s="28">
        <v>0</v>
      </c>
      <c r="J1629" s="28">
        <v>0</v>
      </c>
      <c r="K1629" s="28">
        <v>0</v>
      </c>
      <c r="L1629" s="28">
        <v>0</v>
      </c>
      <c r="M1629" s="28">
        <v>0</v>
      </c>
      <c r="N1629" s="28">
        <v>0</v>
      </c>
      <c r="O1629" s="28">
        <v>0</v>
      </c>
      <c r="P1629" s="45">
        <v>0</v>
      </c>
      <c r="Q1629" s="190"/>
      <c r="R1629" s="191"/>
      <c r="S1629" s="6"/>
      <c r="T1629" s="17"/>
    </row>
    <row r="1630" spans="1:20" ht="12.75">
      <c r="A1630" s="225"/>
      <c r="B1630" s="161"/>
      <c r="C1630" s="190"/>
      <c r="D1630" s="29"/>
      <c r="E1630" s="26"/>
      <c r="F1630" s="115" t="s">
        <v>235</v>
      </c>
      <c r="G1630" s="28">
        <f t="shared" si="331"/>
        <v>0</v>
      </c>
      <c r="H1630" s="28">
        <f t="shared" si="331"/>
        <v>0</v>
      </c>
      <c r="I1630" s="28">
        <v>0</v>
      </c>
      <c r="J1630" s="28">
        <v>0</v>
      </c>
      <c r="K1630" s="28">
        <v>0</v>
      </c>
      <c r="L1630" s="28">
        <v>0</v>
      </c>
      <c r="M1630" s="28">
        <v>0</v>
      </c>
      <c r="N1630" s="28">
        <v>0</v>
      </c>
      <c r="O1630" s="28">
        <v>0</v>
      </c>
      <c r="P1630" s="45">
        <v>0</v>
      </c>
      <c r="Q1630" s="190"/>
      <c r="R1630" s="191"/>
      <c r="S1630" s="6"/>
      <c r="T1630" s="17"/>
    </row>
    <row r="1631" spans="1:20" ht="12.75">
      <c r="A1631" s="225"/>
      <c r="B1631" s="161"/>
      <c r="C1631" s="190"/>
      <c r="D1631" s="29"/>
      <c r="E1631" s="26" t="s">
        <v>24</v>
      </c>
      <c r="F1631" s="115" t="s">
        <v>236</v>
      </c>
      <c r="G1631" s="28">
        <f t="shared" si="331"/>
        <v>1500</v>
      </c>
      <c r="H1631" s="28">
        <f t="shared" si="331"/>
        <v>0</v>
      </c>
      <c r="I1631" s="28">
        <v>1500</v>
      </c>
      <c r="J1631" s="28">
        <v>0</v>
      </c>
      <c r="K1631" s="28">
        <v>0</v>
      </c>
      <c r="L1631" s="28">
        <v>0</v>
      </c>
      <c r="M1631" s="28">
        <v>0</v>
      </c>
      <c r="N1631" s="28">
        <v>0</v>
      </c>
      <c r="O1631" s="28">
        <v>0</v>
      </c>
      <c r="P1631" s="45">
        <v>0</v>
      </c>
      <c r="Q1631" s="190"/>
      <c r="R1631" s="191"/>
      <c r="S1631" s="6"/>
      <c r="T1631" s="17"/>
    </row>
    <row r="1632" spans="1:20" ht="12.75">
      <c r="A1632" s="225"/>
      <c r="B1632" s="161"/>
      <c r="C1632" s="190"/>
      <c r="D1632" s="29"/>
      <c r="E1632" s="26" t="s">
        <v>23</v>
      </c>
      <c r="F1632" s="115" t="s">
        <v>237</v>
      </c>
      <c r="G1632" s="28">
        <f t="shared" si="331"/>
        <v>14000</v>
      </c>
      <c r="H1632" s="28">
        <f t="shared" si="331"/>
        <v>0</v>
      </c>
      <c r="I1632" s="28">
        <v>14000</v>
      </c>
      <c r="J1632" s="28">
        <v>0</v>
      </c>
      <c r="K1632" s="28">
        <v>0</v>
      </c>
      <c r="L1632" s="28">
        <v>0</v>
      </c>
      <c r="M1632" s="28">
        <v>0</v>
      </c>
      <c r="N1632" s="28">
        <v>0</v>
      </c>
      <c r="O1632" s="28">
        <v>0</v>
      </c>
      <c r="P1632" s="45">
        <v>0</v>
      </c>
      <c r="Q1632" s="190"/>
      <c r="R1632" s="191"/>
      <c r="S1632" s="6"/>
      <c r="T1632" s="17"/>
    </row>
    <row r="1633" spans="1:20" ht="13.5" thickBot="1">
      <c r="A1633" s="226"/>
      <c r="B1633" s="162"/>
      <c r="C1633" s="192"/>
      <c r="D1633" s="33"/>
      <c r="E1633" s="46"/>
      <c r="F1633" s="116" t="s">
        <v>238</v>
      </c>
      <c r="G1633" s="36">
        <f t="shared" si="331"/>
        <v>0</v>
      </c>
      <c r="H1633" s="36">
        <f t="shared" si="331"/>
        <v>0</v>
      </c>
      <c r="I1633" s="36">
        <v>0</v>
      </c>
      <c r="J1633" s="36">
        <v>0</v>
      </c>
      <c r="K1633" s="36">
        <v>0</v>
      </c>
      <c r="L1633" s="36">
        <v>0</v>
      </c>
      <c r="M1633" s="36">
        <v>0</v>
      </c>
      <c r="N1633" s="36">
        <v>0</v>
      </c>
      <c r="O1633" s="36">
        <v>0</v>
      </c>
      <c r="P1633" s="47">
        <v>0</v>
      </c>
      <c r="Q1633" s="192"/>
      <c r="R1633" s="193"/>
      <c r="S1633" s="6"/>
      <c r="T1633" s="17"/>
    </row>
    <row r="1634" spans="1:19" ht="12.75" customHeight="1">
      <c r="A1634" s="224" t="s">
        <v>60</v>
      </c>
      <c r="B1634" s="160" t="s">
        <v>61</v>
      </c>
      <c r="C1634" s="188" t="s">
        <v>62</v>
      </c>
      <c r="D1634" s="21"/>
      <c r="E1634" s="22"/>
      <c r="F1634" s="44" t="s">
        <v>19</v>
      </c>
      <c r="G1634" s="23">
        <f>SUM(G1635:G1646)</f>
        <v>3086.2</v>
      </c>
      <c r="H1634" s="23">
        <f aca="true" t="shared" si="332" ref="H1634:P1634">SUM(H1635:H1646)</f>
        <v>0</v>
      </c>
      <c r="I1634" s="23">
        <f t="shared" si="332"/>
        <v>3086.2</v>
      </c>
      <c r="J1634" s="23">
        <f t="shared" si="332"/>
        <v>0</v>
      </c>
      <c r="K1634" s="23">
        <f t="shared" si="332"/>
        <v>0</v>
      </c>
      <c r="L1634" s="23">
        <f t="shared" si="332"/>
        <v>0</v>
      </c>
      <c r="M1634" s="23">
        <f t="shared" si="332"/>
        <v>0</v>
      </c>
      <c r="N1634" s="23">
        <f t="shared" si="332"/>
        <v>0</v>
      </c>
      <c r="O1634" s="23">
        <f t="shared" si="332"/>
        <v>0</v>
      </c>
      <c r="P1634" s="23">
        <f t="shared" si="332"/>
        <v>0</v>
      </c>
      <c r="Q1634" s="188" t="s">
        <v>20</v>
      </c>
      <c r="R1634" s="189"/>
      <c r="S1634" s="6"/>
    </row>
    <row r="1635" spans="1:19" ht="12.75">
      <c r="A1635" s="225"/>
      <c r="B1635" s="161"/>
      <c r="C1635" s="190"/>
      <c r="D1635" s="29"/>
      <c r="E1635" s="26"/>
      <c r="F1635" s="26" t="s">
        <v>22</v>
      </c>
      <c r="G1635" s="28">
        <f aca="true" t="shared" si="333" ref="G1635:H1640">I1635+K1635+M1635+O1635</f>
        <v>0</v>
      </c>
      <c r="H1635" s="28">
        <f t="shared" si="333"/>
        <v>0</v>
      </c>
      <c r="I1635" s="28">
        <v>0</v>
      </c>
      <c r="J1635" s="28">
        <v>0</v>
      </c>
      <c r="K1635" s="28">
        <v>0</v>
      </c>
      <c r="L1635" s="28">
        <v>0</v>
      </c>
      <c r="M1635" s="28">
        <v>0</v>
      </c>
      <c r="N1635" s="28">
        <v>0</v>
      </c>
      <c r="O1635" s="28">
        <v>0</v>
      </c>
      <c r="P1635" s="45">
        <v>0</v>
      </c>
      <c r="Q1635" s="190"/>
      <c r="R1635" s="191"/>
      <c r="S1635" s="6"/>
    </row>
    <row r="1636" spans="1:19" ht="12.75">
      <c r="A1636" s="225"/>
      <c r="B1636" s="161"/>
      <c r="C1636" s="190"/>
      <c r="D1636" s="29"/>
      <c r="E1636" s="26"/>
      <c r="F1636" s="26" t="s">
        <v>25</v>
      </c>
      <c r="G1636" s="28">
        <f t="shared" si="333"/>
        <v>0</v>
      </c>
      <c r="H1636" s="28">
        <f t="shared" si="333"/>
        <v>0</v>
      </c>
      <c r="I1636" s="28">
        <v>0</v>
      </c>
      <c r="J1636" s="28">
        <v>0</v>
      </c>
      <c r="K1636" s="28">
        <v>0</v>
      </c>
      <c r="L1636" s="28">
        <v>0</v>
      </c>
      <c r="M1636" s="28">
        <v>0</v>
      </c>
      <c r="N1636" s="28">
        <v>0</v>
      </c>
      <c r="O1636" s="28">
        <v>0</v>
      </c>
      <c r="P1636" s="45">
        <v>0</v>
      </c>
      <c r="Q1636" s="190"/>
      <c r="R1636" s="191"/>
      <c r="S1636" s="6"/>
    </row>
    <row r="1637" spans="1:19" ht="12.75">
      <c r="A1637" s="225"/>
      <c r="B1637" s="161"/>
      <c r="C1637" s="190"/>
      <c r="D1637" s="29"/>
      <c r="E1637" s="26"/>
      <c r="F1637" s="26" t="s">
        <v>26</v>
      </c>
      <c r="G1637" s="28">
        <f t="shared" si="333"/>
        <v>0</v>
      </c>
      <c r="H1637" s="28">
        <f t="shared" si="333"/>
        <v>0</v>
      </c>
      <c r="I1637" s="28">
        <v>0</v>
      </c>
      <c r="J1637" s="28">
        <v>0</v>
      </c>
      <c r="K1637" s="28">
        <v>0</v>
      </c>
      <c r="L1637" s="28">
        <v>0</v>
      </c>
      <c r="M1637" s="28">
        <v>0</v>
      </c>
      <c r="N1637" s="28">
        <v>0</v>
      </c>
      <c r="O1637" s="28">
        <v>0</v>
      </c>
      <c r="P1637" s="45">
        <v>0</v>
      </c>
      <c r="Q1637" s="190"/>
      <c r="R1637" s="191"/>
      <c r="S1637" s="6"/>
    </row>
    <row r="1638" spans="1:19" ht="12.75">
      <c r="A1638" s="225"/>
      <c r="B1638" s="161"/>
      <c r="C1638" s="190"/>
      <c r="D1638" s="29"/>
      <c r="E1638" s="26"/>
      <c r="F1638" s="26" t="s">
        <v>27</v>
      </c>
      <c r="G1638" s="28">
        <f>I1638+K1638+M1638+O1638</f>
        <v>0</v>
      </c>
      <c r="H1638" s="28">
        <f>J1638+L1638+N1638+P1638</f>
        <v>0</v>
      </c>
      <c r="I1638" s="28">
        <v>0</v>
      </c>
      <c r="J1638" s="28">
        <v>0</v>
      </c>
      <c r="K1638" s="28">
        <v>0</v>
      </c>
      <c r="L1638" s="28">
        <v>0</v>
      </c>
      <c r="M1638" s="28">
        <v>0</v>
      </c>
      <c r="N1638" s="28">
        <v>0</v>
      </c>
      <c r="O1638" s="28">
        <v>0</v>
      </c>
      <c r="P1638" s="45">
        <v>0</v>
      </c>
      <c r="Q1638" s="190"/>
      <c r="R1638" s="191"/>
      <c r="S1638" s="6"/>
    </row>
    <row r="1639" spans="1:19" ht="12.75">
      <c r="A1639" s="225"/>
      <c r="B1639" s="161"/>
      <c r="C1639" s="190"/>
      <c r="D1639" s="29"/>
      <c r="E1639" s="26"/>
      <c r="F1639" s="26" t="s">
        <v>27</v>
      </c>
      <c r="G1639" s="28">
        <f t="shared" si="333"/>
        <v>0</v>
      </c>
      <c r="H1639" s="28">
        <f t="shared" si="333"/>
        <v>0</v>
      </c>
      <c r="I1639" s="28">
        <v>0</v>
      </c>
      <c r="J1639" s="28">
        <v>0</v>
      </c>
      <c r="K1639" s="28">
        <v>0</v>
      </c>
      <c r="L1639" s="28">
        <v>0</v>
      </c>
      <c r="M1639" s="28">
        <v>0</v>
      </c>
      <c r="N1639" s="28">
        <v>0</v>
      </c>
      <c r="O1639" s="28">
        <v>0</v>
      </c>
      <c r="P1639" s="45">
        <v>0</v>
      </c>
      <c r="Q1639" s="190"/>
      <c r="R1639" s="191"/>
      <c r="S1639" s="6"/>
    </row>
    <row r="1640" spans="1:19" ht="12.75">
      <c r="A1640" s="225"/>
      <c r="B1640" s="161"/>
      <c r="C1640" s="190"/>
      <c r="D1640" s="29"/>
      <c r="E1640" s="26"/>
      <c r="F1640" s="26" t="s">
        <v>28</v>
      </c>
      <c r="G1640" s="28">
        <f>I1640+K1640+M1640+O1640</f>
        <v>0</v>
      </c>
      <c r="H1640" s="28">
        <f t="shared" si="333"/>
        <v>0</v>
      </c>
      <c r="I1640" s="28">
        <v>0</v>
      </c>
      <c r="J1640" s="28">
        <v>0</v>
      </c>
      <c r="K1640" s="28">
        <v>0</v>
      </c>
      <c r="L1640" s="28">
        <v>0</v>
      </c>
      <c r="M1640" s="28">
        <v>0</v>
      </c>
      <c r="N1640" s="28">
        <v>0</v>
      </c>
      <c r="O1640" s="28">
        <v>0</v>
      </c>
      <c r="P1640" s="45">
        <v>0</v>
      </c>
      <c r="Q1640" s="190"/>
      <c r="R1640" s="191"/>
      <c r="S1640" s="6"/>
    </row>
    <row r="1641" spans="1:19" ht="12.75">
      <c r="A1641" s="225"/>
      <c r="B1641" s="161"/>
      <c r="C1641" s="190"/>
      <c r="D1641" s="29"/>
      <c r="E1641" s="26"/>
      <c r="F1641" s="26" t="s">
        <v>227</v>
      </c>
      <c r="G1641" s="28">
        <v>0</v>
      </c>
      <c r="H1641" s="28">
        <v>0</v>
      </c>
      <c r="I1641" s="28">
        <v>0</v>
      </c>
      <c r="J1641" s="28">
        <v>0</v>
      </c>
      <c r="K1641" s="28">
        <v>0</v>
      </c>
      <c r="L1641" s="28">
        <v>0</v>
      </c>
      <c r="M1641" s="28">
        <v>0</v>
      </c>
      <c r="N1641" s="28">
        <v>0</v>
      </c>
      <c r="O1641" s="28">
        <v>0</v>
      </c>
      <c r="P1641" s="45">
        <v>0</v>
      </c>
      <c r="Q1641" s="190"/>
      <c r="R1641" s="191"/>
      <c r="S1641" s="6"/>
    </row>
    <row r="1642" spans="1:20" ht="12.75">
      <c r="A1642" s="225"/>
      <c r="B1642" s="161"/>
      <c r="C1642" s="190"/>
      <c r="D1642" s="29"/>
      <c r="E1642" s="26" t="s">
        <v>24</v>
      </c>
      <c r="F1642" s="115" t="s">
        <v>234</v>
      </c>
      <c r="G1642" s="28">
        <f aca="true" t="shared" si="334" ref="G1642:H1646">I1642+K1642+M1642+O1642</f>
        <v>3086.2</v>
      </c>
      <c r="H1642" s="28">
        <f t="shared" si="334"/>
        <v>0</v>
      </c>
      <c r="I1642" s="28">
        <v>3086.2</v>
      </c>
      <c r="J1642" s="28">
        <v>0</v>
      </c>
      <c r="K1642" s="28">
        <v>0</v>
      </c>
      <c r="L1642" s="28">
        <v>0</v>
      </c>
      <c r="M1642" s="28">
        <v>0</v>
      </c>
      <c r="N1642" s="28">
        <v>0</v>
      </c>
      <c r="O1642" s="28">
        <v>0</v>
      </c>
      <c r="P1642" s="45">
        <v>0</v>
      </c>
      <c r="Q1642" s="190"/>
      <c r="R1642" s="191"/>
      <c r="S1642" s="6"/>
      <c r="T1642" s="17"/>
    </row>
    <row r="1643" spans="1:20" ht="12.75">
      <c r="A1643" s="225"/>
      <c r="B1643" s="161"/>
      <c r="C1643" s="190"/>
      <c r="D1643" s="29"/>
      <c r="E1643" s="26"/>
      <c r="F1643" s="115" t="s">
        <v>235</v>
      </c>
      <c r="G1643" s="28">
        <f t="shared" si="334"/>
        <v>0</v>
      </c>
      <c r="H1643" s="28">
        <f t="shared" si="334"/>
        <v>0</v>
      </c>
      <c r="I1643" s="28">
        <v>0</v>
      </c>
      <c r="J1643" s="28">
        <v>0</v>
      </c>
      <c r="K1643" s="28">
        <v>0</v>
      </c>
      <c r="L1643" s="28">
        <v>0</v>
      </c>
      <c r="M1643" s="28">
        <v>0</v>
      </c>
      <c r="N1643" s="28">
        <v>0</v>
      </c>
      <c r="O1643" s="28">
        <v>0</v>
      </c>
      <c r="P1643" s="45">
        <v>0</v>
      </c>
      <c r="Q1643" s="190"/>
      <c r="R1643" s="191"/>
      <c r="S1643" s="6"/>
      <c r="T1643" s="17"/>
    </row>
    <row r="1644" spans="1:20" ht="12.75">
      <c r="A1644" s="225"/>
      <c r="B1644" s="161"/>
      <c r="C1644" s="190"/>
      <c r="D1644" s="29"/>
      <c r="E1644" s="26"/>
      <c r="F1644" s="115" t="s">
        <v>236</v>
      </c>
      <c r="G1644" s="28">
        <f t="shared" si="334"/>
        <v>0</v>
      </c>
      <c r="H1644" s="28">
        <f t="shared" si="334"/>
        <v>0</v>
      </c>
      <c r="I1644" s="28">
        <v>0</v>
      </c>
      <c r="J1644" s="28">
        <v>0</v>
      </c>
      <c r="K1644" s="28">
        <v>0</v>
      </c>
      <c r="L1644" s="28">
        <v>0</v>
      </c>
      <c r="M1644" s="28">
        <v>0</v>
      </c>
      <c r="N1644" s="28">
        <v>0</v>
      </c>
      <c r="O1644" s="28">
        <v>0</v>
      </c>
      <c r="P1644" s="45">
        <v>0</v>
      </c>
      <c r="Q1644" s="190"/>
      <c r="R1644" s="191"/>
      <c r="S1644" s="6"/>
      <c r="T1644" s="17"/>
    </row>
    <row r="1645" spans="1:20" ht="12.75">
      <c r="A1645" s="225"/>
      <c r="B1645" s="161"/>
      <c r="C1645" s="190"/>
      <c r="D1645" s="29"/>
      <c r="E1645" s="26"/>
      <c r="F1645" s="115" t="s">
        <v>237</v>
      </c>
      <c r="G1645" s="28">
        <f t="shared" si="334"/>
        <v>0</v>
      </c>
      <c r="H1645" s="28">
        <f t="shared" si="334"/>
        <v>0</v>
      </c>
      <c r="I1645" s="28">
        <v>0</v>
      </c>
      <c r="J1645" s="28">
        <v>0</v>
      </c>
      <c r="K1645" s="28">
        <v>0</v>
      </c>
      <c r="L1645" s="28">
        <v>0</v>
      </c>
      <c r="M1645" s="28">
        <v>0</v>
      </c>
      <c r="N1645" s="28">
        <v>0</v>
      </c>
      <c r="O1645" s="28">
        <v>0</v>
      </c>
      <c r="P1645" s="45">
        <v>0</v>
      </c>
      <c r="Q1645" s="190"/>
      <c r="R1645" s="191"/>
      <c r="S1645" s="6"/>
      <c r="T1645" s="17"/>
    </row>
    <row r="1646" spans="1:20" ht="13.5" thickBot="1">
      <c r="A1646" s="226"/>
      <c r="B1646" s="162"/>
      <c r="C1646" s="192"/>
      <c r="D1646" s="48"/>
      <c r="E1646" s="46"/>
      <c r="F1646" s="116" t="s">
        <v>238</v>
      </c>
      <c r="G1646" s="36">
        <f t="shared" si="334"/>
        <v>0</v>
      </c>
      <c r="H1646" s="36">
        <f t="shared" si="334"/>
        <v>0</v>
      </c>
      <c r="I1646" s="36">
        <v>0</v>
      </c>
      <c r="J1646" s="36">
        <v>0</v>
      </c>
      <c r="K1646" s="36">
        <v>0</v>
      </c>
      <c r="L1646" s="36">
        <v>0</v>
      </c>
      <c r="M1646" s="36">
        <v>0</v>
      </c>
      <c r="N1646" s="36">
        <v>0</v>
      </c>
      <c r="O1646" s="36">
        <v>0</v>
      </c>
      <c r="P1646" s="47">
        <v>0</v>
      </c>
      <c r="Q1646" s="192"/>
      <c r="R1646" s="193"/>
      <c r="S1646" s="6"/>
      <c r="T1646" s="17"/>
    </row>
    <row r="1647" spans="1:53" s="19" customFormat="1" ht="13.5" customHeight="1">
      <c r="A1647" s="326" t="s">
        <v>63</v>
      </c>
      <c r="B1647" s="313" t="s">
        <v>64</v>
      </c>
      <c r="C1647" s="270"/>
      <c r="D1647" s="91"/>
      <c r="E1647" s="119"/>
      <c r="F1647" s="119" t="s">
        <v>19</v>
      </c>
      <c r="G1647" s="23">
        <f>SUM(G1648:G1658)</f>
        <v>73156.1</v>
      </c>
      <c r="H1647" s="23">
        <f aca="true" t="shared" si="335" ref="H1647:P1647">SUM(H1648:H1658)</f>
        <v>73156.1</v>
      </c>
      <c r="I1647" s="23">
        <f t="shared" si="335"/>
        <v>73156.1</v>
      </c>
      <c r="J1647" s="23">
        <f t="shared" si="335"/>
        <v>73156.1</v>
      </c>
      <c r="K1647" s="23">
        <f t="shared" si="335"/>
        <v>0</v>
      </c>
      <c r="L1647" s="23">
        <f t="shared" si="335"/>
        <v>0</v>
      </c>
      <c r="M1647" s="23">
        <f t="shared" si="335"/>
        <v>0</v>
      </c>
      <c r="N1647" s="23">
        <f t="shared" si="335"/>
        <v>0</v>
      </c>
      <c r="O1647" s="23">
        <f t="shared" si="335"/>
        <v>0</v>
      </c>
      <c r="P1647" s="23">
        <f t="shared" si="335"/>
        <v>0</v>
      </c>
      <c r="Q1647" s="270" t="s">
        <v>20</v>
      </c>
      <c r="R1647" s="271"/>
      <c r="S1647" s="16"/>
      <c r="T1647" s="17"/>
      <c r="U1647" s="17"/>
      <c r="V1647" s="17"/>
      <c r="W1647" s="18"/>
      <c r="X1647" s="18"/>
      <c r="Y1647" s="18"/>
      <c r="Z1647" s="18"/>
      <c r="AA1647" s="18"/>
      <c r="AB1647" s="18"/>
      <c r="AC1647" s="18"/>
      <c r="AD1647" s="18"/>
      <c r="AE1647" s="18"/>
      <c r="AF1647" s="18"/>
      <c r="AG1647" s="18"/>
      <c r="AH1647" s="18"/>
      <c r="AI1647" s="18"/>
      <c r="AJ1647" s="18"/>
      <c r="AK1647" s="18"/>
      <c r="AL1647" s="18"/>
      <c r="AM1647" s="18"/>
      <c r="AN1647" s="18"/>
      <c r="AO1647" s="18"/>
      <c r="AP1647" s="18"/>
      <c r="AQ1647" s="18"/>
      <c r="AR1647" s="18"/>
      <c r="AS1647" s="18"/>
      <c r="AT1647" s="18"/>
      <c r="AU1647" s="18"/>
      <c r="AV1647" s="18"/>
      <c r="AW1647" s="18"/>
      <c r="AX1647" s="18"/>
      <c r="AY1647" s="18"/>
      <c r="AZ1647" s="18"/>
      <c r="BA1647" s="18"/>
    </row>
    <row r="1648" spans="1:53" s="19" customFormat="1" ht="12.75">
      <c r="A1648" s="327"/>
      <c r="B1648" s="314"/>
      <c r="C1648" s="272"/>
      <c r="D1648" s="92"/>
      <c r="E1648" s="120"/>
      <c r="F1648" s="120" t="s">
        <v>22</v>
      </c>
      <c r="G1648" s="51">
        <f aca="true" t="shared" si="336" ref="G1648:G1658">I1648+K1648+M1648+O1648</f>
        <v>53758.8</v>
      </c>
      <c r="H1648" s="51">
        <f aca="true" t="shared" si="337" ref="H1648:H1658">J1648+L1648+N1648+P1648</f>
        <v>53758.8</v>
      </c>
      <c r="I1648" s="51">
        <f aca="true" t="shared" si="338" ref="I1648:P1648">I1660+I1736+I1672+I1684+I1696+I1708+I1723+I1760+I1748+I1772+I1722+I1724+I1709+I1710</f>
        <v>53758.8</v>
      </c>
      <c r="J1648" s="51">
        <f t="shared" si="338"/>
        <v>53758.8</v>
      </c>
      <c r="K1648" s="51">
        <f t="shared" si="338"/>
        <v>0</v>
      </c>
      <c r="L1648" s="51">
        <f t="shared" si="338"/>
        <v>0</v>
      </c>
      <c r="M1648" s="51">
        <f t="shared" si="338"/>
        <v>0</v>
      </c>
      <c r="N1648" s="51">
        <f t="shared" si="338"/>
        <v>0</v>
      </c>
      <c r="O1648" s="51">
        <f t="shared" si="338"/>
        <v>0</v>
      </c>
      <c r="P1648" s="51">
        <f t="shared" si="338"/>
        <v>0</v>
      </c>
      <c r="Q1648" s="272"/>
      <c r="R1648" s="273"/>
      <c r="S1648" s="16"/>
      <c r="T1648" s="17"/>
      <c r="U1648" s="17"/>
      <c r="V1648" s="17"/>
      <c r="W1648" s="18"/>
      <c r="X1648" s="18"/>
      <c r="Y1648" s="18"/>
      <c r="Z1648" s="18"/>
      <c r="AA1648" s="18"/>
      <c r="AB1648" s="18"/>
      <c r="AC1648" s="18"/>
      <c r="AD1648" s="18"/>
      <c r="AE1648" s="18"/>
      <c r="AF1648" s="18"/>
      <c r="AG1648" s="18"/>
      <c r="AH1648" s="18"/>
      <c r="AI1648" s="18"/>
      <c r="AJ1648" s="18"/>
      <c r="AK1648" s="18"/>
      <c r="AL1648" s="18"/>
      <c r="AM1648" s="18"/>
      <c r="AN1648" s="18"/>
      <c r="AO1648" s="18"/>
      <c r="AP1648" s="18"/>
      <c r="AQ1648" s="18"/>
      <c r="AR1648" s="18"/>
      <c r="AS1648" s="18"/>
      <c r="AT1648" s="18"/>
      <c r="AU1648" s="18"/>
      <c r="AV1648" s="18"/>
      <c r="AW1648" s="18"/>
      <c r="AX1648" s="18"/>
      <c r="AY1648" s="18"/>
      <c r="AZ1648" s="18"/>
      <c r="BA1648" s="18"/>
    </row>
    <row r="1649" spans="1:53" s="19" customFormat="1" ht="12.75">
      <c r="A1649" s="327"/>
      <c r="B1649" s="314"/>
      <c r="C1649" s="272"/>
      <c r="D1649" s="92"/>
      <c r="E1649" s="120"/>
      <c r="F1649" s="120" t="s">
        <v>25</v>
      </c>
      <c r="G1649" s="51">
        <f t="shared" si="336"/>
        <v>4196.5</v>
      </c>
      <c r="H1649" s="51">
        <f t="shared" si="337"/>
        <v>4196.5</v>
      </c>
      <c r="I1649" s="51">
        <f aca="true" t="shared" si="339" ref="I1649:P1649">I1661+I1673+I1685+I1697+I1711+I1725+I1761+I1737+I1749+I1773+I1785+I1786+I1787</f>
        <v>4196.5</v>
      </c>
      <c r="J1649" s="51">
        <f t="shared" si="339"/>
        <v>4196.5</v>
      </c>
      <c r="K1649" s="51">
        <f t="shared" si="339"/>
        <v>0</v>
      </c>
      <c r="L1649" s="51">
        <f t="shared" si="339"/>
        <v>0</v>
      </c>
      <c r="M1649" s="51">
        <f t="shared" si="339"/>
        <v>0</v>
      </c>
      <c r="N1649" s="51">
        <f t="shared" si="339"/>
        <v>0</v>
      </c>
      <c r="O1649" s="51">
        <f t="shared" si="339"/>
        <v>0</v>
      </c>
      <c r="P1649" s="51">
        <f t="shared" si="339"/>
        <v>0</v>
      </c>
      <c r="Q1649" s="272"/>
      <c r="R1649" s="273"/>
      <c r="S1649" s="16"/>
      <c r="T1649" s="17"/>
      <c r="U1649" s="17"/>
      <c r="V1649" s="17"/>
      <c r="W1649" s="18"/>
      <c r="X1649" s="18"/>
      <c r="Y1649" s="18"/>
      <c r="Z1649" s="18"/>
      <c r="AA1649" s="18"/>
      <c r="AB1649" s="18"/>
      <c r="AC1649" s="18"/>
      <c r="AD1649" s="18"/>
      <c r="AE1649" s="18"/>
      <c r="AF1649" s="18"/>
      <c r="AG1649" s="18"/>
      <c r="AH1649" s="18"/>
      <c r="AI1649" s="18"/>
      <c r="AJ1649" s="18"/>
      <c r="AK1649" s="18"/>
      <c r="AL1649" s="18"/>
      <c r="AM1649" s="18"/>
      <c r="AN1649" s="18"/>
      <c r="AO1649" s="18"/>
      <c r="AP1649" s="18"/>
      <c r="AQ1649" s="18"/>
      <c r="AR1649" s="18"/>
      <c r="AS1649" s="18"/>
      <c r="AT1649" s="18"/>
      <c r="AU1649" s="18"/>
      <c r="AV1649" s="18"/>
      <c r="AW1649" s="18"/>
      <c r="AX1649" s="18"/>
      <c r="AY1649" s="18"/>
      <c r="AZ1649" s="18"/>
      <c r="BA1649" s="18"/>
    </row>
    <row r="1650" spans="1:53" s="19" customFormat="1" ht="12.75">
      <c r="A1650" s="327"/>
      <c r="B1650" s="314"/>
      <c r="C1650" s="272"/>
      <c r="D1650" s="92"/>
      <c r="E1650" s="120"/>
      <c r="F1650" s="120" t="s">
        <v>26</v>
      </c>
      <c r="G1650" s="51">
        <f t="shared" si="336"/>
        <v>14940.8</v>
      </c>
      <c r="H1650" s="51">
        <f>J1650+L1650+N1650+P1650</f>
        <v>14940.8</v>
      </c>
      <c r="I1650" s="51">
        <f>I1662+I1674+I1686+I1698+I1712+I1726+I1738+I1750+I1762+I1774+I1788</f>
        <v>14940.8</v>
      </c>
      <c r="J1650" s="51">
        <f>J1662+J1674+J1686+J1698+J1712+J1726+J1738+J1750+J1762+J1774+J1788</f>
        <v>14940.8</v>
      </c>
      <c r="K1650" s="51">
        <f aca="true" t="shared" si="340" ref="K1650:P1650">K1662+K1674+K1686+K1698+K1712+K1726+K1738+K1750+K1762+K1774+$A1788:$IV1788+K1788</f>
        <v>0</v>
      </c>
      <c r="L1650" s="51">
        <f t="shared" si="340"/>
        <v>0</v>
      </c>
      <c r="M1650" s="51">
        <f t="shared" si="340"/>
        <v>0</v>
      </c>
      <c r="N1650" s="51">
        <f t="shared" si="340"/>
        <v>0</v>
      </c>
      <c r="O1650" s="51">
        <f t="shared" si="340"/>
        <v>0</v>
      </c>
      <c r="P1650" s="51">
        <f t="shared" si="340"/>
        <v>0</v>
      </c>
      <c r="Q1650" s="272"/>
      <c r="R1650" s="273"/>
      <c r="S1650" s="16">
        <f>I1662+I1762+I1774+I1788</f>
        <v>14940.8</v>
      </c>
      <c r="T1650" s="17"/>
      <c r="U1650" s="17"/>
      <c r="V1650" s="17"/>
      <c r="W1650" s="18"/>
      <c r="X1650" s="18"/>
      <c r="Y1650" s="18"/>
      <c r="Z1650" s="18"/>
      <c r="AA1650" s="18"/>
      <c r="AB1650" s="18"/>
      <c r="AC1650" s="18"/>
      <c r="AD1650" s="18"/>
      <c r="AE1650" s="18"/>
      <c r="AF1650" s="18"/>
      <c r="AG1650" s="18"/>
      <c r="AH1650" s="18"/>
      <c r="AI1650" s="18"/>
      <c r="AJ1650" s="18"/>
      <c r="AK1650" s="18"/>
      <c r="AL1650" s="18"/>
      <c r="AM1650" s="18"/>
      <c r="AN1650" s="18"/>
      <c r="AO1650" s="18"/>
      <c r="AP1650" s="18"/>
      <c r="AQ1650" s="18"/>
      <c r="AR1650" s="18"/>
      <c r="AS1650" s="18"/>
      <c r="AT1650" s="18"/>
      <c r="AU1650" s="18"/>
      <c r="AV1650" s="18"/>
      <c r="AW1650" s="18"/>
      <c r="AX1650" s="18"/>
      <c r="AY1650" s="18"/>
      <c r="AZ1650" s="18"/>
      <c r="BA1650" s="18"/>
    </row>
    <row r="1651" spans="1:53" s="19" customFormat="1" ht="12.75">
      <c r="A1651" s="327"/>
      <c r="B1651" s="314"/>
      <c r="C1651" s="272"/>
      <c r="D1651" s="92"/>
      <c r="E1651" s="120"/>
      <c r="F1651" s="120" t="s">
        <v>27</v>
      </c>
      <c r="G1651" s="51">
        <f>I1651+K1651+M1651+O1651</f>
        <v>224.8</v>
      </c>
      <c r="H1651" s="51">
        <f t="shared" si="337"/>
        <v>224.8</v>
      </c>
      <c r="I1651" s="51">
        <f>I1663+I1675+I1687+I1699+I1713+I1727+I1739+I1751+I1763+I1775+I1789</f>
        <v>224.8</v>
      </c>
      <c r="J1651" s="51">
        <f aca="true" t="shared" si="341" ref="J1651:P1651">J1663+J1675+J1687+J1699+J1713+J1727+J1739+J1751+J1763+J1775+J1789</f>
        <v>224.8</v>
      </c>
      <c r="K1651" s="51">
        <f t="shared" si="341"/>
        <v>0</v>
      </c>
      <c r="L1651" s="51">
        <f t="shared" si="341"/>
        <v>0</v>
      </c>
      <c r="M1651" s="51">
        <f t="shared" si="341"/>
        <v>0</v>
      </c>
      <c r="N1651" s="51">
        <f t="shared" si="341"/>
        <v>0</v>
      </c>
      <c r="O1651" s="51">
        <f t="shared" si="341"/>
        <v>0</v>
      </c>
      <c r="P1651" s="51">
        <f t="shared" si="341"/>
        <v>0</v>
      </c>
      <c r="Q1651" s="272"/>
      <c r="R1651" s="273"/>
      <c r="S1651" s="16"/>
      <c r="T1651" s="17"/>
      <c r="U1651" s="17"/>
      <c r="V1651" s="17"/>
      <c r="W1651" s="18"/>
      <c r="X1651" s="18"/>
      <c r="Y1651" s="18"/>
      <c r="Z1651" s="18"/>
      <c r="AA1651" s="18"/>
      <c r="AB1651" s="18"/>
      <c r="AC1651" s="18"/>
      <c r="AD1651" s="18"/>
      <c r="AE1651" s="18"/>
      <c r="AF1651" s="18"/>
      <c r="AG1651" s="18"/>
      <c r="AH1651" s="18"/>
      <c r="AI1651" s="18"/>
      <c r="AJ1651" s="18"/>
      <c r="AK1651" s="18"/>
      <c r="AL1651" s="18"/>
      <c r="AM1651" s="18"/>
      <c r="AN1651" s="18"/>
      <c r="AO1651" s="18"/>
      <c r="AP1651" s="18"/>
      <c r="AQ1651" s="18"/>
      <c r="AR1651" s="18"/>
      <c r="AS1651" s="18"/>
      <c r="AT1651" s="18"/>
      <c r="AU1651" s="18"/>
      <c r="AV1651" s="18"/>
      <c r="AW1651" s="18"/>
      <c r="AX1651" s="18"/>
      <c r="AY1651" s="18"/>
      <c r="AZ1651" s="18"/>
      <c r="BA1651" s="18"/>
    </row>
    <row r="1652" spans="1:53" s="19" customFormat="1" ht="12.75">
      <c r="A1652" s="327"/>
      <c r="B1652" s="314"/>
      <c r="C1652" s="272"/>
      <c r="D1652" s="92"/>
      <c r="E1652" s="120"/>
      <c r="F1652" s="120" t="s">
        <v>28</v>
      </c>
      <c r="G1652" s="51">
        <f t="shared" si="336"/>
        <v>35.2</v>
      </c>
      <c r="H1652" s="51">
        <f t="shared" si="337"/>
        <v>35.2</v>
      </c>
      <c r="I1652" s="51">
        <f aca="true" t="shared" si="342" ref="I1652:P1658">I1664+I1676+I1688+I1700+I1714+I1728+I1740+I1752+I1764+I1776+I1790</f>
        <v>35.2</v>
      </c>
      <c r="J1652" s="51">
        <f t="shared" si="342"/>
        <v>35.2</v>
      </c>
      <c r="K1652" s="51">
        <f t="shared" si="342"/>
        <v>0</v>
      </c>
      <c r="L1652" s="51">
        <f t="shared" si="342"/>
        <v>0</v>
      </c>
      <c r="M1652" s="51">
        <f t="shared" si="342"/>
        <v>0</v>
      </c>
      <c r="N1652" s="51">
        <f t="shared" si="342"/>
        <v>0</v>
      </c>
      <c r="O1652" s="51">
        <f t="shared" si="342"/>
        <v>0</v>
      </c>
      <c r="P1652" s="51">
        <f t="shared" si="342"/>
        <v>0</v>
      </c>
      <c r="Q1652" s="272"/>
      <c r="R1652" s="273"/>
      <c r="S1652" s="16"/>
      <c r="T1652" s="17"/>
      <c r="U1652" s="17"/>
      <c r="V1652" s="17"/>
      <c r="W1652" s="18"/>
      <c r="X1652" s="18"/>
      <c r="Y1652" s="18"/>
      <c r="Z1652" s="18"/>
      <c r="AA1652" s="18"/>
      <c r="AB1652" s="18"/>
      <c r="AC1652" s="18"/>
      <c r="AD1652" s="18"/>
      <c r="AE1652" s="18"/>
      <c r="AF1652" s="18"/>
      <c r="AG1652" s="18"/>
      <c r="AH1652" s="18"/>
      <c r="AI1652" s="18"/>
      <c r="AJ1652" s="18"/>
      <c r="AK1652" s="18"/>
      <c r="AL1652" s="18"/>
      <c r="AM1652" s="18"/>
      <c r="AN1652" s="18"/>
      <c r="AO1652" s="18"/>
      <c r="AP1652" s="18"/>
      <c r="AQ1652" s="18"/>
      <c r="AR1652" s="18"/>
      <c r="AS1652" s="18"/>
      <c r="AT1652" s="18"/>
      <c r="AU1652" s="18"/>
      <c r="AV1652" s="18"/>
      <c r="AW1652" s="18"/>
      <c r="AX1652" s="18"/>
      <c r="AY1652" s="18"/>
      <c r="AZ1652" s="18"/>
      <c r="BA1652" s="18"/>
    </row>
    <row r="1653" spans="1:53" s="19" customFormat="1" ht="12.75">
      <c r="A1653" s="327"/>
      <c r="B1653" s="314"/>
      <c r="C1653" s="272"/>
      <c r="D1653" s="92"/>
      <c r="E1653" s="120"/>
      <c r="F1653" s="120" t="s">
        <v>227</v>
      </c>
      <c r="G1653" s="51">
        <f t="shared" si="336"/>
        <v>0</v>
      </c>
      <c r="H1653" s="51">
        <f t="shared" si="337"/>
        <v>0</v>
      </c>
      <c r="I1653" s="51">
        <f t="shared" si="342"/>
        <v>0</v>
      </c>
      <c r="J1653" s="51">
        <f t="shared" si="342"/>
        <v>0</v>
      </c>
      <c r="K1653" s="51">
        <f t="shared" si="342"/>
        <v>0</v>
      </c>
      <c r="L1653" s="51">
        <f t="shared" si="342"/>
        <v>0</v>
      </c>
      <c r="M1653" s="51">
        <f t="shared" si="342"/>
        <v>0</v>
      </c>
      <c r="N1653" s="51">
        <f t="shared" si="342"/>
        <v>0</v>
      </c>
      <c r="O1653" s="51">
        <f t="shared" si="342"/>
        <v>0</v>
      </c>
      <c r="P1653" s="51">
        <f t="shared" si="342"/>
        <v>0</v>
      </c>
      <c r="Q1653" s="272"/>
      <c r="R1653" s="273"/>
      <c r="S1653" s="16"/>
      <c r="T1653" s="17"/>
      <c r="U1653" s="17"/>
      <c r="V1653" s="17"/>
      <c r="W1653" s="18"/>
      <c r="X1653" s="18"/>
      <c r="Y1653" s="18"/>
      <c r="Z1653" s="18"/>
      <c r="AA1653" s="18"/>
      <c r="AB1653" s="18"/>
      <c r="AC1653" s="18"/>
      <c r="AD1653" s="18"/>
      <c r="AE1653" s="18"/>
      <c r="AF1653" s="18"/>
      <c r="AG1653" s="18"/>
      <c r="AH1653" s="18"/>
      <c r="AI1653" s="18"/>
      <c r="AJ1653" s="18"/>
      <c r="AK1653" s="18"/>
      <c r="AL1653" s="18"/>
      <c r="AM1653" s="18"/>
      <c r="AN1653" s="18"/>
      <c r="AO1653" s="18"/>
      <c r="AP1653" s="18"/>
      <c r="AQ1653" s="18"/>
      <c r="AR1653" s="18"/>
      <c r="AS1653" s="18"/>
      <c r="AT1653" s="18"/>
      <c r="AU1653" s="18"/>
      <c r="AV1653" s="18"/>
      <c r="AW1653" s="18"/>
      <c r="AX1653" s="18"/>
      <c r="AY1653" s="18"/>
      <c r="AZ1653" s="18"/>
      <c r="BA1653" s="18"/>
    </row>
    <row r="1654" spans="1:53" s="19" customFormat="1" ht="13.5" customHeight="1">
      <c r="A1654" s="327"/>
      <c r="B1654" s="314"/>
      <c r="C1654" s="272"/>
      <c r="D1654" s="92"/>
      <c r="E1654" s="120"/>
      <c r="F1654" s="120" t="s">
        <v>234</v>
      </c>
      <c r="G1654" s="51">
        <f t="shared" si="336"/>
        <v>0</v>
      </c>
      <c r="H1654" s="51">
        <f t="shared" si="337"/>
        <v>0</v>
      </c>
      <c r="I1654" s="51">
        <f t="shared" si="342"/>
        <v>0</v>
      </c>
      <c r="J1654" s="51">
        <f t="shared" si="342"/>
        <v>0</v>
      </c>
      <c r="K1654" s="51">
        <f t="shared" si="342"/>
        <v>0</v>
      </c>
      <c r="L1654" s="51">
        <f t="shared" si="342"/>
        <v>0</v>
      </c>
      <c r="M1654" s="51">
        <f t="shared" si="342"/>
        <v>0</v>
      </c>
      <c r="N1654" s="51">
        <f t="shared" si="342"/>
        <v>0</v>
      </c>
      <c r="O1654" s="51">
        <f t="shared" si="342"/>
        <v>0</v>
      </c>
      <c r="P1654" s="51">
        <f t="shared" si="342"/>
        <v>0</v>
      </c>
      <c r="Q1654" s="272"/>
      <c r="R1654" s="273"/>
      <c r="S1654" s="16"/>
      <c r="T1654" s="17"/>
      <c r="U1654" s="17"/>
      <c r="V1654" s="17"/>
      <c r="W1654" s="18"/>
      <c r="X1654" s="18"/>
      <c r="Y1654" s="18"/>
      <c r="Z1654" s="18"/>
      <c r="AA1654" s="18"/>
      <c r="AB1654" s="18"/>
      <c r="AC1654" s="18"/>
      <c r="AD1654" s="18"/>
      <c r="AE1654" s="18"/>
      <c r="AF1654" s="18"/>
      <c r="AG1654" s="18"/>
      <c r="AH1654" s="18"/>
      <c r="AI1654" s="18"/>
      <c r="AJ1654" s="18"/>
      <c r="AK1654" s="18"/>
      <c r="AL1654" s="18"/>
      <c r="AM1654" s="18"/>
      <c r="AN1654" s="18"/>
      <c r="AO1654" s="18"/>
      <c r="AP1654" s="18"/>
      <c r="AQ1654" s="18"/>
      <c r="AR1654" s="18"/>
      <c r="AS1654" s="18"/>
      <c r="AT1654" s="18"/>
      <c r="AU1654" s="18"/>
      <c r="AV1654" s="18"/>
      <c r="AW1654" s="18"/>
      <c r="AX1654" s="18"/>
      <c r="AY1654" s="18"/>
      <c r="AZ1654" s="18"/>
      <c r="BA1654" s="18"/>
    </row>
    <row r="1655" spans="1:53" s="19" customFormat="1" ht="13.5" customHeight="1">
      <c r="A1655" s="327"/>
      <c r="B1655" s="314"/>
      <c r="C1655" s="272"/>
      <c r="D1655" s="92"/>
      <c r="E1655" s="120"/>
      <c r="F1655" s="120" t="s">
        <v>235</v>
      </c>
      <c r="G1655" s="51">
        <f t="shared" si="336"/>
        <v>0</v>
      </c>
      <c r="H1655" s="51">
        <f t="shared" si="337"/>
        <v>0</v>
      </c>
      <c r="I1655" s="51">
        <f t="shared" si="342"/>
        <v>0</v>
      </c>
      <c r="J1655" s="51">
        <f t="shared" si="342"/>
        <v>0</v>
      </c>
      <c r="K1655" s="51">
        <f t="shared" si="342"/>
        <v>0</v>
      </c>
      <c r="L1655" s="51">
        <f t="shared" si="342"/>
        <v>0</v>
      </c>
      <c r="M1655" s="51">
        <f t="shared" si="342"/>
        <v>0</v>
      </c>
      <c r="N1655" s="51">
        <f t="shared" si="342"/>
        <v>0</v>
      </c>
      <c r="O1655" s="51">
        <f t="shared" si="342"/>
        <v>0</v>
      </c>
      <c r="P1655" s="51">
        <f t="shared" si="342"/>
        <v>0</v>
      </c>
      <c r="Q1655" s="272"/>
      <c r="R1655" s="273"/>
      <c r="S1655" s="16"/>
      <c r="T1655" s="17"/>
      <c r="U1655" s="17"/>
      <c r="V1655" s="17"/>
      <c r="W1655" s="18"/>
      <c r="X1655" s="18"/>
      <c r="Y1655" s="18"/>
      <c r="Z1655" s="18"/>
      <c r="AA1655" s="18"/>
      <c r="AB1655" s="18"/>
      <c r="AC1655" s="18"/>
      <c r="AD1655" s="18"/>
      <c r="AE1655" s="18"/>
      <c r="AF1655" s="18"/>
      <c r="AG1655" s="18"/>
      <c r="AH1655" s="18"/>
      <c r="AI1655" s="18"/>
      <c r="AJ1655" s="18"/>
      <c r="AK1655" s="18"/>
      <c r="AL1655" s="18"/>
      <c r="AM1655" s="18"/>
      <c r="AN1655" s="18"/>
      <c r="AO1655" s="18"/>
      <c r="AP1655" s="18"/>
      <c r="AQ1655" s="18"/>
      <c r="AR1655" s="18"/>
      <c r="AS1655" s="18"/>
      <c r="AT1655" s="18"/>
      <c r="AU1655" s="18"/>
      <c r="AV1655" s="18"/>
      <c r="AW1655" s="18"/>
      <c r="AX1655" s="18"/>
      <c r="AY1655" s="18"/>
      <c r="AZ1655" s="18"/>
      <c r="BA1655" s="18"/>
    </row>
    <row r="1656" spans="1:53" s="19" customFormat="1" ht="13.5" customHeight="1">
      <c r="A1656" s="327"/>
      <c r="B1656" s="314"/>
      <c r="C1656" s="272"/>
      <c r="D1656" s="92"/>
      <c r="E1656" s="120"/>
      <c r="F1656" s="120" t="s">
        <v>236</v>
      </c>
      <c r="G1656" s="51">
        <f t="shared" si="336"/>
        <v>0</v>
      </c>
      <c r="H1656" s="51">
        <f t="shared" si="337"/>
        <v>0</v>
      </c>
      <c r="I1656" s="51">
        <f t="shared" si="342"/>
        <v>0</v>
      </c>
      <c r="J1656" s="51">
        <f t="shared" si="342"/>
        <v>0</v>
      </c>
      <c r="K1656" s="51">
        <f t="shared" si="342"/>
        <v>0</v>
      </c>
      <c r="L1656" s="51">
        <f t="shared" si="342"/>
        <v>0</v>
      </c>
      <c r="M1656" s="51">
        <f t="shared" si="342"/>
        <v>0</v>
      </c>
      <c r="N1656" s="51">
        <f t="shared" si="342"/>
        <v>0</v>
      </c>
      <c r="O1656" s="51">
        <f t="shared" si="342"/>
        <v>0</v>
      </c>
      <c r="P1656" s="51">
        <f t="shared" si="342"/>
        <v>0</v>
      </c>
      <c r="Q1656" s="272"/>
      <c r="R1656" s="273"/>
      <c r="S1656" s="16"/>
      <c r="T1656" s="17"/>
      <c r="U1656" s="17"/>
      <c r="V1656" s="17"/>
      <c r="W1656" s="18"/>
      <c r="X1656" s="18"/>
      <c r="Y1656" s="18"/>
      <c r="Z1656" s="18"/>
      <c r="AA1656" s="18"/>
      <c r="AB1656" s="18"/>
      <c r="AC1656" s="18"/>
      <c r="AD1656" s="18"/>
      <c r="AE1656" s="18"/>
      <c r="AF1656" s="18"/>
      <c r="AG1656" s="18"/>
      <c r="AH1656" s="18"/>
      <c r="AI1656" s="18"/>
      <c r="AJ1656" s="18"/>
      <c r="AK1656" s="18"/>
      <c r="AL1656" s="18"/>
      <c r="AM1656" s="18"/>
      <c r="AN1656" s="18"/>
      <c r="AO1656" s="18"/>
      <c r="AP1656" s="18"/>
      <c r="AQ1656" s="18"/>
      <c r="AR1656" s="18"/>
      <c r="AS1656" s="18"/>
      <c r="AT1656" s="18"/>
      <c r="AU1656" s="18"/>
      <c r="AV1656" s="18"/>
      <c r="AW1656" s="18"/>
      <c r="AX1656" s="18"/>
      <c r="AY1656" s="18"/>
      <c r="AZ1656" s="18"/>
      <c r="BA1656" s="18"/>
    </row>
    <row r="1657" spans="1:53" s="19" customFormat="1" ht="13.5" customHeight="1">
      <c r="A1657" s="327"/>
      <c r="B1657" s="314"/>
      <c r="C1657" s="272"/>
      <c r="D1657" s="92"/>
      <c r="E1657" s="120"/>
      <c r="F1657" s="120" t="s">
        <v>237</v>
      </c>
      <c r="G1657" s="51">
        <f t="shared" si="336"/>
        <v>0</v>
      </c>
      <c r="H1657" s="51">
        <f t="shared" si="337"/>
        <v>0</v>
      </c>
      <c r="I1657" s="51">
        <f t="shared" si="342"/>
        <v>0</v>
      </c>
      <c r="J1657" s="51">
        <f t="shared" si="342"/>
        <v>0</v>
      </c>
      <c r="K1657" s="51">
        <f t="shared" si="342"/>
        <v>0</v>
      </c>
      <c r="L1657" s="51">
        <f t="shared" si="342"/>
        <v>0</v>
      </c>
      <c r="M1657" s="51">
        <f t="shared" si="342"/>
        <v>0</v>
      </c>
      <c r="N1657" s="51">
        <f t="shared" si="342"/>
        <v>0</v>
      </c>
      <c r="O1657" s="51">
        <f t="shared" si="342"/>
        <v>0</v>
      </c>
      <c r="P1657" s="51">
        <f t="shared" si="342"/>
        <v>0</v>
      </c>
      <c r="Q1657" s="272"/>
      <c r="R1657" s="273"/>
      <c r="S1657" s="16"/>
      <c r="T1657" s="17"/>
      <c r="U1657" s="17"/>
      <c r="V1657" s="17"/>
      <c r="W1657" s="18"/>
      <c r="X1657" s="18"/>
      <c r="Y1657" s="18"/>
      <c r="Z1657" s="18"/>
      <c r="AA1657" s="18"/>
      <c r="AB1657" s="18"/>
      <c r="AC1657" s="18"/>
      <c r="AD1657" s="18"/>
      <c r="AE1657" s="18"/>
      <c r="AF1657" s="18"/>
      <c r="AG1657" s="18"/>
      <c r="AH1657" s="18"/>
      <c r="AI1657" s="18"/>
      <c r="AJ1657" s="18"/>
      <c r="AK1657" s="18"/>
      <c r="AL1657" s="18"/>
      <c r="AM1657" s="18"/>
      <c r="AN1657" s="18"/>
      <c r="AO1657" s="18"/>
      <c r="AP1657" s="18"/>
      <c r="AQ1657" s="18"/>
      <c r="AR1657" s="18"/>
      <c r="AS1657" s="18"/>
      <c r="AT1657" s="18"/>
      <c r="AU1657" s="18"/>
      <c r="AV1657" s="18"/>
      <c r="AW1657" s="18"/>
      <c r="AX1657" s="18"/>
      <c r="AY1657" s="18"/>
      <c r="AZ1657" s="18"/>
      <c r="BA1657" s="18"/>
    </row>
    <row r="1658" spans="1:53" s="19" customFormat="1" ht="13.5" customHeight="1" thickBot="1">
      <c r="A1658" s="328"/>
      <c r="B1658" s="315"/>
      <c r="C1658" s="274"/>
      <c r="D1658" s="93"/>
      <c r="E1658" s="121"/>
      <c r="F1658" s="121" t="s">
        <v>238</v>
      </c>
      <c r="G1658" s="53">
        <f t="shared" si="336"/>
        <v>0</v>
      </c>
      <c r="H1658" s="53">
        <f t="shared" si="337"/>
        <v>0</v>
      </c>
      <c r="I1658" s="53">
        <f t="shared" si="342"/>
        <v>0</v>
      </c>
      <c r="J1658" s="53">
        <f t="shared" si="342"/>
        <v>0</v>
      </c>
      <c r="K1658" s="53">
        <f t="shared" si="342"/>
        <v>0</v>
      </c>
      <c r="L1658" s="53">
        <f t="shared" si="342"/>
        <v>0</v>
      </c>
      <c r="M1658" s="53">
        <f t="shared" si="342"/>
        <v>0</v>
      </c>
      <c r="N1658" s="53">
        <f t="shared" si="342"/>
        <v>0</v>
      </c>
      <c r="O1658" s="53">
        <f t="shared" si="342"/>
        <v>0</v>
      </c>
      <c r="P1658" s="53">
        <f t="shared" si="342"/>
        <v>0</v>
      </c>
      <c r="Q1658" s="274"/>
      <c r="R1658" s="275"/>
      <c r="S1658" s="16"/>
      <c r="T1658" s="17"/>
      <c r="U1658" s="17"/>
      <c r="V1658" s="17"/>
      <c r="W1658" s="18"/>
      <c r="X1658" s="18"/>
      <c r="Y1658" s="18"/>
      <c r="Z1658" s="18"/>
      <c r="AA1658" s="18"/>
      <c r="AB1658" s="18"/>
      <c r="AC1658" s="18"/>
      <c r="AD1658" s="18"/>
      <c r="AE1658" s="18"/>
      <c r="AF1658" s="18"/>
      <c r="AG1658" s="18"/>
      <c r="AH1658" s="18"/>
      <c r="AI1658" s="18"/>
      <c r="AJ1658" s="18"/>
      <c r="AK1658" s="18"/>
      <c r="AL1658" s="18"/>
      <c r="AM1658" s="18"/>
      <c r="AN1658" s="18"/>
      <c r="AO1658" s="18"/>
      <c r="AP1658" s="18"/>
      <c r="AQ1658" s="18"/>
      <c r="AR1658" s="18"/>
      <c r="AS1658" s="18"/>
      <c r="AT1658" s="18"/>
      <c r="AU1658" s="18"/>
      <c r="AV1658" s="18"/>
      <c r="AW1658" s="18"/>
      <c r="AX1658" s="18"/>
      <c r="AY1658" s="18"/>
      <c r="AZ1658" s="18"/>
      <c r="BA1658" s="18"/>
    </row>
    <row r="1659" spans="1:19" ht="12.75" customHeight="1">
      <c r="A1659" s="157" t="s">
        <v>65</v>
      </c>
      <c r="B1659" s="160" t="s">
        <v>66</v>
      </c>
      <c r="C1659" s="154">
        <v>198</v>
      </c>
      <c r="D1659" s="94"/>
      <c r="E1659" s="114"/>
      <c r="F1659" s="44" t="s">
        <v>19</v>
      </c>
      <c r="G1659" s="23">
        <f>SUM(G1660:G1670)</f>
        <v>1759.8999999999999</v>
      </c>
      <c r="H1659" s="23">
        <f aca="true" t="shared" si="343" ref="H1659:P1659">SUM(H1660:H1670)</f>
        <v>1759.9</v>
      </c>
      <c r="I1659" s="23">
        <f t="shared" si="343"/>
        <v>1759.8999999999999</v>
      </c>
      <c r="J1659" s="23">
        <f t="shared" si="343"/>
        <v>1759.9</v>
      </c>
      <c r="K1659" s="23">
        <f t="shared" si="343"/>
        <v>0</v>
      </c>
      <c r="L1659" s="23">
        <f t="shared" si="343"/>
        <v>0</v>
      </c>
      <c r="M1659" s="23">
        <f t="shared" si="343"/>
        <v>0</v>
      </c>
      <c r="N1659" s="23">
        <f t="shared" si="343"/>
        <v>0</v>
      </c>
      <c r="O1659" s="23">
        <f t="shared" si="343"/>
        <v>0</v>
      </c>
      <c r="P1659" s="23">
        <f t="shared" si="343"/>
        <v>0</v>
      </c>
      <c r="Q1659" s="188" t="s">
        <v>20</v>
      </c>
      <c r="R1659" s="189"/>
      <c r="S1659" s="6"/>
    </row>
    <row r="1660" spans="1:19" ht="91.5" customHeight="1">
      <c r="A1660" s="158"/>
      <c r="B1660" s="161"/>
      <c r="C1660" s="155"/>
      <c r="D1660" s="29">
        <v>834001414</v>
      </c>
      <c r="E1660" s="115" t="s">
        <v>67</v>
      </c>
      <c r="F1660" s="26" t="s">
        <v>22</v>
      </c>
      <c r="G1660" s="28">
        <f aca="true" t="shared" si="344" ref="G1660:H1664">I1660+K1660+M1660+O1660</f>
        <v>251.1</v>
      </c>
      <c r="H1660" s="28">
        <f t="shared" si="344"/>
        <v>251.10000000000002</v>
      </c>
      <c r="I1660" s="28">
        <v>251.1</v>
      </c>
      <c r="J1660" s="28">
        <f>575.2-324.1</f>
        <v>251.10000000000002</v>
      </c>
      <c r="K1660" s="28">
        <v>0</v>
      </c>
      <c r="L1660" s="28">
        <v>0</v>
      </c>
      <c r="M1660" s="28">
        <v>0</v>
      </c>
      <c r="N1660" s="28">
        <v>0</v>
      </c>
      <c r="O1660" s="28">
        <v>0</v>
      </c>
      <c r="P1660" s="45">
        <v>0</v>
      </c>
      <c r="Q1660" s="190"/>
      <c r="R1660" s="191"/>
      <c r="S1660" s="6"/>
    </row>
    <row r="1661" spans="1:19" ht="12.75">
      <c r="A1661" s="158"/>
      <c r="B1661" s="161"/>
      <c r="C1661" s="155"/>
      <c r="D1661" s="29"/>
      <c r="E1661" s="115"/>
      <c r="F1661" s="26" t="s">
        <v>25</v>
      </c>
      <c r="G1661" s="28">
        <f t="shared" si="344"/>
        <v>0</v>
      </c>
      <c r="H1661" s="28">
        <f t="shared" si="344"/>
        <v>0</v>
      </c>
      <c r="I1661" s="28">
        <v>0</v>
      </c>
      <c r="J1661" s="28">
        <v>0</v>
      </c>
      <c r="K1661" s="28">
        <v>0</v>
      </c>
      <c r="L1661" s="28">
        <v>0</v>
      </c>
      <c r="M1661" s="28">
        <v>0</v>
      </c>
      <c r="N1661" s="28">
        <v>0</v>
      </c>
      <c r="O1661" s="28">
        <v>0</v>
      </c>
      <c r="P1661" s="45">
        <v>0</v>
      </c>
      <c r="Q1661" s="190"/>
      <c r="R1661" s="191"/>
      <c r="S1661" s="6"/>
    </row>
    <row r="1662" spans="1:19" ht="12.75">
      <c r="A1662" s="158"/>
      <c r="B1662" s="161"/>
      <c r="C1662" s="155"/>
      <c r="D1662" s="29" t="s">
        <v>211</v>
      </c>
      <c r="E1662" s="115" t="s">
        <v>23</v>
      </c>
      <c r="F1662" s="26" t="s">
        <v>26</v>
      </c>
      <c r="G1662" s="28">
        <f t="shared" si="344"/>
        <v>1508.8</v>
      </c>
      <c r="H1662" s="28">
        <f t="shared" si="344"/>
        <v>1508.8</v>
      </c>
      <c r="I1662" s="28">
        <v>1508.8</v>
      </c>
      <c r="J1662" s="28">
        <v>1508.8</v>
      </c>
      <c r="K1662" s="28">
        <v>0</v>
      </c>
      <c r="L1662" s="28">
        <v>0</v>
      </c>
      <c r="M1662" s="28">
        <v>0</v>
      </c>
      <c r="N1662" s="28">
        <v>0</v>
      </c>
      <c r="O1662" s="28">
        <v>0</v>
      </c>
      <c r="P1662" s="45">
        <v>0</v>
      </c>
      <c r="Q1662" s="190"/>
      <c r="R1662" s="191"/>
      <c r="S1662" s="6"/>
    </row>
    <row r="1663" spans="1:19" ht="12.75">
      <c r="A1663" s="158"/>
      <c r="B1663" s="161"/>
      <c r="C1663" s="155"/>
      <c r="D1663" s="29"/>
      <c r="E1663" s="115"/>
      <c r="F1663" s="26" t="s">
        <v>27</v>
      </c>
      <c r="G1663" s="28">
        <f t="shared" si="344"/>
        <v>0</v>
      </c>
      <c r="H1663" s="28">
        <f t="shared" si="344"/>
        <v>0</v>
      </c>
      <c r="I1663" s="28">
        <v>0</v>
      </c>
      <c r="J1663" s="28">
        <v>0</v>
      </c>
      <c r="K1663" s="28">
        <v>0</v>
      </c>
      <c r="L1663" s="28">
        <v>0</v>
      </c>
      <c r="M1663" s="28">
        <v>0</v>
      </c>
      <c r="N1663" s="28">
        <v>0</v>
      </c>
      <c r="O1663" s="28">
        <v>0</v>
      </c>
      <c r="P1663" s="45">
        <v>0</v>
      </c>
      <c r="Q1663" s="190"/>
      <c r="R1663" s="191"/>
      <c r="S1663" s="6"/>
    </row>
    <row r="1664" spans="1:19" ht="12.75">
      <c r="A1664" s="158"/>
      <c r="B1664" s="161"/>
      <c r="C1664" s="155"/>
      <c r="D1664" s="29"/>
      <c r="E1664" s="26"/>
      <c r="F1664" s="26" t="s">
        <v>28</v>
      </c>
      <c r="G1664" s="28">
        <f t="shared" si="344"/>
        <v>0</v>
      </c>
      <c r="H1664" s="28">
        <f t="shared" si="344"/>
        <v>0</v>
      </c>
      <c r="I1664" s="28">
        <v>0</v>
      </c>
      <c r="J1664" s="28">
        <v>0</v>
      </c>
      <c r="K1664" s="28">
        <v>0</v>
      </c>
      <c r="L1664" s="28">
        <v>0</v>
      </c>
      <c r="M1664" s="28">
        <v>0</v>
      </c>
      <c r="N1664" s="28">
        <v>0</v>
      </c>
      <c r="O1664" s="28">
        <v>0</v>
      </c>
      <c r="P1664" s="45">
        <v>0</v>
      </c>
      <c r="Q1664" s="190"/>
      <c r="R1664" s="191"/>
      <c r="S1664" s="6"/>
    </row>
    <row r="1665" spans="1:19" ht="12.75">
      <c r="A1665" s="158"/>
      <c r="B1665" s="161"/>
      <c r="C1665" s="155"/>
      <c r="D1665" s="29"/>
      <c r="E1665" s="115"/>
      <c r="F1665" s="26" t="s">
        <v>227</v>
      </c>
      <c r="G1665" s="28">
        <v>0</v>
      </c>
      <c r="H1665" s="28">
        <v>0</v>
      </c>
      <c r="I1665" s="28">
        <v>0</v>
      </c>
      <c r="J1665" s="28">
        <v>0</v>
      </c>
      <c r="K1665" s="28">
        <v>0</v>
      </c>
      <c r="L1665" s="28">
        <v>0</v>
      </c>
      <c r="M1665" s="28">
        <v>0</v>
      </c>
      <c r="N1665" s="28">
        <v>0</v>
      </c>
      <c r="O1665" s="28">
        <v>0</v>
      </c>
      <c r="P1665" s="45">
        <v>0</v>
      </c>
      <c r="Q1665" s="190"/>
      <c r="R1665" s="191"/>
      <c r="S1665" s="6"/>
    </row>
    <row r="1666" spans="1:20" ht="12.75">
      <c r="A1666" s="158"/>
      <c r="B1666" s="161"/>
      <c r="C1666" s="155"/>
      <c r="D1666" s="29"/>
      <c r="E1666" s="26"/>
      <c r="F1666" s="115" t="s">
        <v>234</v>
      </c>
      <c r="G1666" s="28">
        <f aca="true" t="shared" si="345" ref="G1666:H1670">I1666+K1666+M1666+O1666</f>
        <v>0</v>
      </c>
      <c r="H1666" s="28">
        <f t="shared" si="345"/>
        <v>0</v>
      </c>
      <c r="I1666" s="28">
        <v>0</v>
      </c>
      <c r="J1666" s="28">
        <v>0</v>
      </c>
      <c r="K1666" s="28">
        <v>0</v>
      </c>
      <c r="L1666" s="28">
        <v>0</v>
      </c>
      <c r="M1666" s="28">
        <v>0</v>
      </c>
      <c r="N1666" s="28">
        <v>0</v>
      </c>
      <c r="O1666" s="28">
        <v>0</v>
      </c>
      <c r="P1666" s="45">
        <v>0</v>
      </c>
      <c r="Q1666" s="190"/>
      <c r="R1666" s="191"/>
      <c r="S1666" s="6"/>
      <c r="T1666" s="17"/>
    </row>
    <row r="1667" spans="1:20" ht="12.75">
      <c r="A1667" s="158"/>
      <c r="B1667" s="161"/>
      <c r="C1667" s="155"/>
      <c r="D1667" s="29"/>
      <c r="E1667" s="26"/>
      <c r="F1667" s="115" t="s">
        <v>235</v>
      </c>
      <c r="G1667" s="28">
        <f t="shared" si="345"/>
        <v>0</v>
      </c>
      <c r="H1667" s="28">
        <f t="shared" si="345"/>
        <v>0</v>
      </c>
      <c r="I1667" s="28">
        <v>0</v>
      </c>
      <c r="J1667" s="28">
        <v>0</v>
      </c>
      <c r="K1667" s="28">
        <v>0</v>
      </c>
      <c r="L1667" s="28">
        <v>0</v>
      </c>
      <c r="M1667" s="28">
        <v>0</v>
      </c>
      <c r="N1667" s="28">
        <v>0</v>
      </c>
      <c r="O1667" s="28">
        <v>0</v>
      </c>
      <c r="P1667" s="45">
        <v>0</v>
      </c>
      <c r="Q1667" s="190"/>
      <c r="R1667" s="191"/>
      <c r="S1667" s="6"/>
      <c r="T1667" s="17"/>
    </row>
    <row r="1668" spans="1:20" ht="12.75">
      <c r="A1668" s="158"/>
      <c r="B1668" s="161"/>
      <c r="C1668" s="155"/>
      <c r="D1668" s="29"/>
      <c r="E1668" s="26"/>
      <c r="F1668" s="115" t="s">
        <v>236</v>
      </c>
      <c r="G1668" s="28">
        <f t="shared" si="345"/>
        <v>0</v>
      </c>
      <c r="H1668" s="28">
        <f t="shared" si="345"/>
        <v>0</v>
      </c>
      <c r="I1668" s="28">
        <v>0</v>
      </c>
      <c r="J1668" s="28">
        <v>0</v>
      </c>
      <c r="K1668" s="28">
        <v>0</v>
      </c>
      <c r="L1668" s="28">
        <v>0</v>
      </c>
      <c r="M1668" s="28">
        <v>0</v>
      </c>
      <c r="N1668" s="28">
        <v>0</v>
      </c>
      <c r="O1668" s="28">
        <v>0</v>
      </c>
      <c r="P1668" s="45">
        <v>0</v>
      </c>
      <c r="Q1668" s="190"/>
      <c r="R1668" s="191"/>
      <c r="S1668" s="6"/>
      <c r="T1668" s="17"/>
    </row>
    <row r="1669" spans="1:20" ht="12.75">
      <c r="A1669" s="158"/>
      <c r="B1669" s="161"/>
      <c r="C1669" s="155"/>
      <c r="D1669" s="29"/>
      <c r="E1669" s="26"/>
      <c r="F1669" s="115" t="s">
        <v>237</v>
      </c>
      <c r="G1669" s="28">
        <f t="shared" si="345"/>
        <v>0</v>
      </c>
      <c r="H1669" s="28">
        <f t="shared" si="345"/>
        <v>0</v>
      </c>
      <c r="I1669" s="28">
        <v>0</v>
      </c>
      <c r="J1669" s="28">
        <v>0</v>
      </c>
      <c r="K1669" s="28">
        <v>0</v>
      </c>
      <c r="L1669" s="28">
        <v>0</v>
      </c>
      <c r="M1669" s="28">
        <v>0</v>
      </c>
      <c r="N1669" s="28">
        <v>0</v>
      </c>
      <c r="O1669" s="28">
        <v>0</v>
      </c>
      <c r="P1669" s="45">
        <v>0</v>
      </c>
      <c r="Q1669" s="190"/>
      <c r="R1669" s="191"/>
      <c r="S1669" s="6"/>
      <c r="T1669" s="17"/>
    </row>
    <row r="1670" spans="1:20" ht="13.5" thickBot="1">
      <c r="A1670" s="159"/>
      <c r="B1670" s="162"/>
      <c r="C1670" s="156"/>
      <c r="D1670" s="33"/>
      <c r="E1670" s="46"/>
      <c r="F1670" s="116" t="s">
        <v>238</v>
      </c>
      <c r="G1670" s="36">
        <f t="shared" si="345"/>
        <v>0</v>
      </c>
      <c r="H1670" s="36">
        <f t="shared" si="345"/>
        <v>0</v>
      </c>
      <c r="I1670" s="36">
        <v>0</v>
      </c>
      <c r="J1670" s="36">
        <v>0</v>
      </c>
      <c r="K1670" s="36">
        <v>0</v>
      </c>
      <c r="L1670" s="36">
        <v>0</v>
      </c>
      <c r="M1670" s="36">
        <v>0</v>
      </c>
      <c r="N1670" s="36">
        <v>0</v>
      </c>
      <c r="O1670" s="36">
        <v>0</v>
      </c>
      <c r="P1670" s="47">
        <v>0</v>
      </c>
      <c r="Q1670" s="192"/>
      <c r="R1670" s="193"/>
      <c r="S1670" s="6"/>
      <c r="T1670" s="17"/>
    </row>
    <row r="1671" spans="1:19" ht="12.75" customHeight="1">
      <c r="A1671" s="157" t="s">
        <v>68</v>
      </c>
      <c r="B1671" s="160" t="s">
        <v>69</v>
      </c>
      <c r="C1671" s="154">
        <v>206.84</v>
      </c>
      <c r="D1671" s="21"/>
      <c r="E1671" s="114"/>
      <c r="F1671" s="44" t="s">
        <v>19</v>
      </c>
      <c r="G1671" s="23">
        <f>SUM(G1672:G1682)</f>
        <v>25</v>
      </c>
      <c r="H1671" s="23">
        <f aca="true" t="shared" si="346" ref="H1671:P1671">SUM(H1672:H1682)</f>
        <v>25</v>
      </c>
      <c r="I1671" s="23">
        <f t="shared" si="346"/>
        <v>25</v>
      </c>
      <c r="J1671" s="23">
        <f t="shared" si="346"/>
        <v>25</v>
      </c>
      <c r="K1671" s="23">
        <f t="shared" si="346"/>
        <v>0</v>
      </c>
      <c r="L1671" s="23">
        <f t="shared" si="346"/>
        <v>0</v>
      </c>
      <c r="M1671" s="23">
        <f t="shared" si="346"/>
        <v>0</v>
      </c>
      <c r="N1671" s="23">
        <f t="shared" si="346"/>
        <v>0</v>
      </c>
      <c r="O1671" s="23">
        <f t="shared" si="346"/>
        <v>0</v>
      </c>
      <c r="P1671" s="23">
        <f t="shared" si="346"/>
        <v>0</v>
      </c>
      <c r="Q1671" s="188" t="s">
        <v>20</v>
      </c>
      <c r="R1671" s="189"/>
      <c r="S1671" s="6"/>
    </row>
    <row r="1672" spans="1:19" ht="12.75">
      <c r="A1672" s="158"/>
      <c r="B1672" s="161"/>
      <c r="C1672" s="155"/>
      <c r="D1672" s="29"/>
      <c r="E1672" s="115"/>
      <c r="F1672" s="26" t="s">
        <v>22</v>
      </c>
      <c r="G1672" s="28">
        <f aca="true" t="shared" si="347" ref="G1672:H1676">I1672+K1672+M1672+O1672</f>
        <v>0</v>
      </c>
      <c r="H1672" s="28">
        <f t="shared" si="347"/>
        <v>0</v>
      </c>
      <c r="I1672" s="28">
        <v>0</v>
      </c>
      <c r="J1672" s="28">
        <f>645-420.3-224.7</f>
        <v>0</v>
      </c>
      <c r="K1672" s="28">
        <v>0</v>
      </c>
      <c r="L1672" s="28">
        <v>0</v>
      </c>
      <c r="M1672" s="28">
        <v>0</v>
      </c>
      <c r="N1672" s="28">
        <v>0</v>
      </c>
      <c r="O1672" s="28">
        <v>0</v>
      </c>
      <c r="P1672" s="45">
        <v>0</v>
      </c>
      <c r="Q1672" s="190"/>
      <c r="R1672" s="191"/>
      <c r="S1672" s="6"/>
    </row>
    <row r="1673" spans="1:19" ht="12.75">
      <c r="A1673" s="158"/>
      <c r="B1673" s="161"/>
      <c r="C1673" s="155"/>
      <c r="D1673" s="29"/>
      <c r="E1673" s="115"/>
      <c r="F1673" s="26" t="s">
        <v>25</v>
      </c>
      <c r="G1673" s="28">
        <f t="shared" si="347"/>
        <v>0</v>
      </c>
      <c r="H1673" s="28">
        <f t="shared" si="347"/>
        <v>0</v>
      </c>
      <c r="I1673" s="28">
        <v>0</v>
      </c>
      <c r="J1673" s="28">
        <v>0</v>
      </c>
      <c r="K1673" s="28">
        <v>0</v>
      </c>
      <c r="L1673" s="28">
        <v>0</v>
      </c>
      <c r="M1673" s="28">
        <v>0</v>
      </c>
      <c r="N1673" s="28">
        <v>0</v>
      </c>
      <c r="O1673" s="28">
        <v>0</v>
      </c>
      <c r="P1673" s="45">
        <v>0</v>
      </c>
      <c r="Q1673" s="190"/>
      <c r="R1673" s="191"/>
      <c r="S1673" s="6"/>
    </row>
    <row r="1674" spans="1:19" ht="12.75">
      <c r="A1674" s="158"/>
      <c r="B1674" s="161"/>
      <c r="C1674" s="155"/>
      <c r="D1674" s="29"/>
      <c r="E1674" s="115"/>
      <c r="F1674" s="26" t="s">
        <v>26</v>
      </c>
      <c r="G1674" s="28">
        <f t="shared" si="347"/>
        <v>0</v>
      </c>
      <c r="H1674" s="28">
        <f t="shared" si="347"/>
        <v>0</v>
      </c>
      <c r="I1674" s="28">
        <v>0</v>
      </c>
      <c r="J1674" s="28">
        <v>0</v>
      </c>
      <c r="K1674" s="28">
        <v>0</v>
      </c>
      <c r="L1674" s="28">
        <v>0</v>
      </c>
      <c r="M1674" s="28">
        <v>0</v>
      </c>
      <c r="N1674" s="28">
        <v>0</v>
      </c>
      <c r="O1674" s="28">
        <v>0</v>
      </c>
      <c r="P1674" s="45">
        <v>0</v>
      </c>
      <c r="Q1674" s="190"/>
      <c r="R1674" s="191"/>
      <c r="S1674" s="6"/>
    </row>
    <row r="1675" spans="1:19" ht="25.5">
      <c r="A1675" s="158"/>
      <c r="B1675" s="161"/>
      <c r="C1675" s="155"/>
      <c r="D1675" s="29" t="s">
        <v>211</v>
      </c>
      <c r="E1675" s="115" t="s">
        <v>386</v>
      </c>
      <c r="F1675" s="26" t="s">
        <v>27</v>
      </c>
      <c r="G1675" s="28">
        <v>25</v>
      </c>
      <c r="H1675" s="28">
        <v>25</v>
      </c>
      <c r="I1675" s="28">
        <v>25</v>
      </c>
      <c r="J1675" s="28">
        <v>25</v>
      </c>
      <c r="K1675" s="28">
        <v>0</v>
      </c>
      <c r="L1675" s="28">
        <v>0</v>
      </c>
      <c r="M1675" s="28">
        <v>0</v>
      </c>
      <c r="N1675" s="28">
        <v>0</v>
      </c>
      <c r="O1675" s="28">
        <v>0</v>
      </c>
      <c r="P1675" s="45">
        <v>0</v>
      </c>
      <c r="Q1675" s="190"/>
      <c r="R1675" s="191"/>
      <c r="S1675" s="6"/>
    </row>
    <row r="1676" spans="1:19" ht="12.75">
      <c r="A1676" s="158"/>
      <c r="B1676" s="161"/>
      <c r="C1676" s="155"/>
      <c r="D1676" s="29"/>
      <c r="E1676" s="115"/>
      <c r="F1676" s="26" t="s">
        <v>28</v>
      </c>
      <c r="G1676" s="28">
        <f t="shared" si="347"/>
        <v>0</v>
      </c>
      <c r="H1676" s="28">
        <f t="shared" si="347"/>
        <v>0</v>
      </c>
      <c r="I1676" s="28">
        <v>0</v>
      </c>
      <c r="J1676" s="28">
        <v>0</v>
      </c>
      <c r="K1676" s="28">
        <v>0</v>
      </c>
      <c r="L1676" s="28">
        <v>0</v>
      </c>
      <c r="M1676" s="28">
        <v>0</v>
      </c>
      <c r="N1676" s="28">
        <v>0</v>
      </c>
      <c r="O1676" s="28">
        <v>0</v>
      </c>
      <c r="P1676" s="45">
        <v>0</v>
      </c>
      <c r="Q1676" s="190"/>
      <c r="R1676" s="191"/>
      <c r="S1676" s="6"/>
    </row>
    <row r="1677" spans="1:19" ht="12.75">
      <c r="A1677" s="158"/>
      <c r="B1677" s="161"/>
      <c r="C1677" s="155"/>
      <c r="D1677" s="29"/>
      <c r="E1677" s="115"/>
      <c r="F1677" s="26" t="s">
        <v>227</v>
      </c>
      <c r="G1677" s="28">
        <v>0</v>
      </c>
      <c r="H1677" s="28">
        <v>0</v>
      </c>
      <c r="I1677" s="28">
        <v>0</v>
      </c>
      <c r="J1677" s="28">
        <v>0</v>
      </c>
      <c r="K1677" s="28">
        <v>0</v>
      </c>
      <c r="L1677" s="28">
        <v>0</v>
      </c>
      <c r="M1677" s="28">
        <v>0</v>
      </c>
      <c r="N1677" s="28">
        <v>0</v>
      </c>
      <c r="O1677" s="28">
        <v>0</v>
      </c>
      <c r="P1677" s="45">
        <v>0</v>
      </c>
      <c r="Q1677" s="190"/>
      <c r="R1677" s="191"/>
      <c r="S1677" s="6"/>
    </row>
    <row r="1678" spans="1:20" ht="12.75">
      <c r="A1678" s="158"/>
      <c r="B1678" s="161"/>
      <c r="C1678" s="155"/>
      <c r="D1678" s="29"/>
      <c r="E1678" s="26"/>
      <c r="F1678" s="115" t="s">
        <v>234</v>
      </c>
      <c r="G1678" s="28">
        <f aca="true" t="shared" si="348" ref="G1678:H1682">I1678+K1678+M1678+O1678</f>
        <v>0</v>
      </c>
      <c r="H1678" s="28">
        <f t="shared" si="348"/>
        <v>0</v>
      </c>
      <c r="I1678" s="28">
        <v>0</v>
      </c>
      <c r="J1678" s="28">
        <v>0</v>
      </c>
      <c r="K1678" s="28">
        <v>0</v>
      </c>
      <c r="L1678" s="28">
        <v>0</v>
      </c>
      <c r="M1678" s="28">
        <v>0</v>
      </c>
      <c r="N1678" s="28">
        <v>0</v>
      </c>
      <c r="O1678" s="28">
        <v>0</v>
      </c>
      <c r="P1678" s="45">
        <v>0</v>
      </c>
      <c r="Q1678" s="190"/>
      <c r="R1678" s="191"/>
      <c r="S1678" s="6"/>
      <c r="T1678" s="17"/>
    </row>
    <row r="1679" spans="1:20" ht="12.75">
      <c r="A1679" s="158"/>
      <c r="B1679" s="161"/>
      <c r="C1679" s="155"/>
      <c r="D1679" s="29"/>
      <c r="E1679" s="26"/>
      <c r="F1679" s="115" t="s">
        <v>235</v>
      </c>
      <c r="G1679" s="28">
        <f t="shared" si="348"/>
        <v>0</v>
      </c>
      <c r="H1679" s="28">
        <f t="shared" si="348"/>
        <v>0</v>
      </c>
      <c r="I1679" s="28">
        <v>0</v>
      </c>
      <c r="J1679" s="28">
        <v>0</v>
      </c>
      <c r="K1679" s="28">
        <v>0</v>
      </c>
      <c r="L1679" s="28">
        <v>0</v>
      </c>
      <c r="M1679" s="28">
        <v>0</v>
      </c>
      <c r="N1679" s="28">
        <v>0</v>
      </c>
      <c r="O1679" s="28">
        <v>0</v>
      </c>
      <c r="P1679" s="45">
        <v>0</v>
      </c>
      <c r="Q1679" s="190"/>
      <c r="R1679" s="191"/>
      <c r="S1679" s="6"/>
      <c r="T1679" s="17"/>
    </row>
    <row r="1680" spans="1:20" ht="12.75">
      <c r="A1680" s="158"/>
      <c r="B1680" s="161"/>
      <c r="C1680" s="155"/>
      <c r="D1680" s="29"/>
      <c r="E1680" s="26"/>
      <c r="F1680" s="115" t="s">
        <v>236</v>
      </c>
      <c r="G1680" s="28">
        <f t="shared" si="348"/>
        <v>0</v>
      </c>
      <c r="H1680" s="28">
        <f t="shared" si="348"/>
        <v>0</v>
      </c>
      <c r="I1680" s="28">
        <v>0</v>
      </c>
      <c r="J1680" s="28">
        <v>0</v>
      </c>
      <c r="K1680" s="28">
        <v>0</v>
      </c>
      <c r="L1680" s="28">
        <v>0</v>
      </c>
      <c r="M1680" s="28">
        <v>0</v>
      </c>
      <c r="N1680" s="28">
        <v>0</v>
      </c>
      <c r="O1680" s="28">
        <v>0</v>
      </c>
      <c r="P1680" s="45">
        <v>0</v>
      </c>
      <c r="Q1680" s="190"/>
      <c r="R1680" s="191"/>
      <c r="S1680" s="6"/>
      <c r="T1680" s="17"/>
    </row>
    <row r="1681" spans="1:20" ht="12.75">
      <c r="A1681" s="158"/>
      <c r="B1681" s="161"/>
      <c r="C1681" s="155"/>
      <c r="D1681" s="29"/>
      <c r="E1681" s="26"/>
      <c r="F1681" s="115" t="s">
        <v>237</v>
      </c>
      <c r="G1681" s="28">
        <f t="shared" si="348"/>
        <v>0</v>
      </c>
      <c r="H1681" s="28">
        <f t="shared" si="348"/>
        <v>0</v>
      </c>
      <c r="I1681" s="28">
        <v>0</v>
      </c>
      <c r="J1681" s="28">
        <v>0</v>
      </c>
      <c r="K1681" s="28">
        <v>0</v>
      </c>
      <c r="L1681" s="28">
        <v>0</v>
      </c>
      <c r="M1681" s="28">
        <v>0</v>
      </c>
      <c r="N1681" s="28">
        <v>0</v>
      </c>
      <c r="O1681" s="28">
        <v>0</v>
      </c>
      <c r="P1681" s="45">
        <v>0</v>
      </c>
      <c r="Q1681" s="190"/>
      <c r="R1681" s="191"/>
      <c r="S1681" s="6"/>
      <c r="T1681" s="17"/>
    </row>
    <row r="1682" spans="1:20" ht="13.5" thickBot="1">
      <c r="A1682" s="159"/>
      <c r="B1682" s="162"/>
      <c r="C1682" s="156"/>
      <c r="D1682" s="33"/>
      <c r="E1682" s="46"/>
      <c r="F1682" s="116" t="s">
        <v>238</v>
      </c>
      <c r="G1682" s="36">
        <f t="shared" si="348"/>
        <v>0</v>
      </c>
      <c r="H1682" s="36">
        <f t="shared" si="348"/>
        <v>0</v>
      </c>
      <c r="I1682" s="36">
        <v>0</v>
      </c>
      <c r="J1682" s="36">
        <v>0</v>
      </c>
      <c r="K1682" s="36">
        <v>0</v>
      </c>
      <c r="L1682" s="36">
        <v>0</v>
      </c>
      <c r="M1682" s="36">
        <v>0</v>
      </c>
      <c r="N1682" s="36">
        <v>0</v>
      </c>
      <c r="O1682" s="36">
        <v>0</v>
      </c>
      <c r="P1682" s="47">
        <v>0</v>
      </c>
      <c r="Q1682" s="192"/>
      <c r="R1682" s="193"/>
      <c r="S1682" s="6"/>
      <c r="T1682" s="17"/>
    </row>
    <row r="1683" spans="1:19" ht="12.75" customHeight="1">
      <c r="A1683" s="157" t="s">
        <v>70</v>
      </c>
      <c r="B1683" s="160" t="s">
        <v>71</v>
      </c>
      <c r="C1683" s="154">
        <v>209.5</v>
      </c>
      <c r="D1683" s="21"/>
      <c r="E1683" s="114"/>
      <c r="F1683" s="44" t="s">
        <v>19</v>
      </c>
      <c r="G1683" s="23">
        <f>SUM(G1684:G1694)</f>
        <v>298.2</v>
      </c>
      <c r="H1683" s="23">
        <f aca="true" t="shared" si="349" ref="H1683:P1683">SUM(H1684:H1694)</f>
        <v>298.2</v>
      </c>
      <c r="I1683" s="23">
        <f t="shared" si="349"/>
        <v>298.2</v>
      </c>
      <c r="J1683" s="23">
        <f t="shared" si="349"/>
        <v>298.2</v>
      </c>
      <c r="K1683" s="23">
        <f t="shared" si="349"/>
        <v>0</v>
      </c>
      <c r="L1683" s="23">
        <f t="shared" si="349"/>
        <v>0</v>
      </c>
      <c r="M1683" s="23">
        <f t="shared" si="349"/>
        <v>0</v>
      </c>
      <c r="N1683" s="23">
        <f t="shared" si="349"/>
        <v>0</v>
      </c>
      <c r="O1683" s="23">
        <f t="shared" si="349"/>
        <v>0</v>
      </c>
      <c r="P1683" s="23">
        <f t="shared" si="349"/>
        <v>0</v>
      </c>
      <c r="Q1683" s="188" t="s">
        <v>20</v>
      </c>
      <c r="R1683" s="189"/>
      <c r="S1683" s="6"/>
    </row>
    <row r="1684" spans="1:19" ht="76.5">
      <c r="A1684" s="158"/>
      <c r="B1684" s="161"/>
      <c r="C1684" s="155"/>
      <c r="D1684" s="29">
        <v>834001414</v>
      </c>
      <c r="E1684" s="115" t="s">
        <v>67</v>
      </c>
      <c r="F1684" s="26" t="s">
        <v>22</v>
      </c>
      <c r="G1684" s="28">
        <f aca="true" t="shared" si="350" ref="G1684:H1688">I1684+K1684+M1684+O1684</f>
        <v>298.2</v>
      </c>
      <c r="H1684" s="28">
        <f t="shared" si="350"/>
        <v>298.2</v>
      </c>
      <c r="I1684" s="28">
        <v>298.2</v>
      </c>
      <c r="J1684" s="28">
        <f>410.4-112.2</f>
        <v>298.2</v>
      </c>
      <c r="K1684" s="28">
        <v>0</v>
      </c>
      <c r="L1684" s="28">
        <v>0</v>
      </c>
      <c r="M1684" s="28">
        <v>0</v>
      </c>
      <c r="N1684" s="28">
        <v>0</v>
      </c>
      <c r="O1684" s="28">
        <v>0</v>
      </c>
      <c r="P1684" s="45">
        <v>0</v>
      </c>
      <c r="Q1684" s="190"/>
      <c r="R1684" s="191"/>
      <c r="S1684" s="6"/>
    </row>
    <row r="1685" spans="1:19" ht="12.75">
      <c r="A1685" s="158"/>
      <c r="B1685" s="161"/>
      <c r="C1685" s="155"/>
      <c r="D1685" s="29"/>
      <c r="E1685" s="115"/>
      <c r="F1685" s="26" t="s">
        <v>25</v>
      </c>
      <c r="G1685" s="28">
        <f t="shared" si="350"/>
        <v>0</v>
      </c>
      <c r="H1685" s="28">
        <f t="shared" si="350"/>
        <v>0</v>
      </c>
      <c r="I1685" s="28">
        <v>0</v>
      </c>
      <c r="J1685" s="28">
        <v>0</v>
      </c>
      <c r="K1685" s="28">
        <v>0</v>
      </c>
      <c r="L1685" s="28">
        <v>0</v>
      </c>
      <c r="M1685" s="28">
        <v>0</v>
      </c>
      <c r="N1685" s="28">
        <v>0</v>
      </c>
      <c r="O1685" s="28">
        <v>0</v>
      </c>
      <c r="P1685" s="45">
        <v>0</v>
      </c>
      <c r="Q1685" s="190"/>
      <c r="R1685" s="191"/>
      <c r="S1685" s="6"/>
    </row>
    <row r="1686" spans="1:19" ht="12.75">
      <c r="A1686" s="158"/>
      <c r="B1686" s="161"/>
      <c r="C1686" s="155"/>
      <c r="D1686" s="29"/>
      <c r="E1686" s="115"/>
      <c r="F1686" s="26" t="s">
        <v>26</v>
      </c>
      <c r="G1686" s="28">
        <f t="shared" si="350"/>
        <v>0</v>
      </c>
      <c r="H1686" s="28">
        <f t="shared" si="350"/>
        <v>0</v>
      </c>
      <c r="I1686" s="28">
        <v>0</v>
      </c>
      <c r="J1686" s="28">
        <v>0</v>
      </c>
      <c r="K1686" s="28">
        <v>0</v>
      </c>
      <c r="L1686" s="28">
        <v>0</v>
      </c>
      <c r="M1686" s="28">
        <v>0</v>
      </c>
      <c r="N1686" s="28">
        <v>0</v>
      </c>
      <c r="O1686" s="28">
        <v>0</v>
      </c>
      <c r="P1686" s="45">
        <v>0</v>
      </c>
      <c r="Q1686" s="190"/>
      <c r="R1686" s="191"/>
      <c r="S1686" s="6"/>
    </row>
    <row r="1687" spans="1:19" ht="12.75">
      <c r="A1687" s="158"/>
      <c r="B1687" s="161"/>
      <c r="C1687" s="155"/>
      <c r="D1687" s="29"/>
      <c r="E1687" s="115"/>
      <c r="F1687" s="26" t="s">
        <v>27</v>
      </c>
      <c r="G1687" s="28">
        <f t="shared" si="350"/>
        <v>0</v>
      </c>
      <c r="H1687" s="28">
        <f t="shared" si="350"/>
        <v>0</v>
      </c>
      <c r="I1687" s="28">
        <v>0</v>
      </c>
      <c r="J1687" s="28">
        <v>0</v>
      </c>
      <c r="K1687" s="28">
        <v>0</v>
      </c>
      <c r="L1687" s="28">
        <v>0</v>
      </c>
      <c r="M1687" s="28">
        <v>0</v>
      </c>
      <c r="N1687" s="28">
        <v>0</v>
      </c>
      <c r="O1687" s="28">
        <v>0</v>
      </c>
      <c r="P1687" s="45">
        <v>0</v>
      </c>
      <c r="Q1687" s="190"/>
      <c r="R1687" s="191"/>
      <c r="S1687" s="6"/>
    </row>
    <row r="1688" spans="1:19" ht="12.75">
      <c r="A1688" s="158"/>
      <c r="B1688" s="161"/>
      <c r="C1688" s="155"/>
      <c r="D1688" s="29"/>
      <c r="E1688" s="115"/>
      <c r="F1688" s="26" t="s">
        <v>28</v>
      </c>
      <c r="G1688" s="28">
        <f t="shared" si="350"/>
        <v>0</v>
      </c>
      <c r="H1688" s="28">
        <f t="shared" si="350"/>
        <v>0</v>
      </c>
      <c r="I1688" s="28">
        <v>0</v>
      </c>
      <c r="J1688" s="28">
        <v>0</v>
      </c>
      <c r="K1688" s="28">
        <v>0</v>
      </c>
      <c r="L1688" s="28">
        <v>0</v>
      </c>
      <c r="M1688" s="28">
        <v>0</v>
      </c>
      <c r="N1688" s="28">
        <v>0</v>
      </c>
      <c r="O1688" s="28">
        <v>0</v>
      </c>
      <c r="P1688" s="45">
        <v>0</v>
      </c>
      <c r="Q1688" s="190"/>
      <c r="R1688" s="191"/>
      <c r="S1688" s="6"/>
    </row>
    <row r="1689" spans="1:19" ht="12.75">
      <c r="A1689" s="158"/>
      <c r="B1689" s="161"/>
      <c r="C1689" s="155"/>
      <c r="D1689" s="29"/>
      <c r="E1689" s="115"/>
      <c r="F1689" s="26" t="s">
        <v>227</v>
      </c>
      <c r="G1689" s="28">
        <v>0</v>
      </c>
      <c r="H1689" s="28">
        <v>0</v>
      </c>
      <c r="I1689" s="28">
        <v>0</v>
      </c>
      <c r="J1689" s="28">
        <v>0</v>
      </c>
      <c r="K1689" s="28">
        <v>0</v>
      </c>
      <c r="L1689" s="28">
        <v>0</v>
      </c>
      <c r="M1689" s="28">
        <v>0</v>
      </c>
      <c r="N1689" s="28">
        <v>0</v>
      </c>
      <c r="O1689" s="28">
        <v>0</v>
      </c>
      <c r="P1689" s="45">
        <v>0</v>
      </c>
      <c r="Q1689" s="190"/>
      <c r="R1689" s="191"/>
      <c r="S1689" s="6"/>
    </row>
    <row r="1690" spans="1:20" ht="12.75">
      <c r="A1690" s="158"/>
      <c r="B1690" s="161"/>
      <c r="C1690" s="155"/>
      <c r="D1690" s="29"/>
      <c r="E1690" s="26"/>
      <c r="F1690" s="115" t="s">
        <v>234</v>
      </c>
      <c r="G1690" s="28">
        <f aca="true" t="shared" si="351" ref="G1690:H1694">I1690+K1690+M1690+O1690</f>
        <v>0</v>
      </c>
      <c r="H1690" s="28">
        <f t="shared" si="351"/>
        <v>0</v>
      </c>
      <c r="I1690" s="28">
        <v>0</v>
      </c>
      <c r="J1690" s="28">
        <v>0</v>
      </c>
      <c r="K1690" s="28">
        <v>0</v>
      </c>
      <c r="L1690" s="28">
        <v>0</v>
      </c>
      <c r="M1690" s="28">
        <v>0</v>
      </c>
      <c r="N1690" s="28">
        <v>0</v>
      </c>
      <c r="O1690" s="28">
        <v>0</v>
      </c>
      <c r="P1690" s="45">
        <v>0</v>
      </c>
      <c r="Q1690" s="190"/>
      <c r="R1690" s="191"/>
      <c r="S1690" s="6"/>
      <c r="T1690" s="17"/>
    </row>
    <row r="1691" spans="1:20" ht="12.75">
      <c r="A1691" s="158"/>
      <c r="B1691" s="161"/>
      <c r="C1691" s="155"/>
      <c r="D1691" s="29"/>
      <c r="E1691" s="26"/>
      <c r="F1691" s="115" t="s">
        <v>235</v>
      </c>
      <c r="G1691" s="28">
        <f t="shared" si="351"/>
        <v>0</v>
      </c>
      <c r="H1691" s="28">
        <f t="shared" si="351"/>
        <v>0</v>
      </c>
      <c r="I1691" s="28">
        <v>0</v>
      </c>
      <c r="J1691" s="28">
        <v>0</v>
      </c>
      <c r="K1691" s="28">
        <v>0</v>
      </c>
      <c r="L1691" s="28">
        <v>0</v>
      </c>
      <c r="M1691" s="28">
        <v>0</v>
      </c>
      <c r="N1691" s="28">
        <v>0</v>
      </c>
      <c r="O1691" s="28">
        <v>0</v>
      </c>
      <c r="P1691" s="45">
        <v>0</v>
      </c>
      <c r="Q1691" s="190"/>
      <c r="R1691" s="191"/>
      <c r="S1691" s="6"/>
      <c r="T1691" s="17"/>
    </row>
    <row r="1692" spans="1:20" ht="12.75">
      <c r="A1692" s="158"/>
      <c r="B1692" s="161"/>
      <c r="C1692" s="155"/>
      <c r="D1692" s="29"/>
      <c r="E1692" s="26"/>
      <c r="F1692" s="115" t="s">
        <v>236</v>
      </c>
      <c r="G1692" s="28">
        <f t="shared" si="351"/>
        <v>0</v>
      </c>
      <c r="H1692" s="28">
        <f t="shared" si="351"/>
        <v>0</v>
      </c>
      <c r="I1692" s="28">
        <v>0</v>
      </c>
      <c r="J1692" s="28">
        <v>0</v>
      </c>
      <c r="K1692" s="28">
        <v>0</v>
      </c>
      <c r="L1692" s="28">
        <v>0</v>
      </c>
      <c r="M1692" s="28">
        <v>0</v>
      </c>
      <c r="N1692" s="28">
        <v>0</v>
      </c>
      <c r="O1692" s="28">
        <v>0</v>
      </c>
      <c r="P1692" s="45">
        <v>0</v>
      </c>
      <c r="Q1692" s="190"/>
      <c r="R1692" s="191"/>
      <c r="S1692" s="6"/>
      <c r="T1692" s="17"/>
    </row>
    <row r="1693" spans="1:20" ht="12.75">
      <c r="A1693" s="158"/>
      <c r="B1693" s="161"/>
      <c r="C1693" s="155"/>
      <c r="D1693" s="29"/>
      <c r="E1693" s="26"/>
      <c r="F1693" s="115" t="s">
        <v>237</v>
      </c>
      <c r="G1693" s="28">
        <f t="shared" si="351"/>
        <v>0</v>
      </c>
      <c r="H1693" s="28">
        <f t="shared" si="351"/>
        <v>0</v>
      </c>
      <c r="I1693" s="28">
        <v>0</v>
      </c>
      <c r="J1693" s="28">
        <v>0</v>
      </c>
      <c r="K1693" s="28">
        <v>0</v>
      </c>
      <c r="L1693" s="28">
        <v>0</v>
      </c>
      <c r="M1693" s="28">
        <v>0</v>
      </c>
      <c r="N1693" s="28">
        <v>0</v>
      </c>
      <c r="O1693" s="28">
        <v>0</v>
      </c>
      <c r="P1693" s="45">
        <v>0</v>
      </c>
      <c r="Q1693" s="190"/>
      <c r="R1693" s="191"/>
      <c r="S1693" s="6"/>
      <c r="T1693" s="17"/>
    </row>
    <row r="1694" spans="1:20" ht="13.5" thickBot="1">
      <c r="A1694" s="159"/>
      <c r="B1694" s="162"/>
      <c r="C1694" s="156"/>
      <c r="D1694" s="33"/>
      <c r="E1694" s="46"/>
      <c r="F1694" s="116" t="s">
        <v>238</v>
      </c>
      <c r="G1694" s="36">
        <f t="shared" si="351"/>
        <v>0</v>
      </c>
      <c r="H1694" s="36">
        <f t="shared" si="351"/>
        <v>0</v>
      </c>
      <c r="I1694" s="36">
        <v>0</v>
      </c>
      <c r="J1694" s="36">
        <v>0</v>
      </c>
      <c r="K1694" s="36">
        <v>0</v>
      </c>
      <c r="L1694" s="36">
        <v>0</v>
      </c>
      <c r="M1694" s="36">
        <v>0</v>
      </c>
      <c r="N1694" s="36">
        <v>0</v>
      </c>
      <c r="O1694" s="36">
        <v>0</v>
      </c>
      <c r="P1694" s="47">
        <v>0</v>
      </c>
      <c r="Q1694" s="192"/>
      <c r="R1694" s="193"/>
      <c r="S1694" s="6"/>
      <c r="T1694" s="17"/>
    </row>
    <row r="1695" spans="1:19" ht="12.75" customHeight="1">
      <c r="A1695" s="157" t="s">
        <v>72</v>
      </c>
      <c r="B1695" s="160" t="s">
        <v>73</v>
      </c>
      <c r="C1695" s="154">
        <v>429</v>
      </c>
      <c r="D1695" s="21"/>
      <c r="E1695" s="114"/>
      <c r="F1695" s="44" t="s">
        <v>19</v>
      </c>
      <c r="G1695" s="23">
        <f>SUM(G1696:G1700)</f>
        <v>6834.8</v>
      </c>
      <c r="H1695" s="23">
        <f>SUM(H1696:H1700)</f>
        <v>6834.8</v>
      </c>
      <c r="I1695" s="23">
        <f>SUM(I1696:I1700)</f>
        <v>6834.8</v>
      </c>
      <c r="J1695" s="23">
        <f>SUM(J1696:J1700)</f>
        <v>6834.8</v>
      </c>
      <c r="K1695" s="23">
        <f aca="true" t="shared" si="352" ref="K1695:P1695">SUM(K1696:K1700)</f>
        <v>0</v>
      </c>
      <c r="L1695" s="23">
        <f t="shared" si="352"/>
        <v>0</v>
      </c>
      <c r="M1695" s="23">
        <f t="shared" si="352"/>
        <v>0</v>
      </c>
      <c r="N1695" s="23">
        <f t="shared" si="352"/>
        <v>0</v>
      </c>
      <c r="O1695" s="23">
        <f t="shared" si="352"/>
        <v>0</v>
      </c>
      <c r="P1695" s="95">
        <f t="shared" si="352"/>
        <v>0</v>
      </c>
      <c r="Q1695" s="188" t="s">
        <v>20</v>
      </c>
      <c r="R1695" s="189"/>
      <c r="S1695" s="6"/>
    </row>
    <row r="1696" spans="1:19" ht="76.5">
      <c r="A1696" s="158"/>
      <c r="B1696" s="161"/>
      <c r="C1696" s="155"/>
      <c r="D1696" s="29">
        <v>834001414</v>
      </c>
      <c r="E1696" s="115" t="s">
        <v>67</v>
      </c>
      <c r="F1696" s="26" t="s">
        <v>22</v>
      </c>
      <c r="G1696" s="28">
        <f aca="true" t="shared" si="353" ref="G1696:H1700">I1696+K1696+M1696+O1696</f>
        <v>6834.8</v>
      </c>
      <c r="H1696" s="28">
        <f t="shared" si="353"/>
        <v>6834.8</v>
      </c>
      <c r="I1696" s="28">
        <v>6834.8</v>
      </c>
      <c r="J1696" s="28">
        <f>7344.1-509.3</f>
        <v>6834.8</v>
      </c>
      <c r="K1696" s="28">
        <v>0</v>
      </c>
      <c r="L1696" s="28">
        <v>0</v>
      </c>
      <c r="M1696" s="28">
        <v>0</v>
      </c>
      <c r="N1696" s="28">
        <v>0</v>
      </c>
      <c r="O1696" s="28">
        <v>0</v>
      </c>
      <c r="P1696" s="45">
        <v>0</v>
      </c>
      <c r="Q1696" s="190"/>
      <c r="R1696" s="191"/>
      <c r="S1696" s="6"/>
    </row>
    <row r="1697" spans="1:19" ht="12.75">
      <c r="A1697" s="158"/>
      <c r="B1697" s="161"/>
      <c r="C1697" s="155"/>
      <c r="D1697" s="29"/>
      <c r="E1697" s="115"/>
      <c r="F1697" s="26" t="s">
        <v>25</v>
      </c>
      <c r="G1697" s="28">
        <f t="shared" si="353"/>
        <v>0</v>
      </c>
      <c r="H1697" s="28">
        <f t="shared" si="353"/>
        <v>0</v>
      </c>
      <c r="I1697" s="28">
        <v>0</v>
      </c>
      <c r="J1697" s="28">
        <v>0</v>
      </c>
      <c r="K1697" s="28">
        <v>0</v>
      </c>
      <c r="L1697" s="28">
        <v>0</v>
      </c>
      <c r="M1697" s="28">
        <v>0</v>
      </c>
      <c r="N1697" s="28">
        <v>0</v>
      </c>
      <c r="O1697" s="28">
        <v>0</v>
      </c>
      <c r="P1697" s="45">
        <v>0</v>
      </c>
      <c r="Q1697" s="190"/>
      <c r="R1697" s="191"/>
      <c r="S1697" s="6"/>
    </row>
    <row r="1698" spans="1:19" ht="12.75">
      <c r="A1698" s="158"/>
      <c r="B1698" s="161"/>
      <c r="C1698" s="155"/>
      <c r="D1698" s="29"/>
      <c r="E1698" s="115"/>
      <c r="F1698" s="26" t="s">
        <v>26</v>
      </c>
      <c r="G1698" s="28">
        <f t="shared" si="353"/>
        <v>0</v>
      </c>
      <c r="H1698" s="28">
        <f t="shared" si="353"/>
        <v>0</v>
      </c>
      <c r="I1698" s="28">
        <v>0</v>
      </c>
      <c r="J1698" s="28">
        <v>0</v>
      </c>
      <c r="K1698" s="28">
        <v>0</v>
      </c>
      <c r="L1698" s="28">
        <v>0</v>
      </c>
      <c r="M1698" s="28">
        <v>0</v>
      </c>
      <c r="N1698" s="28">
        <v>0</v>
      </c>
      <c r="O1698" s="28">
        <v>0</v>
      </c>
      <c r="P1698" s="45">
        <v>0</v>
      </c>
      <c r="Q1698" s="190"/>
      <c r="R1698" s="191"/>
      <c r="S1698" s="6"/>
    </row>
    <row r="1699" spans="1:19" ht="12.75">
      <c r="A1699" s="158"/>
      <c r="B1699" s="161"/>
      <c r="C1699" s="155"/>
      <c r="D1699" s="29"/>
      <c r="E1699" s="115"/>
      <c r="F1699" s="26" t="s">
        <v>27</v>
      </c>
      <c r="G1699" s="28">
        <f t="shared" si="353"/>
        <v>0</v>
      </c>
      <c r="H1699" s="28">
        <f t="shared" si="353"/>
        <v>0</v>
      </c>
      <c r="I1699" s="28">
        <v>0</v>
      </c>
      <c r="J1699" s="28">
        <v>0</v>
      </c>
      <c r="K1699" s="28">
        <v>0</v>
      </c>
      <c r="L1699" s="28">
        <v>0</v>
      </c>
      <c r="M1699" s="28">
        <v>0</v>
      </c>
      <c r="N1699" s="28">
        <v>0</v>
      </c>
      <c r="O1699" s="28">
        <v>0</v>
      </c>
      <c r="P1699" s="45">
        <v>0</v>
      </c>
      <c r="Q1699" s="190"/>
      <c r="R1699" s="191"/>
      <c r="S1699" s="6"/>
    </row>
    <row r="1700" spans="1:19" ht="12.75">
      <c r="A1700" s="158"/>
      <c r="B1700" s="161"/>
      <c r="C1700" s="155"/>
      <c r="D1700" s="29"/>
      <c r="E1700" s="115"/>
      <c r="F1700" s="26" t="s">
        <v>28</v>
      </c>
      <c r="G1700" s="28">
        <f t="shared" si="353"/>
        <v>0</v>
      </c>
      <c r="H1700" s="28">
        <f t="shared" si="353"/>
        <v>0</v>
      </c>
      <c r="I1700" s="28">
        <v>0</v>
      </c>
      <c r="J1700" s="28">
        <v>0</v>
      </c>
      <c r="K1700" s="28">
        <v>0</v>
      </c>
      <c r="L1700" s="28">
        <v>0</v>
      </c>
      <c r="M1700" s="28">
        <v>0</v>
      </c>
      <c r="N1700" s="28">
        <v>0</v>
      </c>
      <c r="O1700" s="28">
        <v>0</v>
      </c>
      <c r="P1700" s="45">
        <v>0</v>
      </c>
      <c r="Q1700" s="190"/>
      <c r="R1700" s="191"/>
      <c r="S1700" s="6"/>
    </row>
    <row r="1701" spans="1:19" ht="12.75">
      <c r="A1701" s="158"/>
      <c r="B1701" s="161"/>
      <c r="C1701" s="155"/>
      <c r="D1701" s="29"/>
      <c r="E1701" s="115"/>
      <c r="F1701" s="26" t="s">
        <v>227</v>
      </c>
      <c r="G1701" s="28">
        <v>0</v>
      </c>
      <c r="H1701" s="28">
        <v>0</v>
      </c>
      <c r="I1701" s="28">
        <v>0</v>
      </c>
      <c r="J1701" s="28">
        <v>0</v>
      </c>
      <c r="K1701" s="28">
        <v>0</v>
      </c>
      <c r="L1701" s="28">
        <v>0</v>
      </c>
      <c r="M1701" s="28">
        <v>0</v>
      </c>
      <c r="N1701" s="28">
        <v>0</v>
      </c>
      <c r="O1701" s="28">
        <v>0</v>
      </c>
      <c r="P1701" s="45">
        <v>0</v>
      </c>
      <c r="Q1701" s="190"/>
      <c r="R1701" s="191"/>
      <c r="S1701" s="6"/>
    </row>
    <row r="1702" spans="1:20" ht="12.75">
      <c r="A1702" s="158"/>
      <c r="B1702" s="161"/>
      <c r="C1702" s="155"/>
      <c r="D1702" s="29"/>
      <c r="E1702" s="26"/>
      <c r="F1702" s="115" t="s">
        <v>234</v>
      </c>
      <c r="G1702" s="28">
        <f aca="true" t="shared" si="354" ref="G1702:H1706">I1702+K1702+M1702+O1702</f>
        <v>0</v>
      </c>
      <c r="H1702" s="28">
        <f t="shared" si="354"/>
        <v>0</v>
      </c>
      <c r="I1702" s="28">
        <v>0</v>
      </c>
      <c r="J1702" s="28">
        <v>0</v>
      </c>
      <c r="K1702" s="28">
        <v>0</v>
      </c>
      <c r="L1702" s="28">
        <v>0</v>
      </c>
      <c r="M1702" s="28">
        <v>0</v>
      </c>
      <c r="N1702" s="28">
        <v>0</v>
      </c>
      <c r="O1702" s="28">
        <v>0</v>
      </c>
      <c r="P1702" s="45">
        <v>0</v>
      </c>
      <c r="Q1702" s="190"/>
      <c r="R1702" s="191"/>
      <c r="S1702" s="6"/>
      <c r="T1702" s="17"/>
    </row>
    <row r="1703" spans="1:20" ht="12.75">
      <c r="A1703" s="158"/>
      <c r="B1703" s="161"/>
      <c r="C1703" s="155"/>
      <c r="D1703" s="29"/>
      <c r="E1703" s="26"/>
      <c r="F1703" s="115" t="s">
        <v>235</v>
      </c>
      <c r="G1703" s="28">
        <f t="shared" si="354"/>
        <v>0</v>
      </c>
      <c r="H1703" s="28">
        <f t="shared" si="354"/>
        <v>0</v>
      </c>
      <c r="I1703" s="28">
        <v>0</v>
      </c>
      <c r="J1703" s="28">
        <v>0</v>
      </c>
      <c r="K1703" s="28">
        <v>0</v>
      </c>
      <c r="L1703" s="28">
        <v>0</v>
      </c>
      <c r="M1703" s="28">
        <v>0</v>
      </c>
      <c r="N1703" s="28">
        <v>0</v>
      </c>
      <c r="O1703" s="28">
        <v>0</v>
      </c>
      <c r="P1703" s="45">
        <v>0</v>
      </c>
      <c r="Q1703" s="190"/>
      <c r="R1703" s="191"/>
      <c r="S1703" s="6"/>
      <c r="T1703" s="17"/>
    </row>
    <row r="1704" spans="1:20" ht="12.75">
      <c r="A1704" s="158"/>
      <c r="B1704" s="161"/>
      <c r="C1704" s="155"/>
      <c r="D1704" s="29"/>
      <c r="E1704" s="26"/>
      <c r="F1704" s="115" t="s">
        <v>236</v>
      </c>
      <c r="G1704" s="28">
        <f t="shared" si="354"/>
        <v>0</v>
      </c>
      <c r="H1704" s="28">
        <f t="shared" si="354"/>
        <v>0</v>
      </c>
      <c r="I1704" s="28">
        <v>0</v>
      </c>
      <c r="J1704" s="28">
        <v>0</v>
      </c>
      <c r="K1704" s="28">
        <v>0</v>
      </c>
      <c r="L1704" s="28">
        <v>0</v>
      </c>
      <c r="M1704" s="28">
        <v>0</v>
      </c>
      <c r="N1704" s="28">
        <v>0</v>
      </c>
      <c r="O1704" s="28">
        <v>0</v>
      </c>
      <c r="P1704" s="45">
        <v>0</v>
      </c>
      <c r="Q1704" s="190"/>
      <c r="R1704" s="191"/>
      <c r="S1704" s="6"/>
      <c r="T1704" s="17"/>
    </row>
    <row r="1705" spans="1:20" ht="12.75">
      <c r="A1705" s="158"/>
      <c r="B1705" s="161"/>
      <c r="C1705" s="155"/>
      <c r="D1705" s="29"/>
      <c r="E1705" s="26"/>
      <c r="F1705" s="115" t="s">
        <v>237</v>
      </c>
      <c r="G1705" s="28">
        <f t="shared" si="354"/>
        <v>0</v>
      </c>
      <c r="H1705" s="28">
        <f t="shared" si="354"/>
        <v>0</v>
      </c>
      <c r="I1705" s="28">
        <v>0</v>
      </c>
      <c r="J1705" s="28">
        <v>0</v>
      </c>
      <c r="K1705" s="28">
        <v>0</v>
      </c>
      <c r="L1705" s="28">
        <v>0</v>
      </c>
      <c r="M1705" s="28">
        <v>0</v>
      </c>
      <c r="N1705" s="28">
        <v>0</v>
      </c>
      <c r="O1705" s="28">
        <v>0</v>
      </c>
      <c r="P1705" s="45">
        <v>0</v>
      </c>
      <c r="Q1705" s="190"/>
      <c r="R1705" s="191"/>
      <c r="S1705" s="6"/>
      <c r="T1705" s="17"/>
    </row>
    <row r="1706" spans="1:20" ht="13.5" thickBot="1">
      <c r="A1706" s="159"/>
      <c r="B1706" s="162"/>
      <c r="C1706" s="156"/>
      <c r="D1706" s="33"/>
      <c r="E1706" s="46"/>
      <c r="F1706" s="116" t="s">
        <v>238</v>
      </c>
      <c r="G1706" s="36">
        <f t="shared" si="354"/>
        <v>0</v>
      </c>
      <c r="H1706" s="36">
        <f t="shared" si="354"/>
        <v>0</v>
      </c>
      <c r="I1706" s="36">
        <v>0</v>
      </c>
      <c r="J1706" s="36">
        <v>0</v>
      </c>
      <c r="K1706" s="36">
        <v>0</v>
      </c>
      <c r="L1706" s="36">
        <v>0</v>
      </c>
      <c r="M1706" s="36">
        <v>0</v>
      </c>
      <c r="N1706" s="36">
        <v>0</v>
      </c>
      <c r="O1706" s="36">
        <v>0</v>
      </c>
      <c r="P1706" s="47">
        <v>0</v>
      </c>
      <c r="Q1706" s="192"/>
      <c r="R1706" s="193"/>
      <c r="S1706" s="6"/>
      <c r="T1706" s="17"/>
    </row>
    <row r="1707" spans="1:19" ht="12.75" customHeight="1">
      <c r="A1707" s="157" t="s">
        <v>74</v>
      </c>
      <c r="B1707" s="160" t="s">
        <v>75</v>
      </c>
      <c r="C1707" s="154">
        <v>893</v>
      </c>
      <c r="D1707" s="21"/>
      <c r="E1707" s="114"/>
      <c r="F1707" s="44" t="s">
        <v>19</v>
      </c>
      <c r="G1707" s="23">
        <f>SUM(G1708:G1720)</f>
        <v>22201</v>
      </c>
      <c r="H1707" s="23">
        <f aca="true" t="shared" si="355" ref="H1707:P1707">SUM(H1708:H1720)</f>
        <v>22201</v>
      </c>
      <c r="I1707" s="23">
        <f t="shared" si="355"/>
        <v>22201</v>
      </c>
      <c r="J1707" s="23">
        <f t="shared" si="355"/>
        <v>22201</v>
      </c>
      <c r="K1707" s="23">
        <f t="shared" si="355"/>
        <v>0</v>
      </c>
      <c r="L1707" s="23">
        <f t="shared" si="355"/>
        <v>0</v>
      </c>
      <c r="M1707" s="23">
        <f t="shared" si="355"/>
        <v>0</v>
      </c>
      <c r="N1707" s="23">
        <f t="shared" si="355"/>
        <v>0</v>
      </c>
      <c r="O1707" s="23">
        <f t="shared" si="355"/>
        <v>0</v>
      </c>
      <c r="P1707" s="23">
        <f t="shared" si="355"/>
        <v>0</v>
      </c>
      <c r="Q1707" s="188" t="s">
        <v>20</v>
      </c>
      <c r="R1707" s="189"/>
      <c r="S1707" s="6"/>
    </row>
    <row r="1708" spans="1:19" ht="12.75">
      <c r="A1708" s="158"/>
      <c r="B1708" s="161"/>
      <c r="C1708" s="155"/>
      <c r="D1708" s="29">
        <v>834001414</v>
      </c>
      <c r="E1708" s="115" t="s">
        <v>23</v>
      </c>
      <c r="F1708" s="26" t="s">
        <v>22</v>
      </c>
      <c r="G1708" s="28">
        <f aca="true" t="shared" si="356" ref="G1708:H1714">I1708+K1708+M1708+O1708</f>
        <v>16797.4</v>
      </c>
      <c r="H1708" s="28">
        <f t="shared" si="356"/>
        <v>16797.4</v>
      </c>
      <c r="I1708" s="28">
        <v>16797.4</v>
      </c>
      <c r="J1708" s="28">
        <v>16797.4</v>
      </c>
      <c r="K1708" s="28">
        <v>0</v>
      </c>
      <c r="L1708" s="28">
        <v>0</v>
      </c>
      <c r="M1708" s="28">
        <v>0</v>
      </c>
      <c r="N1708" s="28">
        <v>0</v>
      </c>
      <c r="O1708" s="28">
        <v>0</v>
      </c>
      <c r="P1708" s="45">
        <v>0</v>
      </c>
      <c r="Q1708" s="190"/>
      <c r="R1708" s="191"/>
      <c r="S1708" s="6"/>
    </row>
    <row r="1709" spans="1:19" ht="105.75" customHeight="1">
      <c r="A1709" s="158"/>
      <c r="B1709" s="161"/>
      <c r="C1709" s="155"/>
      <c r="D1709" s="29" t="s">
        <v>211</v>
      </c>
      <c r="E1709" s="115" t="s">
        <v>67</v>
      </c>
      <c r="F1709" s="26" t="s">
        <v>22</v>
      </c>
      <c r="G1709" s="28">
        <f>I1709+K1709+M1709+O1709</f>
        <v>5304.6</v>
      </c>
      <c r="H1709" s="28">
        <f>J1709+L1709+N1709+P1709</f>
        <v>5304.6</v>
      </c>
      <c r="I1709" s="28">
        <v>5304.6</v>
      </c>
      <c r="J1709" s="28">
        <v>5304.6</v>
      </c>
      <c r="K1709" s="28">
        <v>0</v>
      </c>
      <c r="L1709" s="28">
        <v>0</v>
      </c>
      <c r="M1709" s="28">
        <v>0</v>
      </c>
      <c r="N1709" s="28">
        <v>0</v>
      </c>
      <c r="O1709" s="28">
        <v>0</v>
      </c>
      <c r="P1709" s="45">
        <v>0</v>
      </c>
      <c r="Q1709" s="190"/>
      <c r="R1709" s="191"/>
      <c r="S1709" s="6"/>
    </row>
    <row r="1710" spans="1:19" ht="12.75">
      <c r="A1710" s="158"/>
      <c r="B1710" s="161"/>
      <c r="C1710" s="155"/>
      <c r="D1710" s="29"/>
      <c r="E1710" s="115" t="s">
        <v>76</v>
      </c>
      <c r="F1710" s="26" t="s">
        <v>22</v>
      </c>
      <c r="G1710" s="28">
        <v>99</v>
      </c>
      <c r="H1710" s="28">
        <v>99</v>
      </c>
      <c r="I1710" s="28">
        <v>99</v>
      </c>
      <c r="J1710" s="28">
        <v>99</v>
      </c>
      <c r="K1710" s="28">
        <v>0</v>
      </c>
      <c r="L1710" s="28">
        <v>0</v>
      </c>
      <c r="M1710" s="28">
        <v>0</v>
      </c>
      <c r="N1710" s="28">
        <v>0</v>
      </c>
      <c r="O1710" s="28">
        <v>0</v>
      </c>
      <c r="P1710" s="45">
        <v>0</v>
      </c>
      <c r="Q1710" s="190"/>
      <c r="R1710" s="191"/>
      <c r="S1710" s="6"/>
    </row>
    <row r="1711" spans="1:19" ht="12.75">
      <c r="A1711" s="158"/>
      <c r="B1711" s="161"/>
      <c r="C1711" s="155"/>
      <c r="D1711" s="29"/>
      <c r="E1711" s="115"/>
      <c r="F1711" s="26" t="s">
        <v>25</v>
      </c>
      <c r="G1711" s="28">
        <f t="shared" si="356"/>
        <v>0</v>
      </c>
      <c r="H1711" s="28">
        <f t="shared" si="356"/>
        <v>0</v>
      </c>
      <c r="I1711" s="28">
        <v>0</v>
      </c>
      <c r="J1711" s="28">
        <v>0</v>
      </c>
      <c r="K1711" s="28">
        <v>0</v>
      </c>
      <c r="L1711" s="28">
        <v>0</v>
      </c>
      <c r="M1711" s="28">
        <v>0</v>
      </c>
      <c r="N1711" s="28">
        <v>0</v>
      </c>
      <c r="O1711" s="28">
        <v>0</v>
      </c>
      <c r="P1711" s="45">
        <v>0</v>
      </c>
      <c r="Q1711" s="190"/>
      <c r="R1711" s="191"/>
      <c r="S1711" s="6"/>
    </row>
    <row r="1712" spans="1:19" ht="12.75">
      <c r="A1712" s="158"/>
      <c r="B1712" s="161"/>
      <c r="C1712" s="155"/>
      <c r="D1712" s="29"/>
      <c r="E1712" s="115"/>
      <c r="F1712" s="26" t="s">
        <v>26</v>
      </c>
      <c r="G1712" s="28">
        <f t="shared" si="356"/>
        <v>0</v>
      </c>
      <c r="H1712" s="28">
        <f t="shared" si="356"/>
        <v>0</v>
      </c>
      <c r="I1712" s="28">
        <v>0</v>
      </c>
      <c r="J1712" s="28">
        <v>0</v>
      </c>
      <c r="K1712" s="28">
        <v>0</v>
      </c>
      <c r="L1712" s="28">
        <v>0</v>
      </c>
      <c r="M1712" s="28">
        <v>0</v>
      </c>
      <c r="N1712" s="28">
        <v>0</v>
      </c>
      <c r="O1712" s="28">
        <v>0</v>
      </c>
      <c r="P1712" s="45">
        <v>0</v>
      </c>
      <c r="Q1712" s="190"/>
      <c r="R1712" s="191"/>
      <c r="S1712" s="6"/>
    </row>
    <row r="1713" spans="1:19" ht="12.75">
      <c r="A1713" s="158"/>
      <c r="B1713" s="161"/>
      <c r="C1713" s="155"/>
      <c r="D1713" s="29"/>
      <c r="E1713" s="115"/>
      <c r="F1713" s="26" t="s">
        <v>27</v>
      </c>
      <c r="G1713" s="28">
        <f t="shared" si="356"/>
        <v>0</v>
      </c>
      <c r="H1713" s="28">
        <f t="shared" si="356"/>
        <v>0</v>
      </c>
      <c r="I1713" s="28">
        <v>0</v>
      </c>
      <c r="J1713" s="28">
        <v>0</v>
      </c>
      <c r="K1713" s="28">
        <v>0</v>
      </c>
      <c r="L1713" s="28">
        <v>0</v>
      </c>
      <c r="M1713" s="28">
        <v>0</v>
      </c>
      <c r="N1713" s="28">
        <v>0</v>
      </c>
      <c r="O1713" s="28">
        <v>0</v>
      </c>
      <c r="P1713" s="45">
        <v>0</v>
      </c>
      <c r="Q1713" s="190"/>
      <c r="R1713" s="191"/>
      <c r="S1713" s="6"/>
    </row>
    <row r="1714" spans="1:19" ht="12.75">
      <c r="A1714" s="158"/>
      <c r="B1714" s="161"/>
      <c r="C1714" s="155"/>
      <c r="D1714" s="29"/>
      <c r="E1714" s="115"/>
      <c r="F1714" s="26" t="s">
        <v>28</v>
      </c>
      <c r="G1714" s="28">
        <f t="shared" si="356"/>
        <v>0</v>
      </c>
      <c r="H1714" s="28">
        <f t="shared" si="356"/>
        <v>0</v>
      </c>
      <c r="I1714" s="28">
        <v>0</v>
      </c>
      <c r="J1714" s="28">
        <v>0</v>
      </c>
      <c r="K1714" s="28">
        <v>0</v>
      </c>
      <c r="L1714" s="28">
        <v>0</v>
      </c>
      <c r="M1714" s="28">
        <v>0</v>
      </c>
      <c r="N1714" s="28">
        <v>0</v>
      </c>
      <c r="O1714" s="28">
        <v>0</v>
      </c>
      <c r="P1714" s="45">
        <v>0</v>
      </c>
      <c r="Q1714" s="190"/>
      <c r="R1714" s="191"/>
      <c r="S1714" s="6"/>
    </row>
    <row r="1715" spans="1:19" ht="12.75">
      <c r="A1715" s="158"/>
      <c r="B1715" s="161"/>
      <c r="C1715" s="155"/>
      <c r="D1715" s="29"/>
      <c r="E1715" s="115"/>
      <c r="F1715" s="26" t="s">
        <v>227</v>
      </c>
      <c r="G1715" s="28">
        <v>0</v>
      </c>
      <c r="H1715" s="28">
        <v>0</v>
      </c>
      <c r="I1715" s="28">
        <v>0</v>
      </c>
      <c r="J1715" s="28">
        <v>0</v>
      </c>
      <c r="K1715" s="28">
        <v>0</v>
      </c>
      <c r="L1715" s="28">
        <v>0</v>
      </c>
      <c r="M1715" s="28">
        <v>0</v>
      </c>
      <c r="N1715" s="28">
        <v>0</v>
      </c>
      <c r="O1715" s="28">
        <v>0</v>
      </c>
      <c r="P1715" s="45">
        <v>0</v>
      </c>
      <c r="Q1715" s="190"/>
      <c r="R1715" s="191"/>
      <c r="S1715" s="6"/>
    </row>
    <row r="1716" spans="1:20" ht="12.75">
      <c r="A1716" s="158"/>
      <c r="B1716" s="161"/>
      <c r="C1716" s="155"/>
      <c r="D1716" s="29"/>
      <c r="E1716" s="26"/>
      <c r="F1716" s="115" t="s">
        <v>234</v>
      </c>
      <c r="G1716" s="28">
        <f aca="true" t="shared" si="357" ref="G1716:H1720">I1716+K1716+M1716+O1716</f>
        <v>0</v>
      </c>
      <c r="H1716" s="28">
        <f t="shared" si="357"/>
        <v>0</v>
      </c>
      <c r="I1716" s="28">
        <v>0</v>
      </c>
      <c r="J1716" s="28">
        <v>0</v>
      </c>
      <c r="K1716" s="28">
        <v>0</v>
      </c>
      <c r="L1716" s="28">
        <v>0</v>
      </c>
      <c r="M1716" s="28">
        <v>0</v>
      </c>
      <c r="N1716" s="28">
        <v>0</v>
      </c>
      <c r="O1716" s="28">
        <v>0</v>
      </c>
      <c r="P1716" s="45">
        <v>0</v>
      </c>
      <c r="Q1716" s="190"/>
      <c r="R1716" s="191"/>
      <c r="S1716" s="6"/>
      <c r="T1716" s="17"/>
    </row>
    <row r="1717" spans="1:20" ht="12.75">
      <c r="A1717" s="158"/>
      <c r="B1717" s="161"/>
      <c r="C1717" s="155"/>
      <c r="D1717" s="29"/>
      <c r="E1717" s="26"/>
      <c r="F1717" s="115" t="s">
        <v>235</v>
      </c>
      <c r="G1717" s="28">
        <f t="shared" si="357"/>
        <v>0</v>
      </c>
      <c r="H1717" s="28">
        <f t="shared" si="357"/>
        <v>0</v>
      </c>
      <c r="I1717" s="28">
        <v>0</v>
      </c>
      <c r="J1717" s="28">
        <v>0</v>
      </c>
      <c r="K1717" s="28">
        <v>0</v>
      </c>
      <c r="L1717" s="28">
        <v>0</v>
      </c>
      <c r="M1717" s="28">
        <v>0</v>
      </c>
      <c r="N1717" s="28">
        <v>0</v>
      </c>
      <c r="O1717" s="28">
        <v>0</v>
      </c>
      <c r="P1717" s="45">
        <v>0</v>
      </c>
      <c r="Q1717" s="190"/>
      <c r="R1717" s="191"/>
      <c r="S1717" s="6"/>
      <c r="T1717" s="17"/>
    </row>
    <row r="1718" spans="1:20" ht="12.75">
      <c r="A1718" s="158"/>
      <c r="B1718" s="161"/>
      <c r="C1718" s="155"/>
      <c r="D1718" s="29"/>
      <c r="E1718" s="26"/>
      <c r="F1718" s="115" t="s">
        <v>236</v>
      </c>
      <c r="G1718" s="28">
        <f t="shared" si="357"/>
        <v>0</v>
      </c>
      <c r="H1718" s="28">
        <f t="shared" si="357"/>
        <v>0</v>
      </c>
      <c r="I1718" s="28">
        <v>0</v>
      </c>
      <c r="J1718" s="28">
        <v>0</v>
      </c>
      <c r="K1718" s="28">
        <v>0</v>
      </c>
      <c r="L1718" s="28">
        <v>0</v>
      </c>
      <c r="M1718" s="28">
        <v>0</v>
      </c>
      <c r="N1718" s="28">
        <v>0</v>
      </c>
      <c r="O1718" s="28">
        <v>0</v>
      </c>
      <c r="P1718" s="45">
        <v>0</v>
      </c>
      <c r="Q1718" s="190"/>
      <c r="R1718" s="191"/>
      <c r="S1718" s="6"/>
      <c r="T1718" s="17"/>
    </row>
    <row r="1719" spans="1:20" ht="12.75">
      <c r="A1719" s="158"/>
      <c r="B1719" s="161"/>
      <c r="C1719" s="155"/>
      <c r="D1719" s="29"/>
      <c r="E1719" s="26"/>
      <c r="F1719" s="115" t="s">
        <v>237</v>
      </c>
      <c r="G1719" s="28">
        <f t="shared" si="357"/>
        <v>0</v>
      </c>
      <c r="H1719" s="28">
        <f t="shared" si="357"/>
        <v>0</v>
      </c>
      <c r="I1719" s="28">
        <v>0</v>
      </c>
      <c r="J1719" s="28">
        <v>0</v>
      </c>
      <c r="K1719" s="28">
        <v>0</v>
      </c>
      <c r="L1719" s="28">
        <v>0</v>
      </c>
      <c r="M1719" s="28">
        <v>0</v>
      </c>
      <c r="N1719" s="28">
        <v>0</v>
      </c>
      <c r="O1719" s="28">
        <v>0</v>
      </c>
      <c r="P1719" s="45">
        <v>0</v>
      </c>
      <c r="Q1719" s="190"/>
      <c r="R1719" s="191"/>
      <c r="S1719" s="6"/>
      <c r="T1719" s="17"/>
    </row>
    <row r="1720" spans="1:20" ht="13.5" thickBot="1">
      <c r="A1720" s="159"/>
      <c r="B1720" s="162"/>
      <c r="C1720" s="156"/>
      <c r="D1720" s="33"/>
      <c r="E1720" s="46"/>
      <c r="F1720" s="116" t="s">
        <v>238</v>
      </c>
      <c r="G1720" s="36">
        <f t="shared" si="357"/>
        <v>0</v>
      </c>
      <c r="H1720" s="36">
        <f t="shared" si="357"/>
        <v>0</v>
      </c>
      <c r="I1720" s="36">
        <v>0</v>
      </c>
      <c r="J1720" s="36">
        <v>0</v>
      </c>
      <c r="K1720" s="36">
        <v>0</v>
      </c>
      <c r="L1720" s="36">
        <v>0</v>
      </c>
      <c r="M1720" s="36">
        <v>0</v>
      </c>
      <c r="N1720" s="36">
        <v>0</v>
      </c>
      <c r="O1720" s="36">
        <v>0</v>
      </c>
      <c r="P1720" s="47">
        <v>0</v>
      </c>
      <c r="Q1720" s="192"/>
      <c r="R1720" s="193"/>
      <c r="S1720" s="6"/>
      <c r="T1720" s="17"/>
    </row>
    <row r="1721" spans="1:19" ht="12.75" customHeight="1">
      <c r="A1721" s="157" t="s">
        <v>77</v>
      </c>
      <c r="B1721" s="160" t="s">
        <v>78</v>
      </c>
      <c r="C1721" s="154" t="s">
        <v>407</v>
      </c>
      <c r="D1721" s="154">
        <v>834001414</v>
      </c>
      <c r="E1721" s="114"/>
      <c r="F1721" s="44" t="s">
        <v>19</v>
      </c>
      <c r="G1721" s="23">
        <f>SUM(G1722:G1734)</f>
        <v>4017.2999999999997</v>
      </c>
      <c r="H1721" s="23">
        <f aca="true" t="shared" si="358" ref="H1721:P1721">SUM(H1722:H1734)</f>
        <v>4017.2999999999997</v>
      </c>
      <c r="I1721" s="23">
        <f t="shared" si="358"/>
        <v>4017.2999999999997</v>
      </c>
      <c r="J1721" s="23">
        <f t="shared" si="358"/>
        <v>4017.2999999999997</v>
      </c>
      <c r="K1721" s="23">
        <f t="shared" si="358"/>
        <v>0</v>
      </c>
      <c r="L1721" s="23">
        <f t="shared" si="358"/>
        <v>0</v>
      </c>
      <c r="M1721" s="23">
        <f t="shared" si="358"/>
        <v>0</v>
      </c>
      <c r="N1721" s="23">
        <f t="shared" si="358"/>
        <v>0</v>
      </c>
      <c r="O1721" s="23">
        <f t="shared" si="358"/>
        <v>0</v>
      </c>
      <c r="P1721" s="23">
        <f t="shared" si="358"/>
        <v>0</v>
      </c>
      <c r="Q1721" s="188" t="s">
        <v>20</v>
      </c>
      <c r="R1721" s="189"/>
      <c r="S1721" s="6"/>
    </row>
    <row r="1722" spans="1:19" ht="12.75">
      <c r="A1722" s="158"/>
      <c r="B1722" s="161"/>
      <c r="C1722" s="155"/>
      <c r="D1722" s="155"/>
      <c r="E1722" s="115" t="s">
        <v>76</v>
      </c>
      <c r="F1722" s="115" t="s">
        <v>22</v>
      </c>
      <c r="G1722" s="28">
        <f aca="true" t="shared" si="359" ref="G1722:H1728">I1722+K1722+M1722+O1722</f>
        <v>567.5</v>
      </c>
      <c r="H1722" s="28">
        <f>J1722+L1722+N1722+P1722</f>
        <v>567.5</v>
      </c>
      <c r="I1722" s="28">
        <v>567.5</v>
      </c>
      <c r="J1722" s="28">
        <v>567.5</v>
      </c>
      <c r="K1722" s="28">
        <v>0</v>
      </c>
      <c r="L1722" s="28">
        <v>0</v>
      </c>
      <c r="M1722" s="28">
        <v>0</v>
      </c>
      <c r="N1722" s="28">
        <v>0</v>
      </c>
      <c r="O1722" s="28">
        <v>0</v>
      </c>
      <c r="P1722" s="45">
        <v>0</v>
      </c>
      <c r="Q1722" s="190"/>
      <c r="R1722" s="191"/>
      <c r="S1722" s="6"/>
    </row>
    <row r="1723" spans="1:20" ht="12.75">
      <c r="A1723" s="158"/>
      <c r="B1723" s="161"/>
      <c r="C1723" s="155"/>
      <c r="D1723" s="155"/>
      <c r="E1723" s="115" t="s">
        <v>23</v>
      </c>
      <c r="F1723" s="115" t="s">
        <v>22</v>
      </c>
      <c r="G1723" s="28">
        <f t="shared" si="359"/>
        <v>3186.2</v>
      </c>
      <c r="H1723" s="28">
        <f>J1723+L1723+N1723+P1723</f>
        <v>3186.2</v>
      </c>
      <c r="I1723" s="28">
        <v>3186.2</v>
      </c>
      <c r="J1723" s="28">
        <v>3186.2</v>
      </c>
      <c r="K1723" s="28">
        <v>0</v>
      </c>
      <c r="L1723" s="28">
        <v>0</v>
      </c>
      <c r="M1723" s="28">
        <v>0</v>
      </c>
      <c r="N1723" s="28">
        <v>0</v>
      </c>
      <c r="O1723" s="28">
        <v>0</v>
      </c>
      <c r="P1723" s="28">
        <v>0</v>
      </c>
      <c r="Q1723" s="190"/>
      <c r="R1723" s="191"/>
      <c r="S1723" s="6"/>
      <c r="T1723" s="50"/>
    </row>
    <row r="1724" spans="1:20" ht="76.5">
      <c r="A1724" s="158"/>
      <c r="B1724" s="161"/>
      <c r="C1724" s="155"/>
      <c r="D1724" s="155"/>
      <c r="E1724" s="115" t="s">
        <v>79</v>
      </c>
      <c r="F1724" s="115" t="s">
        <v>22</v>
      </c>
      <c r="G1724" s="28">
        <f>I1724+K1724+M1724+O1724</f>
        <v>263.6</v>
      </c>
      <c r="H1724" s="28">
        <f>J1724+L1724+N1724+P1724</f>
        <v>263.6</v>
      </c>
      <c r="I1724" s="28">
        <v>263.6</v>
      </c>
      <c r="J1724" s="28">
        <v>263.6</v>
      </c>
      <c r="K1724" s="28">
        <v>0</v>
      </c>
      <c r="L1724" s="28">
        <v>0</v>
      </c>
      <c r="M1724" s="28">
        <v>0</v>
      </c>
      <c r="N1724" s="28">
        <v>0</v>
      </c>
      <c r="O1724" s="28">
        <v>0</v>
      </c>
      <c r="P1724" s="28">
        <v>0</v>
      </c>
      <c r="Q1724" s="190"/>
      <c r="R1724" s="191"/>
      <c r="S1724" s="6"/>
      <c r="T1724" s="50"/>
    </row>
    <row r="1725" spans="1:19" ht="12.75">
      <c r="A1725" s="158"/>
      <c r="B1725" s="161"/>
      <c r="C1725" s="155"/>
      <c r="D1725" s="155"/>
      <c r="E1725" s="115"/>
      <c r="F1725" s="26" t="s">
        <v>25</v>
      </c>
      <c r="G1725" s="28">
        <f t="shared" si="359"/>
        <v>0</v>
      </c>
      <c r="H1725" s="28">
        <f t="shared" si="359"/>
        <v>0</v>
      </c>
      <c r="I1725" s="28">
        <v>0</v>
      </c>
      <c r="J1725" s="28">
        <v>0</v>
      </c>
      <c r="K1725" s="28">
        <v>0</v>
      </c>
      <c r="L1725" s="28">
        <v>0</v>
      </c>
      <c r="M1725" s="28">
        <v>0</v>
      </c>
      <c r="N1725" s="28">
        <v>0</v>
      </c>
      <c r="O1725" s="28">
        <v>0</v>
      </c>
      <c r="P1725" s="45">
        <v>0</v>
      </c>
      <c r="Q1725" s="190"/>
      <c r="R1725" s="191"/>
      <c r="S1725" s="6"/>
    </row>
    <row r="1726" spans="1:19" ht="12.75">
      <c r="A1726" s="158"/>
      <c r="B1726" s="161"/>
      <c r="C1726" s="155"/>
      <c r="D1726" s="155"/>
      <c r="E1726" s="115"/>
      <c r="F1726" s="26" t="s">
        <v>26</v>
      </c>
      <c r="G1726" s="28">
        <f t="shared" si="359"/>
        <v>0</v>
      </c>
      <c r="H1726" s="28">
        <f t="shared" si="359"/>
        <v>0</v>
      </c>
      <c r="I1726" s="28">
        <v>0</v>
      </c>
      <c r="J1726" s="28">
        <v>0</v>
      </c>
      <c r="K1726" s="28">
        <v>0</v>
      </c>
      <c r="L1726" s="28">
        <v>0</v>
      </c>
      <c r="M1726" s="28">
        <v>0</v>
      </c>
      <c r="N1726" s="28">
        <v>0</v>
      </c>
      <c r="O1726" s="28">
        <v>0</v>
      </c>
      <c r="P1726" s="45">
        <v>0</v>
      </c>
      <c r="Q1726" s="190"/>
      <c r="R1726" s="191"/>
      <c r="S1726" s="6"/>
    </row>
    <row r="1727" spans="1:19" ht="12.75">
      <c r="A1727" s="158"/>
      <c r="B1727" s="161"/>
      <c r="C1727" s="155"/>
      <c r="D1727" s="155"/>
      <c r="E1727" s="115"/>
      <c r="F1727" s="26" t="s">
        <v>27</v>
      </c>
      <c r="G1727" s="28">
        <f t="shared" si="359"/>
        <v>0</v>
      </c>
      <c r="H1727" s="28">
        <f t="shared" si="359"/>
        <v>0</v>
      </c>
      <c r="I1727" s="28">
        <v>0</v>
      </c>
      <c r="J1727" s="28">
        <v>0</v>
      </c>
      <c r="K1727" s="28">
        <v>0</v>
      </c>
      <c r="L1727" s="28">
        <v>0</v>
      </c>
      <c r="M1727" s="28">
        <v>0</v>
      </c>
      <c r="N1727" s="28">
        <v>0</v>
      </c>
      <c r="O1727" s="28">
        <v>0</v>
      </c>
      <c r="P1727" s="45">
        <v>0</v>
      </c>
      <c r="Q1727" s="190"/>
      <c r="R1727" s="191"/>
      <c r="S1727" s="6"/>
    </row>
    <row r="1728" spans="1:19" ht="12.75">
      <c r="A1728" s="158"/>
      <c r="B1728" s="161"/>
      <c r="C1728" s="155"/>
      <c r="D1728" s="155"/>
      <c r="E1728" s="115"/>
      <c r="F1728" s="26" t="s">
        <v>28</v>
      </c>
      <c r="G1728" s="28">
        <f t="shared" si="359"/>
        <v>0</v>
      </c>
      <c r="H1728" s="28">
        <f t="shared" si="359"/>
        <v>0</v>
      </c>
      <c r="I1728" s="28">
        <v>0</v>
      </c>
      <c r="J1728" s="28">
        <v>0</v>
      </c>
      <c r="K1728" s="28">
        <v>0</v>
      </c>
      <c r="L1728" s="28">
        <v>0</v>
      </c>
      <c r="M1728" s="28">
        <v>0</v>
      </c>
      <c r="N1728" s="28">
        <v>0</v>
      </c>
      <c r="O1728" s="28">
        <v>0</v>
      </c>
      <c r="P1728" s="45">
        <v>0</v>
      </c>
      <c r="Q1728" s="190"/>
      <c r="R1728" s="191"/>
      <c r="S1728" s="6"/>
    </row>
    <row r="1729" spans="1:19" ht="12.75">
      <c r="A1729" s="158"/>
      <c r="B1729" s="161"/>
      <c r="C1729" s="155"/>
      <c r="D1729" s="155"/>
      <c r="E1729" s="115"/>
      <c r="F1729" s="26" t="s">
        <v>227</v>
      </c>
      <c r="G1729" s="28">
        <v>0</v>
      </c>
      <c r="H1729" s="28">
        <v>0</v>
      </c>
      <c r="I1729" s="28">
        <v>0</v>
      </c>
      <c r="J1729" s="28">
        <v>0</v>
      </c>
      <c r="K1729" s="28">
        <v>0</v>
      </c>
      <c r="L1729" s="28">
        <v>0</v>
      </c>
      <c r="M1729" s="28">
        <v>0</v>
      </c>
      <c r="N1729" s="28">
        <v>0</v>
      </c>
      <c r="O1729" s="28">
        <v>0</v>
      </c>
      <c r="P1729" s="45">
        <v>0</v>
      </c>
      <c r="Q1729" s="190"/>
      <c r="R1729" s="191"/>
      <c r="S1729" s="6"/>
    </row>
    <row r="1730" spans="1:20" ht="12.75">
      <c r="A1730" s="158"/>
      <c r="B1730" s="161"/>
      <c r="C1730" s="155"/>
      <c r="D1730" s="155"/>
      <c r="E1730" s="26"/>
      <c r="F1730" s="115" t="s">
        <v>234</v>
      </c>
      <c r="G1730" s="28">
        <f aca="true" t="shared" si="360" ref="G1730:H1734">I1730+K1730+M1730+O1730</f>
        <v>0</v>
      </c>
      <c r="H1730" s="28">
        <f t="shared" si="360"/>
        <v>0</v>
      </c>
      <c r="I1730" s="28">
        <v>0</v>
      </c>
      <c r="J1730" s="28">
        <v>0</v>
      </c>
      <c r="K1730" s="28">
        <v>0</v>
      </c>
      <c r="L1730" s="28">
        <v>0</v>
      </c>
      <c r="M1730" s="28">
        <v>0</v>
      </c>
      <c r="N1730" s="28">
        <v>0</v>
      </c>
      <c r="O1730" s="28">
        <v>0</v>
      </c>
      <c r="P1730" s="45">
        <v>0</v>
      </c>
      <c r="Q1730" s="190"/>
      <c r="R1730" s="191"/>
      <c r="S1730" s="6"/>
      <c r="T1730" s="17"/>
    </row>
    <row r="1731" spans="1:20" ht="12.75">
      <c r="A1731" s="158"/>
      <c r="B1731" s="161"/>
      <c r="C1731" s="155"/>
      <c r="D1731" s="155"/>
      <c r="E1731" s="26"/>
      <c r="F1731" s="115" t="s">
        <v>235</v>
      </c>
      <c r="G1731" s="28">
        <f t="shared" si="360"/>
        <v>0</v>
      </c>
      <c r="H1731" s="28">
        <f t="shared" si="360"/>
        <v>0</v>
      </c>
      <c r="I1731" s="28">
        <v>0</v>
      </c>
      <c r="J1731" s="28">
        <v>0</v>
      </c>
      <c r="K1731" s="28">
        <v>0</v>
      </c>
      <c r="L1731" s="28">
        <v>0</v>
      </c>
      <c r="M1731" s="28">
        <v>0</v>
      </c>
      <c r="N1731" s="28">
        <v>0</v>
      </c>
      <c r="O1731" s="28">
        <v>0</v>
      </c>
      <c r="P1731" s="45">
        <v>0</v>
      </c>
      <c r="Q1731" s="190"/>
      <c r="R1731" s="191"/>
      <c r="S1731" s="6"/>
      <c r="T1731" s="17"/>
    </row>
    <row r="1732" spans="1:20" ht="12.75">
      <c r="A1732" s="158"/>
      <c r="B1732" s="161"/>
      <c r="C1732" s="155"/>
      <c r="D1732" s="155"/>
      <c r="E1732" s="26"/>
      <c r="F1732" s="115" t="s">
        <v>236</v>
      </c>
      <c r="G1732" s="28">
        <f t="shared" si="360"/>
        <v>0</v>
      </c>
      <c r="H1732" s="28">
        <f t="shared" si="360"/>
        <v>0</v>
      </c>
      <c r="I1732" s="28">
        <v>0</v>
      </c>
      <c r="J1732" s="28">
        <v>0</v>
      </c>
      <c r="K1732" s="28">
        <v>0</v>
      </c>
      <c r="L1732" s="28">
        <v>0</v>
      </c>
      <c r="M1732" s="28">
        <v>0</v>
      </c>
      <c r="N1732" s="28">
        <v>0</v>
      </c>
      <c r="O1732" s="28">
        <v>0</v>
      </c>
      <c r="P1732" s="45">
        <v>0</v>
      </c>
      <c r="Q1732" s="190"/>
      <c r="R1732" s="191"/>
      <c r="S1732" s="6"/>
      <c r="T1732" s="17"/>
    </row>
    <row r="1733" spans="1:20" ht="12.75">
      <c r="A1733" s="158"/>
      <c r="B1733" s="161"/>
      <c r="C1733" s="155"/>
      <c r="D1733" s="155"/>
      <c r="E1733" s="26"/>
      <c r="F1733" s="115" t="s">
        <v>237</v>
      </c>
      <c r="G1733" s="28">
        <f t="shared" si="360"/>
        <v>0</v>
      </c>
      <c r="H1733" s="28">
        <f t="shared" si="360"/>
        <v>0</v>
      </c>
      <c r="I1733" s="28">
        <v>0</v>
      </c>
      <c r="J1733" s="28">
        <v>0</v>
      </c>
      <c r="K1733" s="28">
        <v>0</v>
      </c>
      <c r="L1733" s="28">
        <v>0</v>
      </c>
      <c r="M1733" s="28">
        <v>0</v>
      </c>
      <c r="N1733" s="28">
        <v>0</v>
      </c>
      <c r="O1733" s="28">
        <v>0</v>
      </c>
      <c r="P1733" s="45">
        <v>0</v>
      </c>
      <c r="Q1733" s="190"/>
      <c r="R1733" s="191"/>
      <c r="S1733" s="6"/>
      <c r="T1733" s="17"/>
    </row>
    <row r="1734" spans="1:20" ht="13.5" thickBot="1">
      <c r="A1734" s="159"/>
      <c r="B1734" s="162"/>
      <c r="C1734" s="156"/>
      <c r="D1734" s="156"/>
      <c r="E1734" s="46"/>
      <c r="F1734" s="116" t="s">
        <v>238</v>
      </c>
      <c r="G1734" s="36">
        <f t="shared" si="360"/>
        <v>0</v>
      </c>
      <c r="H1734" s="36">
        <f t="shared" si="360"/>
        <v>0</v>
      </c>
      <c r="I1734" s="36">
        <v>0</v>
      </c>
      <c r="J1734" s="36">
        <v>0</v>
      </c>
      <c r="K1734" s="36">
        <v>0</v>
      </c>
      <c r="L1734" s="36">
        <v>0</v>
      </c>
      <c r="M1734" s="36">
        <v>0</v>
      </c>
      <c r="N1734" s="36">
        <v>0</v>
      </c>
      <c r="O1734" s="36">
        <v>0</v>
      </c>
      <c r="P1734" s="47">
        <v>0</v>
      </c>
      <c r="Q1734" s="192"/>
      <c r="R1734" s="193"/>
      <c r="S1734" s="6"/>
      <c r="T1734" s="17"/>
    </row>
    <row r="1735" spans="1:19" ht="12.75" customHeight="1">
      <c r="A1735" s="157" t="s">
        <v>80</v>
      </c>
      <c r="B1735" s="160" t="s">
        <v>81</v>
      </c>
      <c r="C1735" s="154">
        <v>252</v>
      </c>
      <c r="D1735" s="21"/>
      <c r="E1735" s="114"/>
      <c r="F1735" s="44" t="s">
        <v>19</v>
      </c>
      <c r="G1735" s="23">
        <f>SUM(G1736:G1746)</f>
        <v>337.4</v>
      </c>
      <c r="H1735" s="23">
        <f aca="true" t="shared" si="361" ref="H1735:P1735">SUM(H1736:H1746)</f>
        <v>337.40000000000003</v>
      </c>
      <c r="I1735" s="23">
        <f t="shared" si="361"/>
        <v>337.4</v>
      </c>
      <c r="J1735" s="23">
        <f t="shared" si="361"/>
        <v>337.40000000000003</v>
      </c>
      <c r="K1735" s="23">
        <f t="shared" si="361"/>
        <v>0</v>
      </c>
      <c r="L1735" s="23">
        <f t="shared" si="361"/>
        <v>0</v>
      </c>
      <c r="M1735" s="23">
        <f t="shared" si="361"/>
        <v>0</v>
      </c>
      <c r="N1735" s="23">
        <f t="shared" si="361"/>
        <v>0</v>
      </c>
      <c r="O1735" s="23">
        <f t="shared" si="361"/>
        <v>0</v>
      </c>
      <c r="P1735" s="23">
        <f t="shared" si="361"/>
        <v>0</v>
      </c>
      <c r="Q1735" s="188" t="s">
        <v>20</v>
      </c>
      <c r="R1735" s="189"/>
      <c r="S1735" s="6"/>
    </row>
    <row r="1736" spans="1:19" ht="76.5">
      <c r="A1736" s="158"/>
      <c r="B1736" s="161"/>
      <c r="C1736" s="155"/>
      <c r="D1736" s="29">
        <v>834001414</v>
      </c>
      <c r="E1736" s="115" t="s">
        <v>67</v>
      </c>
      <c r="F1736" s="26" t="s">
        <v>22</v>
      </c>
      <c r="G1736" s="28">
        <f aca="true" t="shared" si="362" ref="G1736:H1740">I1736+K1736+M1736+O1736</f>
        <v>337.4</v>
      </c>
      <c r="H1736" s="28">
        <f t="shared" si="362"/>
        <v>337.40000000000003</v>
      </c>
      <c r="I1736" s="28">
        <v>337.4</v>
      </c>
      <c r="J1736" s="28">
        <f>342.1-4.7</f>
        <v>337.40000000000003</v>
      </c>
      <c r="K1736" s="28">
        <v>0</v>
      </c>
      <c r="L1736" s="28">
        <v>0</v>
      </c>
      <c r="M1736" s="28">
        <v>0</v>
      </c>
      <c r="N1736" s="28">
        <v>0</v>
      </c>
      <c r="O1736" s="28">
        <v>0</v>
      </c>
      <c r="P1736" s="45">
        <v>0</v>
      </c>
      <c r="Q1736" s="190"/>
      <c r="R1736" s="191"/>
      <c r="S1736" s="6"/>
    </row>
    <row r="1737" spans="1:19" ht="12.75">
      <c r="A1737" s="158"/>
      <c r="B1737" s="161"/>
      <c r="C1737" s="155"/>
      <c r="D1737" s="29"/>
      <c r="E1737" s="115"/>
      <c r="F1737" s="26" t="s">
        <v>25</v>
      </c>
      <c r="G1737" s="28">
        <f t="shared" si="362"/>
        <v>0</v>
      </c>
      <c r="H1737" s="28">
        <f t="shared" si="362"/>
        <v>0</v>
      </c>
      <c r="I1737" s="28">
        <v>0</v>
      </c>
      <c r="J1737" s="28">
        <v>0</v>
      </c>
      <c r="K1737" s="28">
        <v>0</v>
      </c>
      <c r="L1737" s="28">
        <v>0</v>
      </c>
      <c r="M1737" s="28">
        <v>0</v>
      </c>
      <c r="N1737" s="28">
        <v>0</v>
      </c>
      <c r="O1737" s="28">
        <v>0</v>
      </c>
      <c r="P1737" s="45">
        <v>0</v>
      </c>
      <c r="Q1737" s="190"/>
      <c r="R1737" s="191"/>
      <c r="S1737" s="6"/>
    </row>
    <row r="1738" spans="1:19" ht="12.75">
      <c r="A1738" s="158"/>
      <c r="B1738" s="161"/>
      <c r="C1738" s="155"/>
      <c r="D1738" s="29"/>
      <c r="E1738" s="115"/>
      <c r="F1738" s="26" t="s">
        <v>26</v>
      </c>
      <c r="G1738" s="28">
        <f t="shared" si="362"/>
        <v>0</v>
      </c>
      <c r="H1738" s="28">
        <f t="shared" si="362"/>
        <v>0</v>
      </c>
      <c r="I1738" s="28">
        <v>0</v>
      </c>
      <c r="J1738" s="28">
        <v>0</v>
      </c>
      <c r="K1738" s="28">
        <v>0</v>
      </c>
      <c r="L1738" s="28">
        <v>0</v>
      </c>
      <c r="M1738" s="28">
        <v>0</v>
      </c>
      <c r="N1738" s="28">
        <v>0</v>
      </c>
      <c r="O1738" s="28">
        <v>0</v>
      </c>
      <c r="P1738" s="45">
        <v>0</v>
      </c>
      <c r="Q1738" s="190"/>
      <c r="R1738" s="191"/>
      <c r="S1738" s="6"/>
    </row>
    <row r="1739" spans="1:19" ht="12.75">
      <c r="A1739" s="158"/>
      <c r="B1739" s="161"/>
      <c r="C1739" s="155"/>
      <c r="D1739" s="29"/>
      <c r="E1739" s="115"/>
      <c r="F1739" s="26" t="s">
        <v>27</v>
      </c>
      <c r="G1739" s="28">
        <f t="shared" si="362"/>
        <v>0</v>
      </c>
      <c r="H1739" s="28">
        <f t="shared" si="362"/>
        <v>0</v>
      </c>
      <c r="I1739" s="28">
        <v>0</v>
      </c>
      <c r="J1739" s="28">
        <v>0</v>
      </c>
      <c r="K1739" s="28">
        <v>0</v>
      </c>
      <c r="L1739" s="28">
        <v>0</v>
      </c>
      <c r="M1739" s="28">
        <v>0</v>
      </c>
      <c r="N1739" s="28">
        <v>0</v>
      </c>
      <c r="O1739" s="28">
        <v>0</v>
      </c>
      <c r="P1739" s="45">
        <v>0</v>
      </c>
      <c r="Q1739" s="190"/>
      <c r="R1739" s="191"/>
      <c r="S1739" s="6"/>
    </row>
    <row r="1740" spans="1:19" ht="12.75">
      <c r="A1740" s="158"/>
      <c r="B1740" s="161"/>
      <c r="C1740" s="155"/>
      <c r="D1740" s="29"/>
      <c r="E1740" s="115"/>
      <c r="F1740" s="26" t="s">
        <v>28</v>
      </c>
      <c r="G1740" s="28">
        <f t="shared" si="362"/>
        <v>0</v>
      </c>
      <c r="H1740" s="28">
        <f t="shared" si="362"/>
        <v>0</v>
      </c>
      <c r="I1740" s="28">
        <v>0</v>
      </c>
      <c r="J1740" s="28">
        <v>0</v>
      </c>
      <c r="K1740" s="28">
        <v>0</v>
      </c>
      <c r="L1740" s="28">
        <v>0</v>
      </c>
      <c r="M1740" s="28">
        <v>0</v>
      </c>
      <c r="N1740" s="28">
        <v>0</v>
      </c>
      <c r="O1740" s="28">
        <v>0</v>
      </c>
      <c r="P1740" s="45">
        <v>0</v>
      </c>
      <c r="Q1740" s="190"/>
      <c r="R1740" s="191"/>
      <c r="S1740" s="6"/>
    </row>
    <row r="1741" spans="1:19" ht="12.75">
      <c r="A1741" s="158"/>
      <c r="B1741" s="161"/>
      <c r="C1741" s="155"/>
      <c r="D1741" s="29"/>
      <c r="E1741" s="115"/>
      <c r="F1741" s="26" t="s">
        <v>227</v>
      </c>
      <c r="G1741" s="28">
        <v>0</v>
      </c>
      <c r="H1741" s="28">
        <v>0</v>
      </c>
      <c r="I1741" s="28">
        <v>0</v>
      </c>
      <c r="J1741" s="28">
        <v>0</v>
      </c>
      <c r="K1741" s="28">
        <v>0</v>
      </c>
      <c r="L1741" s="28">
        <v>0</v>
      </c>
      <c r="M1741" s="28">
        <v>0</v>
      </c>
      <c r="N1741" s="28">
        <v>0</v>
      </c>
      <c r="O1741" s="28">
        <v>0</v>
      </c>
      <c r="P1741" s="45">
        <v>0</v>
      </c>
      <c r="Q1741" s="190"/>
      <c r="R1741" s="191"/>
      <c r="S1741" s="6"/>
    </row>
    <row r="1742" spans="1:20" ht="12.75">
      <c r="A1742" s="158"/>
      <c r="B1742" s="161"/>
      <c r="C1742" s="155"/>
      <c r="D1742" s="29"/>
      <c r="E1742" s="26"/>
      <c r="F1742" s="115" t="s">
        <v>234</v>
      </c>
      <c r="G1742" s="28">
        <f aca="true" t="shared" si="363" ref="G1742:H1746">I1742+K1742+M1742+O1742</f>
        <v>0</v>
      </c>
      <c r="H1742" s="28">
        <f t="shared" si="363"/>
        <v>0</v>
      </c>
      <c r="I1742" s="28">
        <v>0</v>
      </c>
      <c r="J1742" s="28">
        <v>0</v>
      </c>
      <c r="K1742" s="28">
        <v>0</v>
      </c>
      <c r="L1742" s="28">
        <v>0</v>
      </c>
      <c r="M1742" s="28">
        <v>0</v>
      </c>
      <c r="N1742" s="28">
        <v>0</v>
      </c>
      <c r="O1742" s="28">
        <v>0</v>
      </c>
      <c r="P1742" s="45">
        <v>0</v>
      </c>
      <c r="Q1742" s="190"/>
      <c r="R1742" s="191"/>
      <c r="S1742" s="6"/>
      <c r="T1742" s="17"/>
    </row>
    <row r="1743" spans="1:20" ht="12.75">
      <c r="A1743" s="158"/>
      <c r="B1743" s="161"/>
      <c r="C1743" s="155"/>
      <c r="D1743" s="29"/>
      <c r="E1743" s="26"/>
      <c r="F1743" s="115" t="s">
        <v>235</v>
      </c>
      <c r="G1743" s="28">
        <f t="shared" si="363"/>
        <v>0</v>
      </c>
      <c r="H1743" s="28">
        <f t="shared" si="363"/>
        <v>0</v>
      </c>
      <c r="I1743" s="28">
        <v>0</v>
      </c>
      <c r="J1743" s="28">
        <v>0</v>
      </c>
      <c r="K1743" s="28">
        <v>0</v>
      </c>
      <c r="L1743" s="28">
        <v>0</v>
      </c>
      <c r="M1743" s="28">
        <v>0</v>
      </c>
      <c r="N1743" s="28">
        <v>0</v>
      </c>
      <c r="O1743" s="28">
        <v>0</v>
      </c>
      <c r="P1743" s="45">
        <v>0</v>
      </c>
      <c r="Q1743" s="190"/>
      <c r="R1743" s="191"/>
      <c r="S1743" s="6"/>
      <c r="T1743" s="17"/>
    </row>
    <row r="1744" spans="1:20" ht="12.75">
      <c r="A1744" s="158"/>
      <c r="B1744" s="161"/>
      <c r="C1744" s="155"/>
      <c r="D1744" s="29"/>
      <c r="E1744" s="26"/>
      <c r="F1744" s="115" t="s">
        <v>236</v>
      </c>
      <c r="G1744" s="28">
        <f t="shared" si="363"/>
        <v>0</v>
      </c>
      <c r="H1744" s="28">
        <f t="shared" si="363"/>
        <v>0</v>
      </c>
      <c r="I1744" s="28">
        <v>0</v>
      </c>
      <c r="J1744" s="28">
        <v>0</v>
      </c>
      <c r="K1744" s="28">
        <v>0</v>
      </c>
      <c r="L1744" s="28">
        <v>0</v>
      </c>
      <c r="M1744" s="28">
        <v>0</v>
      </c>
      <c r="N1744" s="28">
        <v>0</v>
      </c>
      <c r="O1744" s="28">
        <v>0</v>
      </c>
      <c r="P1744" s="45">
        <v>0</v>
      </c>
      <c r="Q1744" s="190"/>
      <c r="R1744" s="191"/>
      <c r="S1744" s="6"/>
      <c r="T1744" s="17"/>
    </row>
    <row r="1745" spans="1:20" ht="12.75">
      <c r="A1745" s="158"/>
      <c r="B1745" s="161"/>
      <c r="C1745" s="155"/>
      <c r="D1745" s="29"/>
      <c r="E1745" s="26"/>
      <c r="F1745" s="115" t="s">
        <v>237</v>
      </c>
      <c r="G1745" s="28">
        <f t="shared" si="363"/>
        <v>0</v>
      </c>
      <c r="H1745" s="28">
        <f t="shared" si="363"/>
        <v>0</v>
      </c>
      <c r="I1745" s="28">
        <v>0</v>
      </c>
      <c r="J1745" s="28">
        <v>0</v>
      </c>
      <c r="K1745" s="28">
        <v>0</v>
      </c>
      <c r="L1745" s="28">
        <v>0</v>
      </c>
      <c r="M1745" s="28">
        <v>0</v>
      </c>
      <c r="N1745" s="28">
        <v>0</v>
      </c>
      <c r="O1745" s="28">
        <v>0</v>
      </c>
      <c r="P1745" s="45">
        <v>0</v>
      </c>
      <c r="Q1745" s="190"/>
      <c r="R1745" s="191"/>
      <c r="S1745" s="6"/>
      <c r="T1745" s="17"/>
    </row>
    <row r="1746" spans="1:20" ht="13.5" thickBot="1">
      <c r="A1746" s="159"/>
      <c r="B1746" s="162"/>
      <c r="C1746" s="156"/>
      <c r="D1746" s="33"/>
      <c r="E1746" s="46"/>
      <c r="F1746" s="116" t="s">
        <v>238</v>
      </c>
      <c r="G1746" s="36">
        <f t="shared" si="363"/>
        <v>0</v>
      </c>
      <c r="H1746" s="36">
        <f t="shared" si="363"/>
        <v>0</v>
      </c>
      <c r="I1746" s="36">
        <v>0</v>
      </c>
      <c r="J1746" s="36">
        <v>0</v>
      </c>
      <c r="K1746" s="36">
        <v>0</v>
      </c>
      <c r="L1746" s="36">
        <v>0</v>
      </c>
      <c r="M1746" s="36">
        <v>0</v>
      </c>
      <c r="N1746" s="36">
        <v>0</v>
      </c>
      <c r="O1746" s="36">
        <v>0</v>
      </c>
      <c r="P1746" s="47">
        <v>0</v>
      </c>
      <c r="Q1746" s="192"/>
      <c r="R1746" s="193"/>
      <c r="S1746" s="6"/>
      <c r="T1746" s="17"/>
    </row>
    <row r="1747" spans="1:19" ht="12.75" customHeight="1">
      <c r="A1747" s="157" t="s">
        <v>82</v>
      </c>
      <c r="B1747" s="160" t="s">
        <v>83</v>
      </c>
      <c r="C1747" s="259">
        <v>1483</v>
      </c>
      <c r="D1747" s="114"/>
      <c r="E1747" s="114"/>
      <c r="F1747" s="44" t="s">
        <v>19</v>
      </c>
      <c r="G1747" s="23">
        <f>SUM(G1748:G1758)</f>
        <v>17514.7</v>
      </c>
      <c r="H1747" s="23">
        <f aca="true" t="shared" si="364" ref="H1747:P1747">SUM(H1748:H1758)</f>
        <v>17514.7</v>
      </c>
      <c r="I1747" s="23">
        <f t="shared" si="364"/>
        <v>17514.7</v>
      </c>
      <c r="J1747" s="23">
        <f t="shared" si="364"/>
        <v>17514.7</v>
      </c>
      <c r="K1747" s="23">
        <f t="shared" si="364"/>
        <v>0</v>
      </c>
      <c r="L1747" s="23">
        <f t="shared" si="364"/>
        <v>0</v>
      </c>
      <c r="M1747" s="23">
        <f t="shared" si="364"/>
        <v>0</v>
      </c>
      <c r="N1747" s="23">
        <f t="shared" si="364"/>
        <v>0</v>
      </c>
      <c r="O1747" s="23">
        <f t="shared" si="364"/>
        <v>0</v>
      </c>
      <c r="P1747" s="23">
        <f t="shared" si="364"/>
        <v>0</v>
      </c>
      <c r="Q1747" s="188" t="s">
        <v>20</v>
      </c>
      <c r="R1747" s="189"/>
      <c r="S1747" s="6"/>
    </row>
    <row r="1748" spans="1:19" ht="12.75">
      <c r="A1748" s="158"/>
      <c r="B1748" s="161"/>
      <c r="C1748" s="260"/>
      <c r="D1748" s="115">
        <v>834001414</v>
      </c>
      <c r="E1748" s="115" t="s">
        <v>23</v>
      </c>
      <c r="F1748" s="26" t="s">
        <v>22</v>
      </c>
      <c r="G1748" s="28">
        <f aca="true" t="shared" si="365" ref="G1748:H1752">I1748+K1748+M1748+O1748</f>
        <v>16754.4</v>
      </c>
      <c r="H1748" s="28">
        <f t="shared" si="365"/>
        <v>16754.4</v>
      </c>
      <c r="I1748" s="28">
        <v>16754.4</v>
      </c>
      <c r="J1748" s="28">
        <v>16754.4</v>
      </c>
      <c r="K1748" s="28">
        <v>0</v>
      </c>
      <c r="L1748" s="28">
        <v>0</v>
      </c>
      <c r="M1748" s="28">
        <v>0</v>
      </c>
      <c r="N1748" s="28">
        <v>0</v>
      </c>
      <c r="O1748" s="28">
        <v>0</v>
      </c>
      <c r="P1748" s="45">
        <v>0</v>
      </c>
      <c r="Q1748" s="190"/>
      <c r="R1748" s="191"/>
      <c r="S1748" s="6"/>
    </row>
    <row r="1749" spans="1:19" ht="12.75">
      <c r="A1749" s="158"/>
      <c r="B1749" s="161"/>
      <c r="C1749" s="260"/>
      <c r="D1749" s="115" t="s">
        <v>211</v>
      </c>
      <c r="E1749" s="115" t="s">
        <v>23</v>
      </c>
      <c r="F1749" s="26" t="s">
        <v>25</v>
      </c>
      <c r="G1749" s="28">
        <f t="shared" si="365"/>
        <v>760.3</v>
      </c>
      <c r="H1749" s="28">
        <f t="shared" si="365"/>
        <v>760.3</v>
      </c>
      <c r="I1749" s="28">
        <v>760.3</v>
      </c>
      <c r="J1749" s="28">
        <v>760.3</v>
      </c>
      <c r="K1749" s="28">
        <v>0</v>
      </c>
      <c r="L1749" s="28">
        <v>0</v>
      </c>
      <c r="M1749" s="28">
        <v>0</v>
      </c>
      <c r="N1749" s="28">
        <v>0</v>
      </c>
      <c r="O1749" s="28">
        <v>0</v>
      </c>
      <c r="P1749" s="45">
        <v>0</v>
      </c>
      <c r="Q1749" s="190"/>
      <c r="R1749" s="191"/>
      <c r="S1749" s="6"/>
    </row>
    <row r="1750" spans="1:19" ht="12.75">
      <c r="A1750" s="158"/>
      <c r="B1750" s="161"/>
      <c r="C1750" s="260"/>
      <c r="D1750" s="115"/>
      <c r="E1750" s="115"/>
      <c r="F1750" s="26" t="s">
        <v>26</v>
      </c>
      <c r="G1750" s="28">
        <f t="shared" si="365"/>
        <v>0</v>
      </c>
      <c r="H1750" s="28">
        <f t="shared" si="365"/>
        <v>0</v>
      </c>
      <c r="I1750" s="28">
        <v>0</v>
      </c>
      <c r="J1750" s="28">
        <v>0</v>
      </c>
      <c r="K1750" s="28">
        <v>0</v>
      </c>
      <c r="L1750" s="28">
        <v>0</v>
      </c>
      <c r="M1750" s="28">
        <v>0</v>
      </c>
      <c r="N1750" s="28">
        <v>0</v>
      </c>
      <c r="O1750" s="28">
        <v>0</v>
      </c>
      <c r="P1750" s="45">
        <v>0</v>
      </c>
      <c r="Q1750" s="190"/>
      <c r="R1750" s="191"/>
      <c r="S1750" s="6"/>
    </row>
    <row r="1751" spans="1:19" ht="12.75">
      <c r="A1751" s="158"/>
      <c r="B1751" s="161"/>
      <c r="C1751" s="260"/>
      <c r="D1751" s="115"/>
      <c r="E1751" s="115"/>
      <c r="F1751" s="26" t="s">
        <v>27</v>
      </c>
      <c r="G1751" s="28">
        <f t="shared" si="365"/>
        <v>0</v>
      </c>
      <c r="H1751" s="28">
        <f t="shared" si="365"/>
        <v>0</v>
      </c>
      <c r="I1751" s="28">
        <v>0</v>
      </c>
      <c r="J1751" s="28">
        <v>0</v>
      </c>
      <c r="K1751" s="28">
        <v>0</v>
      </c>
      <c r="L1751" s="28">
        <v>0</v>
      </c>
      <c r="M1751" s="28">
        <v>0</v>
      </c>
      <c r="N1751" s="28">
        <v>0</v>
      </c>
      <c r="O1751" s="28">
        <v>0</v>
      </c>
      <c r="P1751" s="45">
        <v>0</v>
      </c>
      <c r="Q1751" s="190"/>
      <c r="R1751" s="191"/>
      <c r="S1751" s="6"/>
    </row>
    <row r="1752" spans="1:19" ht="12.75">
      <c r="A1752" s="158"/>
      <c r="B1752" s="161"/>
      <c r="C1752" s="260"/>
      <c r="D1752" s="115"/>
      <c r="E1752" s="26"/>
      <c r="F1752" s="26" t="s">
        <v>28</v>
      </c>
      <c r="G1752" s="28">
        <f t="shared" si="365"/>
        <v>0</v>
      </c>
      <c r="H1752" s="28">
        <f t="shared" si="365"/>
        <v>0</v>
      </c>
      <c r="I1752" s="28">
        <v>0</v>
      </c>
      <c r="J1752" s="28">
        <v>0</v>
      </c>
      <c r="K1752" s="28">
        <v>0</v>
      </c>
      <c r="L1752" s="28">
        <v>0</v>
      </c>
      <c r="M1752" s="28">
        <v>0</v>
      </c>
      <c r="N1752" s="28">
        <v>0</v>
      </c>
      <c r="O1752" s="28">
        <v>0</v>
      </c>
      <c r="P1752" s="45">
        <v>0</v>
      </c>
      <c r="Q1752" s="190"/>
      <c r="R1752" s="191"/>
      <c r="S1752" s="6"/>
    </row>
    <row r="1753" spans="1:19" ht="12.75">
      <c r="A1753" s="158"/>
      <c r="B1753" s="161"/>
      <c r="C1753" s="260"/>
      <c r="D1753" s="115"/>
      <c r="E1753" s="115"/>
      <c r="F1753" s="26" t="s">
        <v>227</v>
      </c>
      <c r="G1753" s="28">
        <v>0</v>
      </c>
      <c r="H1753" s="28">
        <v>0</v>
      </c>
      <c r="I1753" s="28">
        <v>0</v>
      </c>
      <c r="J1753" s="28">
        <v>0</v>
      </c>
      <c r="K1753" s="28">
        <v>0</v>
      </c>
      <c r="L1753" s="28">
        <v>0</v>
      </c>
      <c r="M1753" s="28">
        <v>0</v>
      </c>
      <c r="N1753" s="28">
        <v>0</v>
      </c>
      <c r="O1753" s="28">
        <v>0</v>
      </c>
      <c r="P1753" s="45">
        <v>0</v>
      </c>
      <c r="Q1753" s="190"/>
      <c r="R1753" s="191"/>
      <c r="S1753" s="6"/>
    </row>
    <row r="1754" spans="1:20" ht="12.75">
      <c r="A1754" s="158"/>
      <c r="B1754" s="161"/>
      <c r="C1754" s="260"/>
      <c r="D1754" s="115"/>
      <c r="E1754" s="26"/>
      <c r="F1754" s="115" t="s">
        <v>234</v>
      </c>
      <c r="G1754" s="28">
        <f aca="true" t="shared" si="366" ref="G1754:H1758">I1754+K1754+M1754+O1754</f>
        <v>0</v>
      </c>
      <c r="H1754" s="28">
        <f t="shared" si="366"/>
        <v>0</v>
      </c>
      <c r="I1754" s="28">
        <v>0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0</v>
      </c>
      <c r="P1754" s="45">
        <v>0</v>
      </c>
      <c r="Q1754" s="190"/>
      <c r="R1754" s="191"/>
      <c r="S1754" s="6"/>
      <c r="T1754" s="17"/>
    </row>
    <row r="1755" spans="1:20" ht="12.75">
      <c r="A1755" s="158"/>
      <c r="B1755" s="161"/>
      <c r="C1755" s="260"/>
      <c r="D1755" s="115"/>
      <c r="E1755" s="26"/>
      <c r="F1755" s="115" t="s">
        <v>235</v>
      </c>
      <c r="G1755" s="28">
        <f t="shared" si="366"/>
        <v>0</v>
      </c>
      <c r="H1755" s="28">
        <f t="shared" si="366"/>
        <v>0</v>
      </c>
      <c r="I1755" s="28">
        <v>0</v>
      </c>
      <c r="J1755" s="28">
        <v>0</v>
      </c>
      <c r="K1755" s="28">
        <v>0</v>
      </c>
      <c r="L1755" s="28">
        <v>0</v>
      </c>
      <c r="M1755" s="28">
        <v>0</v>
      </c>
      <c r="N1755" s="28">
        <v>0</v>
      </c>
      <c r="O1755" s="28">
        <v>0</v>
      </c>
      <c r="P1755" s="45">
        <v>0</v>
      </c>
      <c r="Q1755" s="190"/>
      <c r="R1755" s="191"/>
      <c r="S1755" s="6"/>
      <c r="T1755" s="17"/>
    </row>
    <row r="1756" spans="1:20" ht="12.75">
      <c r="A1756" s="158"/>
      <c r="B1756" s="161"/>
      <c r="C1756" s="260"/>
      <c r="D1756" s="115"/>
      <c r="E1756" s="26"/>
      <c r="F1756" s="115" t="s">
        <v>236</v>
      </c>
      <c r="G1756" s="28">
        <f t="shared" si="366"/>
        <v>0</v>
      </c>
      <c r="H1756" s="28">
        <f t="shared" si="366"/>
        <v>0</v>
      </c>
      <c r="I1756" s="28">
        <v>0</v>
      </c>
      <c r="J1756" s="28">
        <v>0</v>
      </c>
      <c r="K1756" s="28">
        <v>0</v>
      </c>
      <c r="L1756" s="28">
        <v>0</v>
      </c>
      <c r="M1756" s="28">
        <v>0</v>
      </c>
      <c r="N1756" s="28">
        <v>0</v>
      </c>
      <c r="O1756" s="28">
        <v>0</v>
      </c>
      <c r="P1756" s="45">
        <v>0</v>
      </c>
      <c r="Q1756" s="190"/>
      <c r="R1756" s="191"/>
      <c r="S1756" s="6"/>
      <c r="T1756" s="17"/>
    </row>
    <row r="1757" spans="1:20" ht="12.75">
      <c r="A1757" s="158"/>
      <c r="B1757" s="161"/>
      <c r="C1757" s="260"/>
      <c r="D1757" s="115"/>
      <c r="E1757" s="26"/>
      <c r="F1757" s="115" t="s">
        <v>237</v>
      </c>
      <c r="G1757" s="28">
        <f t="shared" si="366"/>
        <v>0</v>
      </c>
      <c r="H1757" s="28">
        <f t="shared" si="366"/>
        <v>0</v>
      </c>
      <c r="I1757" s="28">
        <v>0</v>
      </c>
      <c r="J1757" s="28">
        <v>0</v>
      </c>
      <c r="K1757" s="28">
        <v>0</v>
      </c>
      <c r="L1757" s="28">
        <v>0</v>
      </c>
      <c r="M1757" s="28">
        <v>0</v>
      </c>
      <c r="N1757" s="28">
        <v>0</v>
      </c>
      <c r="O1757" s="28">
        <v>0</v>
      </c>
      <c r="P1757" s="45">
        <v>0</v>
      </c>
      <c r="Q1757" s="190"/>
      <c r="R1757" s="191"/>
      <c r="S1757" s="6"/>
      <c r="T1757" s="17"/>
    </row>
    <row r="1758" spans="1:20" ht="13.5" thickBot="1">
      <c r="A1758" s="159"/>
      <c r="B1758" s="162"/>
      <c r="C1758" s="261"/>
      <c r="D1758" s="116"/>
      <c r="E1758" s="46"/>
      <c r="F1758" s="116" t="s">
        <v>238</v>
      </c>
      <c r="G1758" s="36">
        <f t="shared" si="366"/>
        <v>0</v>
      </c>
      <c r="H1758" s="36">
        <f t="shared" si="366"/>
        <v>0</v>
      </c>
      <c r="I1758" s="36">
        <v>0</v>
      </c>
      <c r="J1758" s="36">
        <v>0</v>
      </c>
      <c r="K1758" s="36">
        <v>0</v>
      </c>
      <c r="L1758" s="36">
        <v>0</v>
      </c>
      <c r="M1758" s="36">
        <v>0</v>
      </c>
      <c r="N1758" s="36">
        <v>0</v>
      </c>
      <c r="O1758" s="36">
        <v>0</v>
      </c>
      <c r="P1758" s="47">
        <v>0</v>
      </c>
      <c r="Q1758" s="192"/>
      <c r="R1758" s="193"/>
      <c r="S1758" s="6"/>
      <c r="T1758" s="17"/>
    </row>
    <row r="1759" spans="1:19" ht="12.75" customHeight="1">
      <c r="A1759" s="157" t="s">
        <v>84</v>
      </c>
      <c r="B1759" s="160" t="s">
        <v>85</v>
      </c>
      <c r="C1759" s="259">
        <v>248</v>
      </c>
      <c r="D1759" s="21"/>
      <c r="E1759" s="114"/>
      <c r="F1759" s="44" t="s">
        <v>19</v>
      </c>
      <c r="G1759" s="23">
        <f>SUM(G1760:G1770)</f>
        <v>12477</v>
      </c>
      <c r="H1759" s="23">
        <f aca="true" t="shared" si="367" ref="H1759:P1759">SUM(H1760:H1770)</f>
        <v>12477</v>
      </c>
      <c r="I1759" s="23">
        <f t="shared" si="367"/>
        <v>12477</v>
      </c>
      <c r="J1759" s="23">
        <f t="shared" si="367"/>
        <v>12477</v>
      </c>
      <c r="K1759" s="23">
        <f t="shared" si="367"/>
        <v>0</v>
      </c>
      <c r="L1759" s="23">
        <f t="shared" si="367"/>
        <v>0</v>
      </c>
      <c r="M1759" s="23">
        <f t="shared" si="367"/>
        <v>0</v>
      </c>
      <c r="N1759" s="23">
        <f t="shared" si="367"/>
        <v>0</v>
      </c>
      <c r="O1759" s="23">
        <f t="shared" si="367"/>
        <v>0</v>
      </c>
      <c r="P1759" s="23">
        <f t="shared" si="367"/>
        <v>0</v>
      </c>
      <c r="Q1759" s="188" t="s">
        <v>20</v>
      </c>
      <c r="R1759" s="189"/>
      <c r="S1759" s="6"/>
    </row>
    <row r="1760" spans="1:19" ht="12.75">
      <c r="A1760" s="158"/>
      <c r="B1760" s="161"/>
      <c r="C1760" s="260"/>
      <c r="D1760" s="29">
        <v>834001414</v>
      </c>
      <c r="E1760" s="115" t="s">
        <v>23</v>
      </c>
      <c r="F1760" s="26" t="s">
        <v>22</v>
      </c>
      <c r="G1760" s="28">
        <f aca="true" t="shared" si="368" ref="G1760:H1769">I1760+K1760+M1760+O1760</f>
        <v>3064.6</v>
      </c>
      <c r="H1760" s="28">
        <f t="shared" si="368"/>
        <v>3064.6</v>
      </c>
      <c r="I1760" s="28">
        <v>3064.6</v>
      </c>
      <c r="J1760" s="28">
        <v>3064.6</v>
      </c>
      <c r="K1760" s="28">
        <v>0</v>
      </c>
      <c r="L1760" s="28">
        <v>0</v>
      </c>
      <c r="M1760" s="28">
        <v>0</v>
      </c>
      <c r="N1760" s="28">
        <v>0</v>
      </c>
      <c r="O1760" s="28">
        <v>0</v>
      </c>
      <c r="P1760" s="45">
        <v>0</v>
      </c>
      <c r="Q1760" s="190"/>
      <c r="R1760" s="191"/>
      <c r="S1760" s="6"/>
    </row>
    <row r="1761" spans="1:19" ht="12.75">
      <c r="A1761" s="158"/>
      <c r="B1761" s="161"/>
      <c r="C1761" s="260"/>
      <c r="D1761" s="49"/>
      <c r="E1761" s="115"/>
      <c r="F1761" s="26" t="s">
        <v>25</v>
      </c>
      <c r="G1761" s="28">
        <f t="shared" si="368"/>
        <v>0</v>
      </c>
      <c r="H1761" s="28">
        <f t="shared" si="368"/>
        <v>0</v>
      </c>
      <c r="I1761" s="28">
        <v>0</v>
      </c>
      <c r="J1761" s="28">
        <v>0</v>
      </c>
      <c r="K1761" s="28">
        <v>0</v>
      </c>
      <c r="L1761" s="28">
        <v>0</v>
      </c>
      <c r="M1761" s="28">
        <v>0</v>
      </c>
      <c r="N1761" s="28">
        <v>0</v>
      </c>
      <c r="O1761" s="28">
        <v>0</v>
      </c>
      <c r="P1761" s="45">
        <v>0</v>
      </c>
      <c r="Q1761" s="190"/>
      <c r="R1761" s="191"/>
      <c r="S1761" s="6"/>
    </row>
    <row r="1762" spans="1:19" ht="12.75">
      <c r="A1762" s="158"/>
      <c r="B1762" s="161"/>
      <c r="C1762" s="260"/>
      <c r="D1762" s="115" t="s">
        <v>211</v>
      </c>
      <c r="E1762" s="115" t="s">
        <v>23</v>
      </c>
      <c r="F1762" s="26" t="s">
        <v>26</v>
      </c>
      <c r="G1762" s="28">
        <f t="shared" si="368"/>
        <v>9177.4</v>
      </c>
      <c r="H1762" s="28">
        <f t="shared" si="368"/>
        <v>9177.4</v>
      </c>
      <c r="I1762" s="28">
        <v>9177.4</v>
      </c>
      <c r="J1762" s="28">
        <v>9177.4</v>
      </c>
      <c r="K1762" s="28">
        <v>0</v>
      </c>
      <c r="L1762" s="28">
        <v>0</v>
      </c>
      <c r="M1762" s="28">
        <v>0</v>
      </c>
      <c r="N1762" s="28">
        <v>0</v>
      </c>
      <c r="O1762" s="28">
        <v>0</v>
      </c>
      <c r="P1762" s="45">
        <v>0</v>
      </c>
      <c r="Q1762" s="190"/>
      <c r="R1762" s="191"/>
      <c r="S1762" s="6"/>
    </row>
    <row r="1763" spans="1:19" ht="76.5">
      <c r="A1763" s="158"/>
      <c r="B1763" s="161"/>
      <c r="C1763" s="260"/>
      <c r="D1763" s="115" t="s">
        <v>211</v>
      </c>
      <c r="E1763" s="115" t="s">
        <v>88</v>
      </c>
      <c r="F1763" s="26" t="s">
        <v>27</v>
      </c>
      <c r="G1763" s="28">
        <f t="shared" si="368"/>
        <v>199.8</v>
      </c>
      <c r="H1763" s="28">
        <f t="shared" si="368"/>
        <v>199.8</v>
      </c>
      <c r="I1763" s="28">
        <v>199.8</v>
      </c>
      <c r="J1763" s="28">
        <v>199.8</v>
      </c>
      <c r="K1763" s="28">
        <v>0</v>
      </c>
      <c r="L1763" s="28">
        <v>0</v>
      </c>
      <c r="M1763" s="28">
        <v>0</v>
      </c>
      <c r="N1763" s="28">
        <v>0</v>
      </c>
      <c r="O1763" s="28">
        <v>0</v>
      </c>
      <c r="P1763" s="45">
        <v>0</v>
      </c>
      <c r="Q1763" s="190"/>
      <c r="R1763" s="191"/>
      <c r="S1763" s="6"/>
    </row>
    <row r="1764" spans="1:19" ht="76.5">
      <c r="A1764" s="158"/>
      <c r="B1764" s="161"/>
      <c r="C1764" s="260"/>
      <c r="D1764" s="115" t="s">
        <v>211</v>
      </c>
      <c r="E1764" s="26" t="s">
        <v>88</v>
      </c>
      <c r="F1764" s="26" t="s">
        <v>28</v>
      </c>
      <c r="G1764" s="28">
        <f t="shared" si="368"/>
        <v>35.2</v>
      </c>
      <c r="H1764" s="28">
        <f t="shared" si="368"/>
        <v>35.2</v>
      </c>
      <c r="I1764" s="28">
        <v>35.2</v>
      </c>
      <c r="J1764" s="28">
        <v>35.2</v>
      </c>
      <c r="K1764" s="28">
        <v>0</v>
      </c>
      <c r="L1764" s="28">
        <v>0</v>
      </c>
      <c r="M1764" s="28">
        <v>0</v>
      </c>
      <c r="N1764" s="28">
        <v>0</v>
      </c>
      <c r="O1764" s="28">
        <v>0</v>
      </c>
      <c r="P1764" s="45">
        <v>0</v>
      </c>
      <c r="Q1764" s="190"/>
      <c r="R1764" s="191"/>
      <c r="S1764" s="6"/>
    </row>
    <row r="1765" spans="1:19" ht="12.75">
      <c r="A1765" s="158"/>
      <c r="B1765" s="161"/>
      <c r="C1765" s="260"/>
      <c r="D1765" s="29"/>
      <c r="E1765" s="115"/>
      <c r="F1765" s="26" t="s">
        <v>227</v>
      </c>
      <c r="G1765" s="28">
        <f t="shared" si="368"/>
        <v>0</v>
      </c>
      <c r="H1765" s="28">
        <f t="shared" si="368"/>
        <v>0</v>
      </c>
      <c r="I1765" s="28">
        <v>0</v>
      </c>
      <c r="J1765" s="28">
        <v>0</v>
      </c>
      <c r="K1765" s="28">
        <v>0</v>
      </c>
      <c r="L1765" s="28">
        <v>0</v>
      </c>
      <c r="M1765" s="28">
        <v>0</v>
      </c>
      <c r="N1765" s="28">
        <v>0</v>
      </c>
      <c r="O1765" s="28">
        <v>0</v>
      </c>
      <c r="P1765" s="45">
        <v>0</v>
      </c>
      <c r="Q1765" s="190"/>
      <c r="R1765" s="191"/>
      <c r="S1765" s="6"/>
    </row>
    <row r="1766" spans="1:20" ht="12.75">
      <c r="A1766" s="158"/>
      <c r="B1766" s="161"/>
      <c r="C1766" s="260"/>
      <c r="D1766" s="115"/>
      <c r="E1766" s="26"/>
      <c r="F1766" s="115" t="s">
        <v>234</v>
      </c>
      <c r="G1766" s="28">
        <f t="shared" si="368"/>
        <v>0</v>
      </c>
      <c r="H1766" s="28">
        <f t="shared" si="368"/>
        <v>0</v>
      </c>
      <c r="I1766" s="28">
        <v>0</v>
      </c>
      <c r="J1766" s="28">
        <v>0</v>
      </c>
      <c r="K1766" s="28">
        <v>0</v>
      </c>
      <c r="L1766" s="28">
        <v>0</v>
      </c>
      <c r="M1766" s="28">
        <v>0</v>
      </c>
      <c r="N1766" s="28">
        <v>0</v>
      </c>
      <c r="O1766" s="28">
        <v>0</v>
      </c>
      <c r="P1766" s="45">
        <v>0</v>
      </c>
      <c r="Q1766" s="190"/>
      <c r="R1766" s="191"/>
      <c r="S1766" s="6"/>
      <c r="T1766" s="17"/>
    </row>
    <row r="1767" spans="1:20" ht="12.75">
      <c r="A1767" s="158"/>
      <c r="B1767" s="161"/>
      <c r="C1767" s="260"/>
      <c r="D1767" s="115"/>
      <c r="E1767" s="26"/>
      <c r="F1767" s="115" t="s">
        <v>235</v>
      </c>
      <c r="G1767" s="28">
        <f t="shared" si="368"/>
        <v>0</v>
      </c>
      <c r="H1767" s="28">
        <f t="shared" si="368"/>
        <v>0</v>
      </c>
      <c r="I1767" s="28">
        <v>0</v>
      </c>
      <c r="J1767" s="28">
        <v>0</v>
      </c>
      <c r="K1767" s="28">
        <v>0</v>
      </c>
      <c r="L1767" s="28">
        <v>0</v>
      </c>
      <c r="M1767" s="28">
        <v>0</v>
      </c>
      <c r="N1767" s="28">
        <v>0</v>
      </c>
      <c r="O1767" s="28">
        <v>0</v>
      </c>
      <c r="P1767" s="45">
        <v>0</v>
      </c>
      <c r="Q1767" s="190"/>
      <c r="R1767" s="191"/>
      <c r="S1767" s="6"/>
      <c r="T1767" s="17"/>
    </row>
    <row r="1768" spans="1:20" ht="12.75">
      <c r="A1768" s="158"/>
      <c r="B1768" s="161"/>
      <c r="C1768" s="260"/>
      <c r="D1768" s="115"/>
      <c r="E1768" s="26"/>
      <c r="F1768" s="115" t="s">
        <v>236</v>
      </c>
      <c r="G1768" s="28">
        <f t="shared" si="368"/>
        <v>0</v>
      </c>
      <c r="H1768" s="28">
        <f t="shared" si="368"/>
        <v>0</v>
      </c>
      <c r="I1768" s="28">
        <v>0</v>
      </c>
      <c r="J1768" s="28">
        <v>0</v>
      </c>
      <c r="K1768" s="28">
        <v>0</v>
      </c>
      <c r="L1768" s="28">
        <v>0</v>
      </c>
      <c r="M1768" s="28">
        <v>0</v>
      </c>
      <c r="N1768" s="28">
        <v>0</v>
      </c>
      <c r="O1768" s="28">
        <v>0</v>
      </c>
      <c r="P1768" s="45">
        <v>0</v>
      </c>
      <c r="Q1768" s="190"/>
      <c r="R1768" s="191"/>
      <c r="S1768" s="6"/>
      <c r="T1768" s="17"/>
    </row>
    <row r="1769" spans="1:20" ht="12.75">
      <c r="A1769" s="158"/>
      <c r="B1769" s="161"/>
      <c r="C1769" s="260"/>
      <c r="D1769" s="115"/>
      <c r="E1769" s="26"/>
      <c r="F1769" s="115" t="s">
        <v>237</v>
      </c>
      <c r="G1769" s="28">
        <f t="shared" si="368"/>
        <v>0</v>
      </c>
      <c r="H1769" s="28">
        <f t="shared" si="368"/>
        <v>0</v>
      </c>
      <c r="I1769" s="28">
        <v>0</v>
      </c>
      <c r="J1769" s="28">
        <v>0</v>
      </c>
      <c r="K1769" s="28">
        <v>0</v>
      </c>
      <c r="L1769" s="28">
        <v>0</v>
      </c>
      <c r="M1769" s="28">
        <v>0</v>
      </c>
      <c r="N1769" s="28">
        <v>0</v>
      </c>
      <c r="O1769" s="28">
        <v>0</v>
      </c>
      <c r="P1769" s="45">
        <v>0</v>
      </c>
      <c r="Q1769" s="190"/>
      <c r="R1769" s="191"/>
      <c r="S1769" s="6"/>
      <c r="T1769" s="17"/>
    </row>
    <row r="1770" spans="1:20" ht="13.5" thickBot="1">
      <c r="A1770" s="159"/>
      <c r="B1770" s="162"/>
      <c r="C1770" s="261"/>
      <c r="D1770" s="116"/>
      <c r="E1770" s="46"/>
      <c r="F1770" s="116" t="s">
        <v>238</v>
      </c>
      <c r="G1770" s="36">
        <f>I1770+K1770+M1770+O1770</f>
        <v>0</v>
      </c>
      <c r="H1770" s="36">
        <f>J1770+L1770+N1770+P1770</f>
        <v>0</v>
      </c>
      <c r="I1770" s="36">
        <v>0</v>
      </c>
      <c r="J1770" s="36">
        <v>0</v>
      </c>
      <c r="K1770" s="36">
        <v>0</v>
      </c>
      <c r="L1770" s="36">
        <v>0</v>
      </c>
      <c r="M1770" s="36">
        <v>0</v>
      </c>
      <c r="N1770" s="36">
        <v>0</v>
      </c>
      <c r="O1770" s="36">
        <v>0</v>
      </c>
      <c r="P1770" s="47">
        <v>0</v>
      </c>
      <c r="Q1770" s="192"/>
      <c r="R1770" s="193"/>
      <c r="S1770" s="6"/>
      <c r="T1770" s="17"/>
    </row>
    <row r="1771" spans="1:19" ht="12.75" customHeight="1">
      <c r="A1771" s="157" t="s">
        <v>86</v>
      </c>
      <c r="B1771" s="160" t="s">
        <v>87</v>
      </c>
      <c r="C1771" s="154"/>
      <c r="D1771" s="21"/>
      <c r="E1771" s="114"/>
      <c r="F1771" s="44" t="s">
        <v>19</v>
      </c>
      <c r="G1771" s="23">
        <f>SUM(G1772:G1782)</f>
        <v>1628</v>
      </c>
      <c r="H1771" s="23">
        <f aca="true" t="shared" si="369" ref="H1771:P1771">SUM(H1772:H1782)</f>
        <v>1628</v>
      </c>
      <c r="I1771" s="23">
        <f t="shared" si="369"/>
        <v>1628</v>
      </c>
      <c r="J1771" s="23">
        <f t="shared" si="369"/>
        <v>1628</v>
      </c>
      <c r="K1771" s="23">
        <f t="shared" si="369"/>
        <v>0</v>
      </c>
      <c r="L1771" s="23">
        <f t="shared" si="369"/>
        <v>0</v>
      </c>
      <c r="M1771" s="23">
        <f t="shared" si="369"/>
        <v>0</v>
      </c>
      <c r="N1771" s="23">
        <f t="shared" si="369"/>
        <v>0</v>
      </c>
      <c r="O1771" s="23">
        <f t="shared" si="369"/>
        <v>0</v>
      </c>
      <c r="P1771" s="23">
        <f t="shared" si="369"/>
        <v>0</v>
      </c>
      <c r="Q1771" s="188" t="s">
        <v>20</v>
      </c>
      <c r="R1771" s="189"/>
      <c r="S1771" s="6"/>
    </row>
    <row r="1772" spans="1:20" ht="12.75">
      <c r="A1772" s="158"/>
      <c r="B1772" s="161"/>
      <c r="C1772" s="155"/>
      <c r="D1772" s="29"/>
      <c r="E1772" s="115"/>
      <c r="F1772" s="26" t="s">
        <v>22</v>
      </c>
      <c r="G1772" s="28">
        <f aca="true" t="shared" si="370" ref="G1772:H1776">I1772+K1772+M1772+O1772</f>
        <v>0</v>
      </c>
      <c r="H1772" s="28">
        <f t="shared" si="370"/>
        <v>0</v>
      </c>
      <c r="I1772" s="28">
        <v>0</v>
      </c>
      <c r="J1772" s="28">
        <v>0</v>
      </c>
      <c r="K1772" s="28">
        <v>0</v>
      </c>
      <c r="L1772" s="28">
        <v>0</v>
      </c>
      <c r="M1772" s="28">
        <v>0</v>
      </c>
      <c r="N1772" s="28">
        <v>0</v>
      </c>
      <c r="O1772" s="28">
        <v>0</v>
      </c>
      <c r="P1772" s="45">
        <v>0</v>
      </c>
      <c r="Q1772" s="190"/>
      <c r="R1772" s="191"/>
      <c r="S1772" s="6"/>
      <c r="T1772" s="50"/>
    </row>
    <row r="1773" spans="1:19" ht="12.75">
      <c r="A1773" s="158"/>
      <c r="B1773" s="161"/>
      <c r="C1773" s="155"/>
      <c r="D1773" s="115"/>
      <c r="E1773" s="115"/>
      <c r="F1773" s="26" t="s">
        <v>25</v>
      </c>
      <c r="G1773" s="28">
        <f>I1773+K1773+M1773+O1773</f>
        <v>0</v>
      </c>
      <c r="H1773" s="28">
        <f>J1773+L1773+N1773+P1773</f>
        <v>0</v>
      </c>
      <c r="I1773" s="28">
        <v>0</v>
      </c>
      <c r="J1773" s="28">
        <v>0</v>
      </c>
      <c r="K1773" s="28">
        <v>0</v>
      </c>
      <c r="L1773" s="28">
        <v>0</v>
      </c>
      <c r="M1773" s="28">
        <v>0</v>
      </c>
      <c r="N1773" s="28">
        <v>0</v>
      </c>
      <c r="O1773" s="28">
        <v>0</v>
      </c>
      <c r="P1773" s="45">
        <v>0</v>
      </c>
      <c r="Q1773" s="190"/>
      <c r="R1773" s="191"/>
      <c r="S1773" s="6"/>
    </row>
    <row r="1774" spans="1:19" ht="94.5" customHeight="1">
      <c r="A1774" s="158"/>
      <c r="B1774" s="161"/>
      <c r="C1774" s="155"/>
      <c r="D1774" s="115" t="s">
        <v>213</v>
      </c>
      <c r="E1774" s="115" t="s">
        <v>88</v>
      </c>
      <c r="F1774" s="26" t="s">
        <v>26</v>
      </c>
      <c r="G1774" s="28">
        <f t="shared" si="370"/>
        <v>1628</v>
      </c>
      <c r="H1774" s="28">
        <f t="shared" si="370"/>
        <v>1628</v>
      </c>
      <c r="I1774" s="28">
        <f>2750-1122</f>
        <v>1628</v>
      </c>
      <c r="J1774" s="28">
        <f>2750-1122</f>
        <v>1628</v>
      </c>
      <c r="K1774" s="28">
        <v>0</v>
      </c>
      <c r="L1774" s="28">
        <v>0</v>
      </c>
      <c r="M1774" s="28">
        <v>0</v>
      </c>
      <c r="N1774" s="28">
        <v>0</v>
      </c>
      <c r="O1774" s="28">
        <v>0</v>
      </c>
      <c r="P1774" s="45">
        <v>0</v>
      </c>
      <c r="Q1774" s="190"/>
      <c r="R1774" s="191"/>
      <c r="S1774" s="6"/>
    </row>
    <row r="1775" spans="1:19" ht="12.75">
      <c r="A1775" s="158"/>
      <c r="B1775" s="161"/>
      <c r="C1775" s="155"/>
      <c r="D1775" s="115" t="s">
        <v>211</v>
      </c>
      <c r="E1775" s="115" t="s">
        <v>199</v>
      </c>
      <c r="F1775" s="26" t="s">
        <v>27</v>
      </c>
      <c r="G1775" s="28">
        <f t="shared" si="370"/>
        <v>0</v>
      </c>
      <c r="H1775" s="28">
        <f t="shared" si="370"/>
        <v>0</v>
      </c>
      <c r="I1775" s="28">
        <f>2750-1348.1-430.7-971.2</f>
        <v>0</v>
      </c>
      <c r="J1775" s="28">
        <f>2750-1348.1-430.7-971.2</f>
        <v>0</v>
      </c>
      <c r="K1775" s="28">
        <v>0</v>
      </c>
      <c r="L1775" s="28">
        <v>0</v>
      </c>
      <c r="M1775" s="28">
        <v>0</v>
      </c>
      <c r="N1775" s="28">
        <v>0</v>
      </c>
      <c r="O1775" s="28">
        <v>0</v>
      </c>
      <c r="P1775" s="45">
        <v>0</v>
      </c>
      <c r="Q1775" s="190"/>
      <c r="R1775" s="191"/>
      <c r="S1775" s="6"/>
    </row>
    <row r="1776" spans="1:19" ht="12.75">
      <c r="A1776" s="158"/>
      <c r="B1776" s="161"/>
      <c r="C1776" s="155"/>
      <c r="D1776" s="29"/>
      <c r="E1776" s="26"/>
      <c r="F1776" s="26" t="s">
        <v>28</v>
      </c>
      <c r="G1776" s="28">
        <f t="shared" si="370"/>
        <v>0</v>
      </c>
      <c r="H1776" s="28">
        <f t="shared" si="370"/>
        <v>0</v>
      </c>
      <c r="I1776" s="28">
        <v>0</v>
      </c>
      <c r="J1776" s="28">
        <v>0</v>
      </c>
      <c r="K1776" s="28">
        <v>0</v>
      </c>
      <c r="L1776" s="28">
        <v>0</v>
      </c>
      <c r="M1776" s="28">
        <v>0</v>
      </c>
      <c r="N1776" s="28">
        <v>0</v>
      </c>
      <c r="O1776" s="28">
        <v>0</v>
      </c>
      <c r="P1776" s="45">
        <v>0</v>
      </c>
      <c r="Q1776" s="190"/>
      <c r="R1776" s="191"/>
      <c r="S1776" s="6"/>
    </row>
    <row r="1777" spans="1:19" ht="12.75">
      <c r="A1777" s="158"/>
      <c r="B1777" s="161"/>
      <c r="C1777" s="155"/>
      <c r="D1777" s="29"/>
      <c r="E1777" s="115"/>
      <c r="F1777" s="26" t="s">
        <v>227</v>
      </c>
      <c r="G1777" s="28">
        <v>0</v>
      </c>
      <c r="H1777" s="28">
        <v>0</v>
      </c>
      <c r="I1777" s="28">
        <v>0</v>
      </c>
      <c r="J1777" s="28">
        <v>0</v>
      </c>
      <c r="K1777" s="28">
        <v>0</v>
      </c>
      <c r="L1777" s="28">
        <v>0</v>
      </c>
      <c r="M1777" s="28">
        <v>0</v>
      </c>
      <c r="N1777" s="28">
        <v>0</v>
      </c>
      <c r="O1777" s="28">
        <v>0</v>
      </c>
      <c r="P1777" s="45">
        <v>0</v>
      </c>
      <c r="Q1777" s="190"/>
      <c r="R1777" s="191"/>
      <c r="S1777" s="6"/>
    </row>
    <row r="1778" spans="1:20" ht="12.75">
      <c r="A1778" s="158"/>
      <c r="B1778" s="161"/>
      <c r="C1778" s="155"/>
      <c r="D1778" s="115"/>
      <c r="E1778" s="26"/>
      <c r="F1778" s="115" t="s">
        <v>234</v>
      </c>
      <c r="G1778" s="28">
        <f aca="true" t="shared" si="371" ref="G1778:H1782">I1778+K1778+M1778+O1778</f>
        <v>0</v>
      </c>
      <c r="H1778" s="28">
        <f t="shared" si="371"/>
        <v>0</v>
      </c>
      <c r="I1778" s="28">
        <v>0</v>
      </c>
      <c r="J1778" s="28">
        <v>0</v>
      </c>
      <c r="K1778" s="28">
        <v>0</v>
      </c>
      <c r="L1778" s="28">
        <v>0</v>
      </c>
      <c r="M1778" s="28">
        <v>0</v>
      </c>
      <c r="N1778" s="28">
        <v>0</v>
      </c>
      <c r="O1778" s="28">
        <v>0</v>
      </c>
      <c r="P1778" s="45">
        <v>0</v>
      </c>
      <c r="Q1778" s="190"/>
      <c r="R1778" s="191"/>
      <c r="S1778" s="6"/>
      <c r="T1778" s="17"/>
    </row>
    <row r="1779" spans="1:20" ht="12.75">
      <c r="A1779" s="158"/>
      <c r="B1779" s="161"/>
      <c r="C1779" s="155"/>
      <c r="D1779" s="115"/>
      <c r="E1779" s="26"/>
      <c r="F1779" s="115" t="s">
        <v>235</v>
      </c>
      <c r="G1779" s="28">
        <f t="shared" si="371"/>
        <v>0</v>
      </c>
      <c r="H1779" s="28">
        <f t="shared" si="371"/>
        <v>0</v>
      </c>
      <c r="I1779" s="28">
        <v>0</v>
      </c>
      <c r="J1779" s="28">
        <v>0</v>
      </c>
      <c r="K1779" s="28">
        <v>0</v>
      </c>
      <c r="L1779" s="28">
        <v>0</v>
      </c>
      <c r="M1779" s="28">
        <v>0</v>
      </c>
      <c r="N1779" s="28">
        <v>0</v>
      </c>
      <c r="O1779" s="28">
        <v>0</v>
      </c>
      <c r="P1779" s="45">
        <v>0</v>
      </c>
      <c r="Q1779" s="190"/>
      <c r="R1779" s="191"/>
      <c r="S1779" s="6"/>
      <c r="T1779" s="17"/>
    </row>
    <row r="1780" spans="1:20" ht="12.75">
      <c r="A1780" s="158"/>
      <c r="B1780" s="161"/>
      <c r="C1780" s="155"/>
      <c r="D1780" s="115"/>
      <c r="E1780" s="26"/>
      <c r="F1780" s="115" t="s">
        <v>236</v>
      </c>
      <c r="G1780" s="28">
        <f t="shared" si="371"/>
        <v>0</v>
      </c>
      <c r="H1780" s="28">
        <f t="shared" si="371"/>
        <v>0</v>
      </c>
      <c r="I1780" s="28">
        <v>0</v>
      </c>
      <c r="J1780" s="28">
        <v>0</v>
      </c>
      <c r="K1780" s="28">
        <v>0</v>
      </c>
      <c r="L1780" s="28">
        <v>0</v>
      </c>
      <c r="M1780" s="28">
        <v>0</v>
      </c>
      <c r="N1780" s="28">
        <v>0</v>
      </c>
      <c r="O1780" s="28">
        <v>0</v>
      </c>
      <c r="P1780" s="45">
        <v>0</v>
      </c>
      <c r="Q1780" s="190"/>
      <c r="R1780" s="191"/>
      <c r="S1780" s="6"/>
      <c r="T1780" s="17"/>
    </row>
    <row r="1781" spans="1:20" ht="12.75">
      <c r="A1781" s="158"/>
      <c r="B1781" s="161"/>
      <c r="C1781" s="155"/>
      <c r="D1781" s="115"/>
      <c r="E1781" s="26"/>
      <c r="F1781" s="115" t="s">
        <v>237</v>
      </c>
      <c r="G1781" s="28">
        <f t="shared" si="371"/>
        <v>0</v>
      </c>
      <c r="H1781" s="28">
        <f t="shared" si="371"/>
        <v>0</v>
      </c>
      <c r="I1781" s="28">
        <v>0</v>
      </c>
      <c r="J1781" s="28">
        <v>0</v>
      </c>
      <c r="K1781" s="28">
        <v>0</v>
      </c>
      <c r="L1781" s="28">
        <v>0</v>
      </c>
      <c r="M1781" s="28">
        <v>0</v>
      </c>
      <c r="N1781" s="28">
        <v>0</v>
      </c>
      <c r="O1781" s="28">
        <v>0</v>
      </c>
      <c r="P1781" s="45">
        <v>0</v>
      </c>
      <c r="Q1781" s="190"/>
      <c r="R1781" s="191"/>
      <c r="S1781" s="6"/>
      <c r="T1781" s="17"/>
    </row>
    <row r="1782" spans="1:20" ht="13.5" thickBot="1">
      <c r="A1782" s="159"/>
      <c r="B1782" s="162"/>
      <c r="C1782" s="156"/>
      <c r="D1782" s="116"/>
      <c r="E1782" s="46"/>
      <c r="F1782" s="116" t="s">
        <v>238</v>
      </c>
      <c r="G1782" s="36">
        <f t="shared" si="371"/>
        <v>0</v>
      </c>
      <c r="H1782" s="36">
        <f t="shared" si="371"/>
        <v>0</v>
      </c>
      <c r="I1782" s="36">
        <v>0</v>
      </c>
      <c r="J1782" s="36">
        <v>0</v>
      </c>
      <c r="K1782" s="36">
        <v>0</v>
      </c>
      <c r="L1782" s="36">
        <v>0</v>
      </c>
      <c r="M1782" s="36">
        <v>0</v>
      </c>
      <c r="N1782" s="36">
        <v>0</v>
      </c>
      <c r="O1782" s="36">
        <v>0</v>
      </c>
      <c r="P1782" s="47">
        <v>0</v>
      </c>
      <c r="Q1782" s="192"/>
      <c r="R1782" s="193"/>
      <c r="S1782" s="6"/>
      <c r="T1782" s="17"/>
    </row>
    <row r="1783" spans="1:19" ht="12.75" customHeight="1">
      <c r="A1783" s="263" t="s">
        <v>89</v>
      </c>
      <c r="B1783" s="160" t="s">
        <v>90</v>
      </c>
      <c r="C1783" s="154">
        <v>196</v>
      </c>
      <c r="D1783" s="114"/>
      <c r="E1783" s="114"/>
      <c r="F1783" s="44" t="s">
        <v>19</v>
      </c>
      <c r="G1783" s="23">
        <f>SUM(G1784:G1796)</f>
        <v>6062.799999999999</v>
      </c>
      <c r="H1783" s="23">
        <f aca="true" t="shared" si="372" ref="H1783:P1783">SUM(H1784:H1796)</f>
        <v>6062.799999999999</v>
      </c>
      <c r="I1783" s="23">
        <f t="shared" si="372"/>
        <v>6062.799999999999</v>
      </c>
      <c r="J1783" s="23">
        <f t="shared" si="372"/>
        <v>6062.799999999999</v>
      </c>
      <c r="K1783" s="23">
        <f t="shared" si="372"/>
        <v>0</v>
      </c>
      <c r="L1783" s="23">
        <f t="shared" si="372"/>
        <v>0</v>
      </c>
      <c r="M1783" s="23">
        <f t="shared" si="372"/>
        <v>0</v>
      </c>
      <c r="N1783" s="23">
        <f t="shared" si="372"/>
        <v>0</v>
      </c>
      <c r="O1783" s="23">
        <f t="shared" si="372"/>
        <v>0</v>
      </c>
      <c r="P1783" s="23">
        <f t="shared" si="372"/>
        <v>0</v>
      </c>
      <c r="Q1783" s="188" t="s">
        <v>20</v>
      </c>
      <c r="R1783" s="189"/>
      <c r="S1783" s="6"/>
    </row>
    <row r="1784" spans="1:19" ht="12.75">
      <c r="A1784" s="264"/>
      <c r="B1784" s="161"/>
      <c r="C1784" s="155"/>
      <c r="D1784" s="115"/>
      <c r="E1784" s="115"/>
      <c r="F1784" s="26" t="s">
        <v>22</v>
      </c>
      <c r="G1784" s="28">
        <f aca="true" t="shared" si="373" ref="G1784:H1790">I1784+K1784+M1784+O1784</f>
        <v>0</v>
      </c>
      <c r="H1784" s="28">
        <f t="shared" si="373"/>
        <v>0</v>
      </c>
      <c r="I1784" s="28">
        <v>0</v>
      </c>
      <c r="J1784" s="28">
        <v>0</v>
      </c>
      <c r="K1784" s="28">
        <v>0</v>
      </c>
      <c r="L1784" s="28">
        <v>0</v>
      </c>
      <c r="M1784" s="28">
        <v>0</v>
      </c>
      <c r="N1784" s="28">
        <v>0</v>
      </c>
      <c r="O1784" s="28">
        <v>0</v>
      </c>
      <c r="P1784" s="28">
        <v>0</v>
      </c>
      <c r="Q1784" s="190"/>
      <c r="R1784" s="191"/>
      <c r="S1784" s="6"/>
    </row>
    <row r="1785" spans="1:19" ht="12.75">
      <c r="A1785" s="264"/>
      <c r="B1785" s="161"/>
      <c r="C1785" s="155"/>
      <c r="D1785" s="115" t="s">
        <v>211</v>
      </c>
      <c r="E1785" s="115" t="s">
        <v>23</v>
      </c>
      <c r="F1785" s="26" t="s">
        <v>25</v>
      </c>
      <c r="G1785" s="28">
        <f t="shared" si="373"/>
        <v>2450.5</v>
      </c>
      <c r="H1785" s="28">
        <f t="shared" si="373"/>
        <v>2450.5</v>
      </c>
      <c r="I1785" s="28">
        <v>2450.5</v>
      </c>
      <c r="J1785" s="28">
        <v>2450.5</v>
      </c>
      <c r="K1785" s="28">
        <v>0</v>
      </c>
      <c r="L1785" s="28">
        <v>0</v>
      </c>
      <c r="M1785" s="28">
        <v>0</v>
      </c>
      <c r="N1785" s="28">
        <v>0</v>
      </c>
      <c r="O1785" s="28">
        <v>0</v>
      </c>
      <c r="P1785" s="28">
        <v>0</v>
      </c>
      <c r="Q1785" s="190"/>
      <c r="R1785" s="191"/>
      <c r="S1785" s="6"/>
    </row>
    <row r="1786" spans="1:19" ht="25.5">
      <c r="A1786" s="264"/>
      <c r="B1786" s="161"/>
      <c r="C1786" s="155"/>
      <c r="D1786" s="115" t="s">
        <v>211</v>
      </c>
      <c r="E1786" s="115" t="s">
        <v>201</v>
      </c>
      <c r="F1786" s="26" t="s">
        <v>25</v>
      </c>
      <c r="G1786" s="28">
        <f>I1786+K1786+M1786+O1786</f>
        <v>55</v>
      </c>
      <c r="H1786" s="28">
        <f>J1786+L1786+N1786+P1786</f>
        <v>55</v>
      </c>
      <c r="I1786" s="28">
        <v>55</v>
      </c>
      <c r="J1786" s="28">
        <v>55</v>
      </c>
      <c r="K1786" s="28">
        <v>0</v>
      </c>
      <c r="L1786" s="28">
        <v>0</v>
      </c>
      <c r="M1786" s="28">
        <v>0</v>
      </c>
      <c r="N1786" s="28">
        <v>0</v>
      </c>
      <c r="O1786" s="28">
        <v>0</v>
      </c>
      <c r="P1786" s="28">
        <v>0</v>
      </c>
      <c r="Q1786" s="190"/>
      <c r="R1786" s="191"/>
      <c r="S1786" s="6"/>
    </row>
    <row r="1787" spans="1:19" ht="97.5" customHeight="1">
      <c r="A1787" s="264"/>
      <c r="B1787" s="262"/>
      <c r="C1787" s="155"/>
      <c r="D1787" s="115" t="s">
        <v>211</v>
      </c>
      <c r="E1787" s="115" t="s">
        <v>88</v>
      </c>
      <c r="F1787" s="26" t="s">
        <v>25</v>
      </c>
      <c r="G1787" s="28">
        <f t="shared" si="373"/>
        <v>930.7</v>
      </c>
      <c r="H1787" s="28">
        <f t="shared" si="373"/>
        <v>930.7</v>
      </c>
      <c r="I1787" s="28">
        <v>930.7</v>
      </c>
      <c r="J1787" s="28">
        <v>930.7</v>
      </c>
      <c r="K1787" s="28">
        <v>0</v>
      </c>
      <c r="L1787" s="28">
        <v>0</v>
      </c>
      <c r="M1787" s="28">
        <v>0</v>
      </c>
      <c r="N1787" s="28">
        <v>0</v>
      </c>
      <c r="O1787" s="28">
        <v>0</v>
      </c>
      <c r="P1787" s="28">
        <v>0</v>
      </c>
      <c r="Q1787" s="190"/>
      <c r="R1787" s="191"/>
      <c r="S1787" s="6"/>
    </row>
    <row r="1788" spans="1:19" ht="25.5">
      <c r="A1788" s="264"/>
      <c r="B1788" s="111" t="s">
        <v>230</v>
      </c>
      <c r="C1788" s="155">
        <v>228</v>
      </c>
      <c r="D1788" s="115" t="s">
        <v>211</v>
      </c>
      <c r="E1788" s="115" t="s">
        <v>226</v>
      </c>
      <c r="F1788" s="26" t="s">
        <v>26</v>
      </c>
      <c r="G1788" s="28">
        <f t="shared" si="373"/>
        <v>2626.6</v>
      </c>
      <c r="H1788" s="28">
        <f t="shared" si="373"/>
        <v>2626.6</v>
      </c>
      <c r="I1788" s="28">
        <v>2626.6</v>
      </c>
      <c r="J1788" s="28">
        <v>2626.6</v>
      </c>
      <c r="K1788" s="28">
        <v>0</v>
      </c>
      <c r="L1788" s="28">
        <v>0</v>
      </c>
      <c r="M1788" s="28">
        <v>0</v>
      </c>
      <c r="N1788" s="28">
        <v>0</v>
      </c>
      <c r="O1788" s="28">
        <v>0</v>
      </c>
      <c r="P1788" s="28">
        <v>0</v>
      </c>
      <c r="Q1788" s="190"/>
      <c r="R1788" s="191"/>
      <c r="S1788" s="6"/>
    </row>
    <row r="1789" spans="1:19" ht="12.75">
      <c r="A1789" s="264"/>
      <c r="B1789" s="111"/>
      <c r="C1789" s="155"/>
      <c r="D1789" s="115"/>
      <c r="E1789" s="115"/>
      <c r="F1789" s="26" t="s">
        <v>27</v>
      </c>
      <c r="G1789" s="28">
        <f t="shared" si="373"/>
        <v>0</v>
      </c>
      <c r="H1789" s="28">
        <f t="shared" si="373"/>
        <v>0</v>
      </c>
      <c r="I1789" s="28">
        <v>0</v>
      </c>
      <c r="J1789" s="28">
        <v>0</v>
      </c>
      <c r="K1789" s="28">
        <v>0</v>
      </c>
      <c r="L1789" s="28">
        <v>0</v>
      </c>
      <c r="M1789" s="28">
        <v>0</v>
      </c>
      <c r="N1789" s="28">
        <v>0</v>
      </c>
      <c r="O1789" s="28">
        <v>0</v>
      </c>
      <c r="P1789" s="28">
        <v>0</v>
      </c>
      <c r="Q1789" s="190"/>
      <c r="R1789" s="191"/>
      <c r="S1789" s="6"/>
    </row>
    <row r="1790" spans="1:19" ht="12.75">
      <c r="A1790" s="264"/>
      <c r="B1790" s="111"/>
      <c r="C1790" s="155"/>
      <c r="D1790" s="115"/>
      <c r="E1790" s="26"/>
      <c r="F1790" s="26" t="s">
        <v>28</v>
      </c>
      <c r="G1790" s="28">
        <f t="shared" si="373"/>
        <v>0</v>
      </c>
      <c r="H1790" s="28">
        <f t="shared" si="373"/>
        <v>0</v>
      </c>
      <c r="I1790" s="28">
        <v>0</v>
      </c>
      <c r="J1790" s="28">
        <v>0</v>
      </c>
      <c r="K1790" s="28">
        <v>0</v>
      </c>
      <c r="L1790" s="28">
        <v>0</v>
      </c>
      <c r="M1790" s="28">
        <v>0</v>
      </c>
      <c r="N1790" s="28">
        <v>0</v>
      </c>
      <c r="O1790" s="28">
        <v>0</v>
      </c>
      <c r="P1790" s="28">
        <v>0</v>
      </c>
      <c r="Q1790" s="190"/>
      <c r="R1790" s="191"/>
      <c r="S1790" s="6"/>
    </row>
    <row r="1791" spans="1:19" ht="12.75">
      <c r="A1791" s="264"/>
      <c r="B1791" s="111"/>
      <c r="C1791" s="155"/>
      <c r="D1791" s="115"/>
      <c r="E1791" s="115"/>
      <c r="F1791" s="26" t="s">
        <v>227</v>
      </c>
      <c r="G1791" s="28">
        <v>0</v>
      </c>
      <c r="H1791" s="28">
        <v>0</v>
      </c>
      <c r="I1791" s="28">
        <v>0</v>
      </c>
      <c r="J1791" s="28">
        <v>0</v>
      </c>
      <c r="K1791" s="28">
        <v>0</v>
      </c>
      <c r="L1791" s="28">
        <v>0</v>
      </c>
      <c r="M1791" s="28">
        <v>0</v>
      </c>
      <c r="N1791" s="28">
        <v>0</v>
      </c>
      <c r="O1791" s="28">
        <v>0</v>
      </c>
      <c r="P1791" s="45">
        <v>0</v>
      </c>
      <c r="Q1791" s="190"/>
      <c r="R1791" s="191"/>
      <c r="S1791" s="6"/>
    </row>
    <row r="1792" spans="1:20" ht="12.75">
      <c r="A1792" s="264"/>
      <c r="B1792" s="111"/>
      <c r="C1792" s="155"/>
      <c r="D1792" s="115"/>
      <c r="E1792" s="26"/>
      <c r="F1792" s="115" t="s">
        <v>234</v>
      </c>
      <c r="G1792" s="28">
        <f aca="true" t="shared" si="374" ref="G1792:H1796">I1792+K1792+M1792+O1792</f>
        <v>0</v>
      </c>
      <c r="H1792" s="28">
        <f t="shared" si="374"/>
        <v>0</v>
      </c>
      <c r="I1792" s="28">
        <v>0</v>
      </c>
      <c r="J1792" s="28">
        <v>0</v>
      </c>
      <c r="K1792" s="28">
        <v>0</v>
      </c>
      <c r="L1792" s="28">
        <v>0</v>
      </c>
      <c r="M1792" s="28">
        <v>0</v>
      </c>
      <c r="N1792" s="28">
        <v>0</v>
      </c>
      <c r="O1792" s="28">
        <v>0</v>
      </c>
      <c r="P1792" s="45">
        <v>0</v>
      </c>
      <c r="Q1792" s="190"/>
      <c r="R1792" s="191"/>
      <c r="S1792" s="6"/>
      <c r="T1792" s="17"/>
    </row>
    <row r="1793" spans="1:20" ht="12.75">
      <c r="A1793" s="264"/>
      <c r="B1793" s="111"/>
      <c r="C1793" s="155"/>
      <c r="D1793" s="115"/>
      <c r="E1793" s="26"/>
      <c r="F1793" s="115" t="s">
        <v>235</v>
      </c>
      <c r="G1793" s="28">
        <f t="shared" si="374"/>
        <v>0</v>
      </c>
      <c r="H1793" s="28">
        <f t="shared" si="374"/>
        <v>0</v>
      </c>
      <c r="I1793" s="28">
        <v>0</v>
      </c>
      <c r="J1793" s="28">
        <v>0</v>
      </c>
      <c r="K1793" s="28">
        <v>0</v>
      </c>
      <c r="L1793" s="28">
        <v>0</v>
      </c>
      <c r="M1793" s="28">
        <v>0</v>
      </c>
      <c r="N1793" s="28">
        <v>0</v>
      </c>
      <c r="O1793" s="28">
        <v>0</v>
      </c>
      <c r="P1793" s="45">
        <v>0</v>
      </c>
      <c r="Q1793" s="190"/>
      <c r="R1793" s="191"/>
      <c r="S1793" s="6"/>
      <c r="T1793" s="17"/>
    </row>
    <row r="1794" spans="1:20" ht="12.75">
      <c r="A1794" s="264"/>
      <c r="B1794" s="111"/>
      <c r="C1794" s="155"/>
      <c r="D1794" s="115"/>
      <c r="E1794" s="26"/>
      <c r="F1794" s="115" t="s">
        <v>236</v>
      </c>
      <c r="G1794" s="28">
        <f t="shared" si="374"/>
        <v>0</v>
      </c>
      <c r="H1794" s="28">
        <f t="shared" si="374"/>
        <v>0</v>
      </c>
      <c r="I1794" s="28">
        <v>0</v>
      </c>
      <c r="J1794" s="28">
        <v>0</v>
      </c>
      <c r="K1794" s="28">
        <v>0</v>
      </c>
      <c r="L1794" s="28">
        <v>0</v>
      </c>
      <c r="M1794" s="28">
        <v>0</v>
      </c>
      <c r="N1794" s="28">
        <v>0</v>
      </c>
      <c r="O1794" s="28">
        <v>0</v>
      </c>
      <c r="P1794" s="45">
        <v>0</v>
      </c>
      <c r="Q1794" s="190"/>
      <c r="R1794" s="191"/>
      <c r="S1794" s="6"/>
      <c r="T1794" s="17"/>
    </row>
    <row r="1795" spans="1:20" ht="12.75">
      <c r="A1795" s="264"/>
      <c r="B1795" s="111"/>
      <c r="C1795" s="155"/>
      <c r="D1795" s="115"/>
      <c r="E1795" s="26"/>
      <c r="F1795" s="115" t="s">
        <v>237</v>
      </c>
      <c r="G1795" s="28">
        <f t="shared" si="374"/>
        <v>0</v>
      </c>
      <c r="H1795" s="28">
        <f t="shared" si="374"/>
        <v>0</v>
      </c>
      <c r="I1795" s="28">
        <v>0</v>
      </c>
      <c r="J1795" s="28">
        <v>0</v>
      </c>
      <c r="K1795" s="28">
        <v>0</v>
      </c>
      <c r="L1795" s="28">
        <v>0</v>
      </c>
      <c r="M1795" s="28">
        <v>0</v>
      </c>
      <c r="N1795" s="28">
        <v>0</v>
      </c>
      <c r="O1795" s="28">
        <v>0</v>
      </c>
      <c r="P1795" s="45">
        <v>0</v>
      </c>
      <c r="Q1795" s="190"/>
      <c r="R1795" s="191"/>
      <c r="S1795" s="6"/>
      <c r="T1795" s="17"/>
    </row>
    <row r="1796" spans="1:20" ht="13.5" thickBot="1">
      <c r="A1796" s="265"/>
      <c r="B1796" s="112"/>
      <c r="C1796" s="156"/>
      <c r="D1796" s="116"/>
      <c r="E1796" s="46"/>
      <c r="F1796" s="116" t="s">
        <v>238</v>
      </c>
      <c r="G1796" s="36">
        <f t="shared" si="374"/>
        <v>0</v>
      </c>
      <c r="H1796" s="36">
        <f t="shared" si="374"/>
        <v>0</v>
      </c>
      <c r="I1796" s="36">
        <v>0</v>
      </c>
      <c r="J1796" s="36">
        <v>0</v>
      </c>
      <c r="K1796" s="36">
        <v>0</v>
      </c>
      <c r="L1796" s="36">
        <v>0</v>
      </c>
      <c r="M1796" s="36">
        <v>0</v>
      </c>
      <c r="N1796" s="36">
        <v>0</v>
      </c>
      <c r="O1796" s="36">
        <v>0</v>
      </c>
      <c r="P1796" s="47">
        <v>0</v>
      </c>
      <c r="Q1796" s="192"/>
      <c r="R1796" s="193"/>
      <c r="S1796" s="6"/>
      <c r="T1796" s="17"/>
    </row>
    <row r="1797" spans="1:19" ht="12.75" customHeight="1">
      <c r="A1797" s="256" t="s">
        <v>91</v>
      </c>
      <c r="B1797" s="160" t="s">
        <v>92</v>
      </c>
      <c r="C1797" s="154" t="s">
        <v>402</v>
      </c>
      <c r="D1797" s="114"/>
      <c r="E1797" s="114"/>
      <c r="F1797" s="44" t="s">
        <v>19</v>
      </c>
      <c r="G1797" s="23">
        <f>SUM(G1798:G1809)</f>
        <v>181044.00000000003</v>
      </c>
      <c r="H1797" s="23">
        <f aca="true" t="shared" si="375" ref="H1797:P1797">SUM(H1798:H1809)</f>
        <v>181044.00000000003</v>
      </c>
      <c r="I1797" s="23">
        <f t="shared" si="375"/>
        <v>185037.10000000003</v>
      </c>
      <c r="J1797" s="23">
        <f t="shared" si="375"/>
        <v>181044.00000000003</v>
      </c>
      <c r="K1797" s="23">
        <f t="shared" si="375"/>
        <v>0</v>
      </c>
      <c r="L1797" s="23">
        <f t="shared" si="375"/>
        <v>0</v>
      </c>
      <c r="M1797" s="23">
        <f t="shared" si="375"/>
        <v>0</v>
      </c>
      <c r="N1797" s="23">
        <f t="shared" si="375"/>
        <v>0</v>
      </c>
      <c r="O1797" s="23">
        <f t="shared" si="375"/>
        <v>0</v>
      </c>
      <c r="P1797" s="23">
        <f t="shared" si="375"/>
        <v>0</v>
      </c>
      <c r="Q1797" s="188" t="s">
        <v>20</v>
      </c>
      <c r="R1797" s="189"/>
      <c r="S1797" s="6"/>
    </row>
    <row r="1798" spans="1:19" ht="12.75">
      <c r="A1798" s="257"/>
      <c r="B1798" s="161"/>
      <c r="C1798" s="155"/>
      <c r="D1798" s="115"/>
      <c r="E1798" s="115"/>
      <c r="F1798" s="26" t="s">
        <v>22</v>
      </c>
      <c r="G1798" s="28">
        <f aca="true" t="shared" si="376" ref="G1798:H1803">I1798+K1798+M1798+O1798</f>
        <v>0</v>
      </c>
      <c r="H1798" s="28">
        <f t="shared" si="376"/>
        <v>0</v>
      </c>
      <c r="I1798" s="28">
        <v>0</v>
      </c>
      <c r="J1798" s="28">
        <v>0</v>
      </c>
      <c r="K1798" s="28">
        <v>0</v>
      </c>
      <c r="L1798" s="28">
        <v>0</v>
      </c>
      <c r="M1798" s="28">
        <v>0</v>
      </c>
      <c r="N1798" s="28">
        <v>0</v>
      </c>
      <c r="O1798" s="28">
        <v>0</v>
      </c>
      <c r="P1798" s="45">
        <v>0</v>
      </c>
      <c r="Q1798" s="190"/>
      <c r="R1798" s="191"/>
      <c r="S1798" s="6"/>
    </row>
    <row r="1799" spans="1:19" ht="12.75">
      <c r="A1799" s="257"/>
      <c r="B1799" s="161"/>
      <c r="C1799" s="155"/>
      <c r="D1799" s="115" t="s">
        <v>211</v>
      </c>
      <c r="E1799" s="115" t="s">
        <v>76</v>
      </c>
      <c r="F1799" s="115" t="s">
        <v>25</v>
      </c>
      <c r="G1799" s="28">
        <f t="shared" si="376"/>
        <v>243.5</v>
      </c>
      <c r="H1799" s="28">
        <f>J1799+L1799+N1799+P1799</f>
        <v>243.5</v>
      </c>
      <c r="I1799" s="28">
        <v>243.5</v>
      </c>
      <c r="J1799" s="28">
        <v>243.5</v>
      </c>
      <c r="K1799" s="28">
        <v>0</v>
      </c>
      <c r="L1799" s="28">
        <v>0</v>
      </c>
      <c r="M1799" s="28">
        <v>0</v>
      </c>
      <c r="N1799" s="28">
        <v>0</v>
      </c>
      <c r="O1799" s="28">
        <v>0</v>
      </c>
      <c r="P1799" s="45">
        <v>0</v>
      </c>
      <c r="Q1799" s="190"/>
      <c r="R1799" s="191"/>
      <c r="S1799" s="6"/>
    </row>
    <row r="1800" spans="1:19" ht="12.75">
      <c r="A1800" s="257"/>
      <c r="B1800" s="161"/>
      <c r="C1800" s="155"/>
      <c r="D1800" s="115" t="s">
        <v>211</v>
      </c>
      <c r="E1800" s="115" t="s">
        <v>23</v>
      </c>
      <c r="F1800" s="26" t="s">
        <v>26</v>
      </c>
      <c r="G1800" s="28">
        <f t="shared" si="376"/>
        <v>74001.1</v>
      </c>
      <c r="H1800" s="28">
        <f t="shared" si="376"/>
        <v>74001.1</v>
      </c>
      <c r="I1800" s="28">
        <v>74001.1</v>
      </c>
      <c r="J1800" s="28">
        <v>74001.1</v>
      </c>
      <c r="K1800" s="28">
        <v>0</v>
      </c>
      <c r="L1800" s="28">
        <v>0</v>
      </c>
      <c r="M1800" s="28">
        <v>0</v>
      </c>
      <c r="N1800" s="28">
        <v>0</v>
      </c>
      <c r="O1800" s="28">
        <v>0</v>
      </c>
      <c r="P1800" s="45">
        <v>0</v>
      </c>
      <c r="Q1800" s="190"/>
      <c r="R1800" s="191"/>
      <c r="S1800" s="6"/>
    </row>
    <row r="1801" spans="1:19" ht="25.5">
      <c r="A1801" s="257"/>
      <c r="B1801" s="161"/>
      <c r="C1801" s="155"/>
      <c r="D1801" s="115" t="s">
        <v>211</v>
      </c>
      <c r="E1801" s="115" t="s">
        <v>242</v>
      </c>
      <c r="F1801" s="26" t="s">
        <v>26</v>
      </c>
      <c r="G1801" s="28">
        <f>I1801+K1801+M1801+O1801</f>
        <v>5508.6</v>
      </c>
      <c r="H1801" s="28">
        <f>J1801+L1801+N1801+P1801</f>
        <v>5508.6</v>
      </c>
      <c r="I1801" s="28">
        <v>5508.6</v>
      </c>
      <c r="J1801" s="28">
        <v>5508.6</v>
      </c>
      <c r="K1801" s="28">
        <v>0</v>
      </c>
      <c r="L1801" s="28">
        <v>0</v>
      </c>
      <c r="M1801" s="28">
        <v>0</v>
      </c>
      <c r="N1801" s="28">
        <v>0</v>
      </c>
      <c r="O1801" s="28">
        <v>0</v>
      </c>
      <c r="P1801" s="45">
        <v>0</v>
      </c>
      <c r="Q1801" s="190"/>
      <c r="R1801" s="191"/>
      <c r="S1801" s="6"/>
    </row>
    <row r="1802" spans="1:19" ht="76.5">
      <c r="A1802" s="257"/>
      <c r="B1802" s="161"/>
      <c r="C1802" s="155"/>
      <c r="D1802" s="115" t="s">
        <v>211</v>
      </c>
      <c r="E1802" s="115" t="s">
        <v>243</v>
      </c>
      <c r="F1802" s="26" t="s">
        <v>27</v>
      </c>
      <c r="G1802" s="28">
        <f t="shared" si="376"/>
        <v>91280.90000000001</v>
      </c>
      <c r="H1802" s="28">
        <f t="shared" si="376"/>
        <v>91280.90000000001</v>
      </c>
      <c r="I1802" s="28">
        <f>101290.8-10009.9</f>
        <v>91280.90000000001</v>
      </c>
      <c r="J1802" s="28">
        <f>101290.8-10009.9</f>
        <v>91280.90000000001</v>
      </c>
      <c r="K1802" s="28">
        <v>0</v>
      </c>
      <c r="L1802" s="28">
        <v>0</v>
      </c>
      <c r="M1802" s="28">
        <v>0</v>
      </c>
      <c r="N1802" s="28">
        <v>0</v>
      </c>
      <c r="O1802" s="28">
        <v>0</v>
      </c>
      <c r="P1802" s="45">
        <v>0</v>
      </c>
      <c r="Q1802" s="190"/>
      <c r="R1802" s="191"/>
      <c r="S1802" s="6"/>
    </row>
    <row r="1803" spans="1:19" ht="25.5">
      <c r="A1803" s="257"/>
      <c r="B1803" s="161"/>
      <c r="C1803" s="155"/>
      <c r="D1803" s="115" t="s">
        <v>211</v>
      </c>
      <c r="E1803" s="115" t="s">
        <v>403</v>
      </c>
      <c r="F1803" s="26" t="s">
        <v>28</v>
      </c>
      <c r="G1803" s="28">
        <f t="shared" si="376"/>
        <v>10009.9</v>
      </c>
      <c r="H1803" s="28">
        <f t="shared" si="376"/>
        <v>10009.9</v>
      </c>
      <c r="I1803" s="28">
        <f>10009.9+3993.1-3993.1</f>
        <v>10009.9</v>
      </c>
      <c r="J1803" s="28">
        <f>10009.9+3993.1-3993.1</f>
        <v>10009.9</v>
      </c>
      <c r="K1803" s="28">
        <v>0</v>
      </c>
      <c r="L1803" s="28">
        <v>0</v>
      </c>
      <c r="M1803" s="28">
        <v>0</v>
      </c>
      <c r="N1803" s="28">
        <v>0</v>
      </c>
      <c r="O1803" s="28">
        <v>0</v>
      </c>
      <c r="P1803" s="45">
        <v>0</v>
      </c>
      <c r="Q1803" s="190"/>
      <c r="R1803" s="191"/>
      <c r="S1803" s="6"/>
    </row>
    <row r="1804" spans="1:19" ht="25.5">
      <c r="A1804" s="257"/>
      <c r="B1804" s="161"/>
      <c r="C1804" s="155"/>
      <c r="D1804" s="115" t="s">
        <v>211</v>
      </c>
      <c r="E1804" s="115" t="s">
        <v>403</v>
      </c>
      <c r="F1804" s="26" t="s">
        <v>227</v>
      </c>
      <c r="G1804" s="28">
        <v>0</v>
      </c>
      <c r="H1804" s="28">
        <v>0</v>
      </c>
      <c r="I1804" s="28">
        <v>3993.1</v>
      </c>
      <c r="J1804" s="28">
        <v>0</v>
      </c>
      <c r="K1804" s="28">
        <v>0</v>
      </c>
      <c r="L1804" s="28">
        <v>0</v>
      </c>
      <c r="M1804" s="28">
        <v>0</v>
      </c>
      <c r="N1804" s="28">
        <v>0</v>
      </c>
      <c r="O1804" s="28">
        <v>0</v>
      </c>
      <c r="P1804" s="45">
        <v>0</v>
      </c>
      <c r="Q1804" s="190"/>
      <c r="R1804" s="191"/>
      <c r="S1804" s="6"/>
    </row>
    <row r="1805" spans="1:20" ht="12.75">
      <c r="A1805" s="257"/>
      <c r="B1805" s="161"/>
      <c r="C1805" s="155"/>
      <c r="D1805" s="115"/>
      <c r="E1805" s="26"/>
      <c r="F1805" s="115" t="s">
        <v>234</v>
      </c>
      <c r="G1805" s="28">
        <f aca="true" t="shared" si="377" ref="G1805:H1809">I1805+K1805+M1805+O1805</f>
        <v>0</v>
      </c>
      <c r="H1805" s="28">
        <f t="shared" si="377"/>
        <v>0</v>
      </c>
      <c r="I1805" s="28">
        <v>0</v>
      </c>
      <c r="J1805" s="28">
        <v>0</v>
      </c>
      <c r="K1805" s="28">
        <v>0</v>
      </c>
      <c r="L1805" s="28">
        <v>0</v>
      </c>
      <c r="M1805" s="28">
        <v>0</v>
      </c>
      <c r="N1805" s="28">
        <v>0</v>
      </c>
      <c r="O1805" s="28">
        <v>0</v>
      </c>
      <c r="P1805" s="45">
        <v>0</v>
      </c>
      <c r="Q1805" s="190"/>
      <c r="R1805" s="191"/>
      <c r="S1805" s="6"/>
      <c r="T1805" s="17"/>
    </row>
    <row r="1806" spans="1:20" ht="12.75">
      <c r="A1806" s="257"/>
      <c r="B1806" s="161"/>
      <c r="C1806" s="155"/>
      <c r="D1806" s="115"/>
      <c r="E1806" s="26"/>
      <c r="F1806" s="115" t="s">
        <v>235</v>
      </c>
      <c r="G1806" s="28">
        <f t="shared" si="377"/>
        <v>0</v>
      </c>
      <c r="H1806" s="28">
        <f t="shared" si="377"/>
        <v>0</v>
      </c>
      <c r="I1806" s="28">
        <v>0</v>
      </c>
      <c r="J1806" s="28">
        <v>0</v>
      </c>
      <c r="K1806" s="28">
        <v>0</v>
      </c>
      <c r="L1806" s="28">
        <v>0</v>
      </c>
      <c r="M1806" s="28">
        <v>0</v>
      </c>
      <c r="N1806" s="28">
        <v>0</v>
      </c>
      <c r="O1806" s="28">
        <v>0</v>
      </c>
      <c r="P1806" s="45">
        <v>0</v>
      </c>
      <c r="Q1806" s="190"/>
      <c r="R1806" s="191"/>
      <c r="S1806" s="6"/>
      <c r="T1806" s="17"/>
    </row>
    <row r="1807" spans="1:20" ht="12.75">
      <c r="A1807" s="257"/>
      <c r="B1807" s="161"/>
      <c r="C1807" s="155"/>
      <c r="D1807" s="115"/>
      <c r="E1807" s="26"/>
      <c r="F1807" s="115" t="s">
        <v>236</v>
      </c>
      <c r="G1807" s="28">
        <f t="shared" si="377"/>
        <v>0</v>
      </c>
      <c r="H1807" s="28">
        <f t="shared" si="377"/>
        <v>0</v>
      </c>
      <c r="I1807" s="28">
        <v>0</v>
      </c>
      <c r="J1807" s="28">
        <v>0</v>
      </c>
      <c r="K1807" s="28">
        <v>0</v>
      </c>
      <c r="L1807" s="28">
        <v>0</v>
      </c>
      <c r="M1807" s="28">
        <v>0</v>
      </c>
      <c r="N1807" s="28">
        <v>0</v>
      </c>
      <c r="O1807" s="28">
        <v>0</v>
      </c>
      <c r="P1807" s="45">
        <v>0</v>
      </c>
      <c r="Q1807" s="190"/>
      <c r="R1807" s="191"/>
      <c r="S1807" s="6"/>
      <c r="T1807" s="17"/>
    </row>
    <row r="1808" spans="1:20" ht="12.75">
      <c r="A1808" s="257"/>
      <c r="B1808" s="161"/>
      <c r="C1808" s="155"/>
      <c r="D1808" s="115"/>
      <c r="E1808" s="26"/>
      <c r="F1808" s="115" t="s">
        <v>237</v>
      </c>
      <c r="G1808" s="28">
        <f t="shared" si="377"/>
        <v>0</v>
      </c>
      <c r="H1808" s="28">
        <f t="shared" si="377"/>
        <v>0</v>
      </c>
      <c r="I1808" s="28">
        <v>0</v>
      </c>
      <c r="J1808" s="28">
        <v>0</v>
      </c>
      <c r="K1808" s="28">
        <v>0</v>
      </c>
      <c r="L1808" s="28">
        <v>0</v>
      </c>
      <c r="M1808" s="28">
        <v>0</v>
      </c>
      <c r="N1808" s="28">
        <v>0</v>
      </c>
      <c r="O1808" s="28">
        <v>0</v>
      </c>
      <c r="P1808" s="45">
        <v>0</v>
      </c>
      <c r="Q1808" s="190"/>
      <c r="R1808" s="191"/>
      <c r="S1808" s="6"/>
      <c r="T1808" s="17"/>
    </row>
    <row r="1809" spans="1:20" ht="13.5" thickBot="1">
      <c r="A1809" s="258"/>
      <c r="B1809" s="162"/>
      <c r="C1809" s="156"/>
      <c r="D1809" s="116"/>
      <c r="E1809" s="46"/>
      <c r="F1809" s="116" t="s">
        <v>238</v>
      </c>
      <c r="G1809" s="36">
        <f t="shared" si="377"/>
        <v>0</v>
      </c>
      <c r="H1809" s="36">
        <f t="shared" si="377"/>
        <v>0</v>
      </c>
      <c r="I1809" s="36">
        <v>0</v>
      </c>
      <c r="J1809" s="36">
        <v>0</v>
      </c>
      <c r="K1809" s="36">
        <v>0</v>
      </c>
      <c r="L1809" s="36">
        <v>0</v>
      </c>
      <c r="M1809" s="36">
        <v>0</v>
      </c>
      <c r="N1809" s="36">
        <v>0</v>
      </c>
      <c r="O1809" s="36">
        <v>0</v>
      </c>
      <c r="P1809" s="47">
        <v>0</v>
      </c>
      <c r="Q1809" s="192"/>
      <c r="R1809" s="193"/>
      <c r="S1809" s="6"/>
      <c r="T1809" s="17"/>
    </row>
    <row r="1810" spans="1:19" ht="12.75" customHeight="1">
      <c r="A1810" s="157" t="s">
        <v>93</v>
      </c>
      <c r="B1810" s="160" t="s">
        <v>94</v>
      </c>
      <c r="C1810" s="154" t="s">
        <v>95</v>
      </c>
      <c r="D1810" s="21"/>
      <c r="E1810" s="114"/>
      <c r="F1810" s="44" t="s">
        <v>19</v>
      </c>
      <c r="G1810" s="23">
        <f>SUM(G1811:G1821)</f>
        <v>16500</v>
      </c>
      <c r="H1810" s="23">
        <f aca="true" t="shared" si="378" ref="H1810:P1810">SUM(H1811:H1821)</f>
        <v>0</v>
      </c>
      <c r="I1810" s="23">
        <f t="shared" si="378"/>
        <v>16500</v>
      </c>
      <c r="J1810" s="23">
        <f t="shared" si="378"/>
        <v>0</v>
      </c>
      <c r="K1810" s="23">
        <f t="shared" si="378"/>
        <v>0</v>
      </c>
      <c r="L1810" s="23">
        <f t="shared" si="378"/>
        <v>0</v>
      </c>
      <c r="M1810" s="23">
        <f t="shared" si="378"/>
        <v>0</v>
      </c>
      <c r="N1810" s="23">
        <f t="shared" si="378"/>
        <v>0</v>
      </c>
      <c r="O1810" s="23">
        <f t="shared" si="378"/>
        <v>0</v>
      </c>
      <c r="P1810" s="23">
        <f t="shared" si="378"/>
        <v>0</v>
      </c>
      <c r="Q1810" s="188" t="s">
        <v>20</v>
      </c>
      <c r="R1810" s="189"/>
      <c r="S1810" s="6"/>
    </row>
    <row r="1811" spans="1:19" ht="12.75">
      <c r="A1811" s="158"/>
      <c r="B1811" s="161"/>
      <c r="C1811" s="155"/>
      <c r="D1811" s="29"/>
      <c r="E1811" s="115"/>
      <c r="F1811" s="26" t="s">
        <v>22</v>
      </c>
      <c r="G1811" s="28">
        <f>I1811+K1811+M1811+O1811</f>
        <v>0</v>
      </c>
      <c r="H1811" s="28">
        <f>J1811+L1811+N1811+P1811</f>
        <v>0</v>
      </c>
      <c r="I1811" s="28">
        <v>0</v>
      </c>
      <c r="J1811" s="28">
        <v>0</v>
      </c>
      <c r="K1811" s="28">
        <v>0</v>
      </c>
      <c r="L1811" s="28">
        <v>0</v>
      </c>
      <c r="M1811" s="28">
        <v>0</v>
      </c>
      <c r="N1811" s="28">
        <v>0</v>
      </c>
      <c r="O1811" s="28">
        <v>0</v>
      </c>
      <c r="P1811" s="28">
        <v>0</v>
      </c>
      <c r="Q1811" s="190"/>
      <c r="R1811" s="191"/>
      <c r="S1811" s="6"/>
    </row>
    <row r="1812" spans="1:19" ht="12.75">
      <c r="A1812" s="158"/>
      <c r="B1812" s="161"/>
      <c r="C1812" s="155"/>
      <c r="D1812" s="29"/>
      <c r="E1812" s="115"/>
      <c r="F1812" s="26" t="s">
        <v>25</v>
      </c>
      <c r="G1812" s="28">
        <v>0</v>
      </c>
      <c r="H1812" s="28">
        <f>J1812+L1812+N1812+P1812</f>
        <v>0</v>
      </c>
      <c r="I1812" s="28">
        <v>0</v>
      </c>
      <c r="J1812" s="28">
        <v>0</v>
      </c>
      <c r="K1812" s="28">
        <v>0</v>
      </c>
      <c r="L1812" s="28">
        <v>0</v>
      </c>
      <c r="M1812" s="28">
        <v>0</v>
      </c>
      <c r="N1812" s="28">
        <v>0</v>
      </c>
      <c r="O1812" s="28">
        <v>0</v>
      </c>
      <c r="P1812" s="28">
        <v>0</v>
      </c>
      <c r="Q1812" s="190"/>
      <c r="R1812" s="191"/>
      <c r="S1812" s="6"/>
    </row>
    <row r="1813" spans="1:19" ht="12.75">
      <c r="A1813" s="158"/>
      <c r="B1813" s="161"/>
      <c r="C1813" s="155"/>
      <c r="D1813" s="29"/>
      <c r="E1813" s="115"/>
      <c r="F1813" s="26" t="s">
        <v>26</v>
      </c>
      <c r="G1813" s="28">
        <f>I1813+K1813+M1813+O1813</f>
        <v>0</v>
      </c>
      <c r="H1813" s="28">
        <f>J1813+L1813+N1813+P1813</f>
        <v>0</v>
      </c>
      <c r="I1813" s="28">
        <v>0</v>
      </c>
      <c r="J1813" s="28">
        <v>0</v>
      </c>
      <c r="K1813" s="28">
        <v>0</v>
      </c>
      <c r="L1813" s="28">
        <v>0</v>
      </c>
      <c r="M1813" s="28">
        <v>0</v>
      </c>
      <c r="N1813" s="28">
        <v>0</v>
      </c>
      <c r="O1813" s="28">
        <v>0</v>
      </c>
      <c r="P1813" s="28">
        <v>0</v>
      </c>
      <c r="Q1813" s="190"/>
      <c r="R1813" s="191"/>
      <c r="S1813" s="6"/>
    </row>
    <row r="1814" spans="1:19" ht="12.75">
      <c r="A1814" s="158"/>
      <c r="B1814" s="161"/>
      <c r="C1814" s="155"/>
      <c r="D1814" s="29"/>
      <c r="E1814" s="115"/>
      <c r="F1814" s="26" t="s">
        <v>27</v>
      </c>
      <c r="G1814" s="28">
        <f>I1814+K1814+M1814+O1814</f>
        <v>0</v>
      </c>
      <c r="H1814" s="28">
        <f>J1814+L1814+N1814+P1814</f>
        <v>0</v>
      </c>
      <c r="I1814" s="28">
        <v>0</v>
      </c>
      <c r="J1814" s="28">
        <v>0</v>
      </c>
      <c r="K1814" s="28">
        <v>0</v>
      </c>
      <c r="L1814" s="28">
        <v>0</v>
      </c>
      <c r="M1814" s="28">
        <v>0</v>
      </c>
      <c r="N1814" s="28">
        <v>0</v>
      </c>
      <c r="O1814" s="28">
        <v>0</v>
      </c>
      <c r="P1814" s="28">
        <v>0</v>
      </c>
      <c r="Q1814" s="190"/>
      <c r="R1814" s="191"/>
      <c r="S1814" s="6"/>
    </row>
    <row r="1815" spans="1:19" ht="12.75">
      <c r="A1815" s="158"/>
      <c r="B1815" s="161"/>
      <c r="C1815" s="155"/>
      <c r="D1815" s="29"/>
      <c r="E1815" s="115"/>
      <c r="F1815" s="26" t="s">
        <v>28</v>
      </c>
      <c r="G1815" s="28">
        <f>I1815+K1815+M1815+O1815</f>
        <v>0</v>
      </c>
      <c r="H1815" s="28">
        <f>J1815+L1815+N1815+P1815</f>
        <v>0</v>
      </c>
      <c r="I1815" s="28">
        <v>0</v>
      </c>
      <c r="J1815" s="28">
        <v>0</v>
      </c>
      <c r="K1815" s="28">
        <v>0</v>
      </c>
      <c r="L1815" s="28">
        <v>0</v>
      </c>
      <c r="M1815" s="28">
        <v>0</v>
      </c>
      <c r="N1815" s="28">
        <v>0</v>
      </c>
      <c r="O1815" s="28">
        <v>0</v>
      </c>
      <c r="P1815" s="28">
        <v>0</v>
      </c>
      <c r="Q1815" s="190"/>
      <c r="R1815" s="191"/>
      <c r="S1815" s="6"/>
    </row>
    <row r="1816" spans="1:19" ht="12.75">
      <c r="A1816" s="158"/>
      <c r="B1816" s="161"/>
      <c r="C1816" s="155"/>
      <c r="D1816" s="29"/>
      <c r="E1816" s="115"/>
      <c r="F1816" s="26" t="s">
        <v>227</v>
      </c>
      <c r="G1816" s="28">
        <v>0</v>
      </c>
      <c r="H1816" s="28">
        <v>0</v>
      </c>
      <c r="I1816" s="28">
        <v>0</v>
      </c>
      <c r="J1816" s="28">
        <v>0</v>
      </c>
      <c r="K1816" s="28">
        <v>0</v>
      </c>
      <c r="L1816" s="28">
        <v>0</v>
      </c>
      <c r="M1816" s="28">
        <v>0</v>
      </c>
      <c r="N1816" s="28">
        <v>0</v>
      </c>
      <c r="O1816" s="28">
        <v>0</v>
      </c>
      <c r="P1816" s="28">
        <v>0</v>
      </c>
      <c r="Q1816" s="190"/>
      <c r="R1816" s="191"/>
      <c r="S1816" s="6"/>
    </row>
    <row r="1817" spans="1:20" ht="12.75">
      <c r="A1817" s="158"/>
      <c r="B1817" s="161"/>
      <c r="C1817" s="155"/>
      <c r="D1817" s="29"/>
      <c r="E1817" s="115"/>
      <c r="F1817" s="115" t="s">
        <v>234</v>
      </c>
      <c r="G1817" s="28">
        <f aca="true" t="shared" si="379" ref="G1817:H1821">I1817+K1817+M1817+O1817</f>
        <v>0</v>
      </c>
      <c r="H1817" s="28">
        <f t="shared" si="379"/>
        <v>0</v>
      </c>
      <c r="I1817" s="28">
        <v>0</v>
      </c>
      <c r="J1817" s="28">
        <v>0</v>
      </c>
      <c r="K1817" s="28">
        <v>0</v>
      </c>
      <c r="L1817" s="28">
        <v>0</v>
      </c>
      <c r="M1817" s="28">
        <v>0</v>
      </c>
      <c r="N1817" s="28">
        <v>0</v>
      </c>
      <c r="O1817" s="28">
        <v>0</v>
      </c>
      <c r="P1817" s="28">
        <v>0</v>
      </c>
      <c r="Q1817" s="190"/>
      <c r="R1817" s="191"/>
      <c r="S1817" s="6"/>
      <c r="T1817" s="17"/>
    </row>
    <row r="1818" spans="1:20" ht="12.75">
      <c r="A1818" s="158"/>
      <c r="B1818" s="161"/>
      <c r="C1818" s="155"/>
      <c r="D1818" s="29"/>
      <c r="E1818" s="115"/>
      <c r="F1818" s="115" t="s">
        <v>235</v>
      </c>
      <c r="G1818" s="28">
        <f t="shared" si="379"/>
        <v>0</v>
      </c>
      <c r="H1818" s="28">
        <f t="shared" si="379"/>
        <v>0</v>
      </c>
      <c r="I1818" s="28">
        <v>0</v>
      </c>
      <c r="J1818" s="28">
        <v>0</v>
      </c>
      <c r="K1818" s="28">
        <v>0</v>
      </c>
      <c r="L1818" s="28">
        <v>0</v>
      </c>
      <c r="M1818" s="28">
        <v>0</v>
      </c>
      <c r="N1818" s="28">
        <v>0</v>
      </c>
      <c r="O1818" s="28">
        <v>0</v>
      </c>
      <c r="P1818" s="28">
        <v>0</v>
      </c>
      <c r="Q1818" s="190"/>
      <c r="R1818" s="191"/>
      <c r="S1818" s="6"/>
      <c r="T1818" s="17"/>
    </row>
    <row r="1819" spans="1:20" ht="12.75">
      <c r="A1819" s="158"/>
      <c r="B1819" s="161"/>
      <c r="C1819" s="155"/>
      <c r="D1819" s="29"/>
      <c r="E1819" s="115" t="s">
        <v>21</v>
      </c>
      <c r="F1819" s="115" t="s">
        <v>236</v>
      </c>
      <c r="G1819" s="28">
        <f t="shared" si="379"/>
        <v>1500</v>
      </c>
      <c r="H1819" s="28">
        <f t="shared" si="379"/>
        <v>0</v>
      </c>
      <c r="I1819" s="28">
        <v>1500</v>
      </c>
      <c r="J1819" s="28">
        <v>0</v>
      </c>
      <c r="K1819" s="28">
        <v>0</v>
      </c>
      <c r="L1819" s="28">
        <v>0</v>
      </c>
      <c r="M1819" s="28">
        <v>0</v>
      </c>
      <c r="N1819" s="28">
        <v>0</v>
      </c>
      <c r="O1819" s="28">
        <v>0</v>
      </c>
      <c r="P1819" s="28">
        <v>0</v>
      </c>
      <c r="Q1819" s="190"/>
      <c r="R1819" s="191"/>
      <c r="S1819" s="6"/>
      <c r="T1819" s="17"/>
    </row>
    <row r="1820" spans="1:20" ht="12.75">
      <c r="A1820" s="158"/>
      <c r="B1820" s="161"/>
      <c r="C1820" s="155"/>
      <c r="D1820" s="29"/>
      <c r="E1820" s="115" t="s">
        <v>23</v>
      </c>
      <c r="F1820" s="115" t="s">
        <v>237</v>
      </c>
      <c r="G1820" s="28">
        <f t="shared" si="379"/>
        <v>15000</v>
      </c>
      <c r="H1820" s="28">
        <f t="shared" si="379"/>
        <v>0</v>
      </c>
      <c r="I1820" s="28">
        <v>15000</v>
      </c>
      <c r="J1820" s="28">
        <v>0</v>
      </c>
      <c r="K1820" s="28">
        <v>0</v>
      </c>
      <c r="L1820" s="28">
        <v>0</v>
      </c>
      <c r="M1820" s="28">
        <v>0</v>
      </c>
      <c r="N1820" s="28">
        <v>0</v>
      </c>
      <c r="O1820" s="28">
        <v>0</v>
      </c>
      <c r="P1820" s="28">
        <v>0</v>
      </c>
      <c r="Q1820" s="190"/>
      <c r="R1820" s="191"/>
      <c r="S1820" s="6"/>
      <c r="T1820" s="17"/>
    </row>
    <row r="1821" spans="1:20" ht="13.5" thickBot="1">
      <c r="A1821" s="159"/>
      <c r="B1821" s="162"/>
      <c r="C1821" s="156"/>
      <c r="D1821" s="33"/>
      <c r="E1821" s="46"/>
      <c r="F1821" s="116" t="s">
        <v>238</v>
      </c>
      <c r="G1821" s="36">
        <f t="shared" si="379"/>
        <v>0</v>
      </c>
      <c r="H1821" s="36">
        <f t="shared" si="379"/>
        <v>0</v>
      </c>
      <c r="I1821" s="36">
        <v>0</v>
      </c>
      <c r="J1821" s="36">
        <v>0</v>
      </c>
      <c r="K1821" s="36">
        <v>0</v>
      </c>
      <c r="L1821" s="36">
        <v>0</v>
      </c>
      <c r="M1821" s="36">
        <v>0</v>
      </c>
      <c r="N1821" s="36">
        <v>0</v>
      </c>
      <c r="O1821" s="36">
        <v>0</v>
      </c>
      <c r="P1821" s="36">
        <v>0</v>
      </c>
      <c r="Q1821" s="192"/>
      <c r="R1821" s="193"/>
      <c r="S1821" s="6"/>
      <c r="T1821" s="17"/>
    </row>
    <row r="1822" spans="1:19" ht="12.75" customHeight="1">
      <c r="A1822" s="157" t="s">
        <v>96</v>
      </c>
      <c r="B1822" s="160" t="s">
        <v>229</v>
      </c>
      <c r="C1822" s="154">
        <v>849</v>
      </c>
      <c r="D1822" s="114"/>
      <c r="E1822" s="114"/>
      <c r="F1822" s="44" t="s">
        <v>19</v>
      </c>
      <c r="G1822" s="23">
        <f>SUM(G1823:G1833)</f>
        <v>954.5999999999999</v>
      </c>
      <c r="H1822" s="23">
        <f aca="true" t="shared" si="380" ref="H1822:P1822">SUM(H1823:H1833)</f>
        <v>954.5999999999999</v>
      </c>
      <c r="I1822" s="23">
        <f t="shared" si="380"/>
        <v>954.5999999999999</v>
      </c>
      <c r="J1822" s="23">
        <f t="shared" si="380"/>
        <v>954.5999999999999</v>
      </c>
      <c r="K1822" s="23">
        <f t="shared" si="380"/>
        <v>0</v>
      </c>
      <c r="L1822" s="23">
        <f t="shared" si="380"/>
        <v>0</v>
      </c>
      <c r="M1822" s="23">
        <f t="shared" si="380"/>
        <v>0</v>
      </c>
      <c r="N1822" s="23">
        <f t="shared" si="380"/>
        <v>0</v>
      </c>
      <c r="O1822" s="23">
        <f t="shared" si="380"/>
        <v>0</v>
      </c>
      <c r="P1822" s="23">
        <f t="shared" si="380"/>
        <v>0</v>
      </c>
      <c r="Q1822" s="188" t="s">
        <v>20</v>
      </c>
      <c r="R1822" s="189"/>
      <c r="S1822" s="6"/>
    </row>
    <row r="1823" spans="1:19" ht="86.25" customHeight="1">
      <c r="A1823" s="158"/>
      <c r="B1823" s="161"/>
      <c r="C1823" s="155"/>
      <c r="D1823" s="115">
        <v>834001414</v>
      </c>
      <c r="E1823" s="115" t="s">
        <v>67</v>
      </c>
      <c r="F1823" s="26" t="s">
        <v>22</v>
      </c>
      <c r="G1823" s="28">
        <f aca="true" t="shared" si="381" ref="G1823:H1827">I1823+K1823+M1823+O1823</f>
        <v>800.3</v>
      </c>
      <c r="H1823" s="28">
        <f t="shared" si="381"/>
        <v>800.3</v>
      </c>
      <c r="I1823" s="28">
        <v>800.3</v>
      </c>
      <c r="J1823" s="28">
        <v>800.3</v>
      </c>
      <c r="K1823" s="28">
        <v>0</v>
      </c>
      <c r="L1823" s="28">
        <v>0</v>
      </c>
      <c r="M1823" s="28">
        <v>0</v>
      </c>
      <c r="N1823" s="28">
        <v>0</v>
      </c>
      <c r="O1823" s="28">
        <v>0</v>
      </c>
      <c r="P1823" s="28">
        <v>0</v>
      </c>
      <c r="Q1823" s="190"/>
      <c r="R1823" s="191"/>
      <c r="S1823" s="6"/>
    </row>
    <row r="1824" spans="1:19" ht="99" customHeight="1">
      <c r="A1824" s="158"/>
      <c r="B1824" s="161"/>
      <c r="C1824" s="155"/>
      <c r="D1824" s="115" t="s">
        <v>211</v>
      </c>
      <c r="E1824" s="115" t="s">
        <v>202</v>
      </c>
      <c r="F1824" s="26" t="s">
        <v>25</v>
      </c>
      <c r="G1824" s="28">
        <f t="shared" si="381"/>
        <v>80</v>
      </c>
      <c r="H1824" s="28">
        <f t="shared" si="381"/>
        <v>80</v>
      </c>
      <c r="I1824" s="28">
        <v>80</v>
      </c>
      <c r="J1824" s="28">
        <v>80</v>
      </c>
      <c r="K1824" s="28">
        <v>0</v>
      </c>
      <c r="L1824" s="28">
        <v>0</v>
      </c>
      <c r="M1824" s="28">
        <v>0</v>
      </c>
      <c r="N1824" s="28">
        <v>0</v>
      </c>
      <c r="O1824" s="28">
        <v>0</v>
      </c>
      <c r="P1824" s="28">
        <v>0</v>
      </c>
      <c r="Q1824" s="190"/>
      <c r="R1824" s="191"/>
      <c r="S1824" s="6"/>
    </row>
    <row r="1825" spans="1:19" ht="111.75" customHeight="1">
      <c r="A1825" s="158"/>
      <c r="B1825" s="161"/>
      <c r="C1825" s="155"/>
      <c r="D1825" s="115" t="s">
        <v>211</v>
      </c>
      <c r="E1825" s="115" t="s">
        <v>202</v>
      </c>
      <c r="F1825" s="26" t="s">
        <v>26</v>
      </c>
      <c r="G1825" s="28">
        <f t="shared" si="381"/>
        <v>74.3</v>
      </c>
      <c r="H1825" s="28">
        <f t="shared" si="381"/>
        <v>74.3</v>
      </c>
      <c r="I1825" s="28">
        <v>74.3</v>
      </c>
      <c r="J1825" s="28">
        <v>74.3</v>
      </c>
      <c r="K1825" s="28">
        <v>0</v>
      </c>
      <c r="L1825" s="28">
        <v>0</v>
      </c>
      <c r="M1825" s="28">
        <v>0</v>
      </c>
      <c r="N1825" s="28">
        <v>0</v>
      </c>
      <c r="O1825" s="28">
        <v>0</v>
      </c>
      <c r="P1825" s="28">
        <v>0</v>
      </c>
      <c r="Q1825" s="190"/>
      <c r="R1825" s="191"/>
      <c r="S1825" s="6"/>
    </row>
    <row r="1826" spans="1:19" ht="12.75">
      <c r="A1826" s="158"/>
      <c r="B1826" s="161"/>
      <c r="C1826" s="155"/>
      <c r="D1826" s="115"/>
      <c r="E1826" s="115"/>
      <c r="F1826" s="26" t="s">
        <v>27</v>
      </c>
      <c r="G1826" s="28">
        <f t="shared" si="381"/>
        <v>0</v>
      </c>
      <c r="H1826" s="28">
        <f t="shared" si="381"/>
        <v>0</v>
      </c>
      <c r="I1826" s="28">
        <v>0</v>
      </c>
      <c r="J1826" s="28">
        <v>0</v>
      </c>
      <c r="K1826" s="28">
        <v>0</v>
      </c>
      <c r="L1826" s="28">
        <v>0</v>
      </c>
      <c r="M1826" s="28">
        <v>0</v>
      </c>
      <c r="N1826" s="28">
        <v>0</v>
      </c>
      <c r="O1826" s="28">
        <v>0</v>
      </c>
      <c r="P1826" s="28">
        <v>0</v>
      </c>
      <c r="Q1826" s="190"/>
      <c r="R1826" s="191"/>
      <c r="S1826" s="6"/>
    </row>
    <row r="1827" spans="1:19" ht="12.75">
      <c r="A1827" s="158"/>
      <c r="B1827" s="161"/>
      <c r="C1827" s="155"/>
      <c r="D1827" s="115"/>
      <c r="E1827" s="26"/>
      <c r="F1827" s="26" t="s">
        <v>28</v>
      </c>
      <c r="G1827" s="28">
        <f t="shared" si="381"/>
        <v>0</v>
      </c>
      <c r="H1827" s="28">
        <f t="shared" si="381"/>
        <v>0</v>
      </c>
      <c r="I1827" s="28">
        <v>0</v>
      </c>
      <c r="J1827" s="28">
        <v>0</v>
      </c>
      <c r="K1827" s="28">
        <v>0</v>
      </c>
      <c r="L1827" s="28">
        <v>0</v>
      </c>
      <c r="M1827" s="28">
        <v>0</v>
      </c>
      <c r="N1827" s="28">
        <v>0</v>
      </c>
      <c r="O1827" s="28">
        <v>0</v>
      </c>
      <c r="P1827" s="28">
        <v>0</v>
      </c>
      <c r="Q1827" s="190"/>
      <c r="R1827" s="191"/>
      <c r="S1827" s="6"/>
    </row>
    <row r="1828" spans="1:19" ht="12.75">
      <c r="A1828" s="158"/>
      <c r="B1828" s="161"/>
      <c r="C1828" s="155"/>
      <c r="D1828" s="115"/>
      <c r="E1828" s="115"/>
      <c r="F1828" s="26" t="s">
        <v>227</v>
      </c>
      <c r="G1828" s="28">
        <v>0</v>
      </c>
      <c r="H1828" s="28">
        <v>0</v>
      </c>
      <c r="I1828" s="28">
        <v>0</v>
      </c>
      <c r="J1828" s="28">
        <v>0</v>
      </c>
      <c r="K1828" s="28">
        <v>0</v>
      </c>
      <c r="L1828" s="28">
        <v>0</v>
      </c>
      <c r="M1828" s="28">
        <v>0</v>
      </c>
      <c r="N1828" s="28">
        <v>0</v>
      </c>
      <c r="O1828" s="28">
        <v>0</v>
      </c>
      <c r="P1828" s="45">
        <v>0</v>
      </c>
      <c r="Q1828" s="190"/>
      <c r="R1828" s="191"/>
      <c r="S1828" s="6"/>
    </row>
    <row r="1829" spans="1:20" ht="12.75">
      <c r="A1829" s="158"/>
      <c r="B1829" s="161"/>
      <c r="C1829" s="155"/>
      <c r="D1829" s="115"/>
      <c r="E1829" s="26"/>
      <c r="F1829" s="115" t="s">
        <v>234</v>
      </c>
      <c r="G1829" s="28">
        <f aca="true" t="shared" si="382" ref="G1829:H1833">I1829+K1829+M1829+O1829</f>
        <v>0</v>
      </c>
      <c r="H1829" s="28">
        <f t="shared" si="382"/>
        <v>0</v>
      </c>
      <c r="I1829" s="28">
        <v>0</v>
      </c>
      <c r="J1829" s="28">
        <v>0</v>
      </c>
      <c r="K1829" s="28">
        <v>0</v>
      </c>
      <c r="L1829" s="28">
        <v>0</v>
      </c>
      <c r="M1829" s="28">
        <v>0</v>
      </c>
      <c r="N1829" s="28">
        <v>0</v>
      </c>
      <c r="O1829" s="28">
        <v>0</v>
      </c>
      <c r="P1829" s="45">
        <v>0</v>
      </c>
      <c r="Q1829" s="190"/>
      <c r="R1829" s="191"/>
      <c r="S1829" s="6"/>
      <c r="T1829" s="17"/>
    </row>
    <row r="1830" spans="1:20" ht="12.75">
      <c r="A1830" s="158"/>
      <c r="B1830" s="161"/>
      <c r="C1830" s="155"/>
      <c r="D1830" s="115"/>
      <c r="E1830" s="26"/>
      <c r="F1830" s="115" t="s">
        <v>235</v>
      </c>
      <c r="G1830" s="28">
        <f t="shared" si="382"/>
        <v>0</v>
      </c>
      <c r="H1830" s="28">
        <f t="shared" si="382"/>
        <v>0</v>
      </c>
      <c r="I1830" s="28">
        <v>0</v>
      </c>
      <c r="J1830" s="28">
        <v>0</v>
      </c>
      <c r="K1830" s="28">
        <v>0</v>
      </c>
      <c r="L1830" s="28">
        <v>0</v>
      </c>
      <c r="M1830" s="28">
        <v>0</v>
      </c>
      <c r="N1830" s="28">
        <v>0</v>
      </c>
      <c r="O1830" s="28">
        <v>0</v>
      </c>
      <c r="P1830" s="45">
        <v>0</v>
      </c>
      <c r="Q1830" s="190"/>
      <c r="R1830" s="191"/>
      <c r="S1830" s="6"/>
      <c r="T1830" s="17"/>
    </row>
    <row r="1831" spans="1:20" ht="12.75">
      <c r="A1831" s="158"/>
      <c r="B1831" s="161"/>
      <c r="C1831" s="155"/>
      <c r="D1831" s="115"/>
      <c r="E1831" s="26"/>
      <c r="F1831" s="115" t="s">
        <v>236</v>
      </c>
      <c r="G1831" s="28">
        <f t="shared" si="382"/>
        <v>0</v>
      </c>
      <c r="H1831" s="28">
        <f t="shared" si="382"/>
        <v>0</v>
      </c>
      <c r="I1831" s="28">
        <v>0</v>
      </c>
      <c r="J1831" s="28">
        <v>0</v>
      </c>
      <c r="K1831" s="28">
        <v>0</v>
      </c>
      <c r="L1831" s="28">
        <v>0</v>
      </c>
      <c r="M1831" s="28">
        <v>0</v>
      </c>
      <c r="N1831" s="28">
        <v>0</v>
      </c>
      <c r="O1831" s="28">
        <v>0</v>
      </c>
      <c r="P1831" s="45">
        <v>0</v>
      </c>
      <c r="Q1831" s="190"/>
      <c r="R1831" s="191"/>
      <c r="S1831" s="6"/>
      <c r="T1831" s="17"/>
    </row>
    <row r="1832" spans="1:20" ht="12.75">
      <c r="A1832" s="158"/>
      <c r="B1832" s="161"/>
      <c r="C1832" s="155"/>
      <c r="D1832" s="115"/>
      <c r="E1832" s="26"/>
      <c r="F1832" s="115" t="s">
        <v>237</v>
      </c>
      <c r="G1832" s="28">
        <f t="shared" si="382"/>
        <v>0</v>
      </c>
      <c r="H1832" s="28">
        <f t="shared" si="382"/>
        <v>0</v>
      </c>
      <c r="I1832" s="28">
        <v>0</v>
      </c>
      <c r="J1832" s="28">
        <v>0</v>
      </c>
      <c r="K1832" s="28">
        <v>0</v>
      </c>
      <c r="L1832" s="28">
        <v>0</v>
      </c>
      <c r="M1832" s="28">
        <v>0</v>
      </c>
      <c r="N1832" s="28">
        <v>0</v>
      </c>
      <c r="O1832" s="28">
        <v>0</v>
      </c>
      <c r="P1832" s="45">
        <v>0</v>
      </c>
      <c r="Q1832" s="190"/>
      <c r="R1832" s="191"/>
      <c r="S1832" s="6"/>
      <c r="T1832" s="17"/>
    </row>
    <row r="1833" spans="1:20" ht="13.5" thickBot="1">
      <c r="A1833" s="159"/>
      <c r="B1833" s="162"/>
      <c r="C1833" s="156"/>
      <c r="D1833" s="113"/>
      <c r="E1833" s="46"/>
      <c r="F1833" s="116" t="s">
        <v>238</v>
      </c>
      <c r="G1833" s="36">
        <f t="shared" si="382"/>
        <v>0</v>
      </c>
      <c r="H1833" s="36">
        <f t="shared" si="382"/>
        <v>0</v>
      </c>
      <c r="I1833" s="36">
        <v>0</v>
      </c>
      <c r="J1833" s="36">
        <v>0</v>
      </c>
      <c r="K1833" s="36">
        <v>0</v>
      </c>
      <c r="L1833" s="36">
        <v>0</v>
      </c>
      <c r="M1833" s="36">
        <v>0</v>
      </c>
      <c r="N1833" s="36">
        <v>0</v>
      </c>
      <c r="O1833" s="36">
        <v>0</v>
      </c>
      <c r="P1833" s="47">
        <v>0</v>
      </c>
      <c r="Q1833" s="192"/>
      <c r="R1833" s="193"/>
      <c r="S1833" s="6"/>
      <c r="T1833" s="17"/>
    </row>
    <row r="1834" spans="1:19" ht="12.75" customHeight="1">
      <c r="A1834" s="239" t="s">
        <v>223</v>
      </c>
      <c r="B1834" s="139" t="s">
        <v>222</v>
      </c>
      <c r="C1834" s="145" t="s">
        <v>373</v>
      </c>
      <c r="D1834" s="21"/>
      <c r="E1834" s="114"/>
      <c r="F1834" s="119" t="s">
        <v>19</v>
      </c>
      <c r="G1834" s="23">
        <f>SUM(G1835:G1845)</f>
        <v>2.1</v>
      </c>
      <c r="H1834" s="23">
        <f aca="true" t="shared" si="383" ref="H1834:P1834">SUM(H1835:H1845)</f>
        <v>0</v>
      </c>
      <c r="I1834" s="23">
        <f t="shared" si="383"/>
        <v>2.1</v>
      </c>
      <c r="J1834" s="23">
        <f t="shared" si="383"/>
        <v>0</v>
      </c>
      <c r="K1834" s="23">
        <f t="shared" si="383"/>
        <v>0</v>
      </c>
      <c r="L1834" s="23">
        <f t="shared" si="383"/>
        <v>0</v>
      </c>
      <c r="M1834" s="23">
        <f t="shared" si="383"/>
        <v>0</v>
      </c>
      <c r="N1834" s="23">
        <f t="shared" si="383"/>
        <v>0</v>
      </c>
      <c r="O1834" s="23">
        <f t="shared" si="383"/>
        <v>0</v>
      </c>
      <c r="P1834" s="23">
        <f t="shared" si="383"/>
        <v>0</v>
      </c>
      <c r="Q1834" s="145" t="s">
        <v>20</v>
      </c>
      <c r="R1834" s="245"/>
      <c r="S1834" s="6"/>
    </row>
    <row r="1835" spans="1:19" ht="12.75">
      <c r="A1835" s="240"/>
      <c r="B1835" s="140"/>
      <c r="C1835" s="146"/>
      <c r="D1835" s="29"/>
      <c r="E1835" s="115"/>
      <c r="F1835" s="115" t="s">
        <v>22</v>
      </c>
      <c r="G1835" s="28">
        <f aca="true" t="shared" si="384" ref="G1835:H1839">I1835+K1835+M1835+O1835</f>
        <v>0</v>
      </c>
      <c r="H1835" s="28">
        <f t="shared" si="384"/>
        <v>0</v>
      </c>
      <c r="I1835" s="28">
        <v>0</v>
      </c>
      <c r="J1835" s="28">
        <v>0</v>
      </c>
      <c r="K1835" s="28">
        <v>0</v>
      </c>
      <c r="L1835" s="28">
        <v>0</v>
      </c>
      <c r="M1835" s="28">
        <v>0</v>
      </c>
      <c r="N1835" s="28">
        <v>0</v>
      </c>
      <c r="O1835" s="28">
        <v>0</v>
      </c>
      <c r="P1835" s="28">
        <v>0</v>
      </c>
      <c r="Q1835" s="146"/>
      <c r="R1835" s="246"/>
      <c r="S1835" s="6"/>
    </row>
    <row r="1836" spans="1:19" ht="12.75">
      <c r="A1836" s="240"/>
      <c r="B1836" s="140"/>
      <c r="C1836" s="146"/>
      <c r="D1836" s="29"/>
      <c r="E1836" s="115"/>
      <c r="F1836" s="115" t="s">
        <v>25</v>
      </c>
      <c r="G1836" s="28">
        <f t="shared" si="384"/>
        <v>0</v>
      </c>
      <c r="H1836" s="28">
        <f t="shared" si="384"/>
        <v>0</v>
      </c>
      <c r="I1836" s="28">
        <v>0</v>
      </c>
      <c r="J1836" s="28">
        <v>0</v>
      </c>
      <c r="K1836" s="28">
        <v>0</v>
      </c>
      <c r="L1836" s="28">
        <v>0</v>
      </c>
      <c r="M1836" s="28">
        <v>0</v>
      </c>
      <c r="N1836" s="28">
        <v>0</v>
      </c>
      <c r="O1836" s="28">
        <v>0</v>
      </c>
      <c r="P1836" s="28">
        <v>0</v>
      </c>
      <c r="Q1836" s="146"/>
      <c r="R1836" s="246"/>
      <c r="S1836" s="6"/>
    </row>
    <row r="1837" spans="1:19" ht="12.75">
      <c r="A1837" s="240"/>
      <c r="B1837" s="140"/>
      <c r="C1837" s="146"/>
      <c r="D1837" s="29"/>
      <c r="E1837" s="115"/>
      <c r="F1837" s="115" t="s">
        <v>26</v>
      </c>
      <c r="G1837" s="28">
        <f t="shared" si="384"/>
        <v>0</v>
      </c>
      <c r="H1837" s="28">
        <f t="shared" si="384"/>
        <v>0</v>
      </c>
      <c r="I1837" s="28">
        <v>0</v>
      </c>
      <c r="J1837" s="28">
        <v>0</v>
      </c>
      <c r="K1837" s="28">
        <v>0</v>
      </c>
      <c r="L1837" s="28">
        <v>0</v>
      </c>
      <c r="M1837" s="28">
        <v>0</v>
      </c>
      <c r="N1837" s="28">
        <v>0</v>
      </c>
      <c r="O1837" s="28">
        <v>0</v>
      </c>
      <c r="P1837" s="28">
        <v>0</v>
      </c>
      <c r="Q1837" s="146"/>
      <c r="R1837" s="246"/>
      <c r="S1837" s="6"/>
    </row>
    <row r="1838" spans="1:19" ht="12.75">
      <c r="A1838" s="240"/>
      <c r="B1838" s="140"/>
      <c r="C1838" s="146"/>
      <c r="D1838" s="29"/>
      <c r="E1838" s="115"/>
      <c r="F1838" s="115" t="s">
        <v>27</v>
      </c>
      <c r="G1838" s="28">
        <f t="shared" si="384"/>
        <v>0</v>
      </c>
      <c r="H1838" s="28">
        <f t="shared" si="384"/>
        <v>0</v>
      </c>
      <c r="I1838" s="28">
        <v>0</v>
      </c>
      <c r="J1838" s="28">
        <v>0</v>
      </c>
      <c r="K1838" s="28">
        <v>0</v>
      </c>
      <c r="L1838" s="28">
        <v>0</v>
      </c>
      <c r="M1838" s="28">
        <v>0</v>
      </c>
      <c r="N1838" s="28">
        <v>0</v>
      </c>
      <c r="O1838" s="28">
        <v>0</v>
      </c>
      <c r="P1838" s="28">
        <v>0</v>
      </c>
      <c r="Q1838" s="146"/>
      <c r="R1838" s="246"/>
      <c r="S1838" s="6"/>
    </row>
    <row r="1839" spans="1:19" ht="12.75">
      <c r="A1839" s="240"/>
      <c r="B1839" s="140"/>
      <c r="C1839" s="146"/>
      <c r="D1839" s="29"/>
      <c r="E1839" s="115"/>
      <c r="F1839" s="115" t="s">
        <v>28</v>
      </c>
      <c r="G1839" s="28">
        <f t="shared" si="384"/>
        <v>0</v>
      </c>
      <c r="H1839" s="28">
        <f t="shared" si="384"/>
        <v>0</v>
      </c>
      <c r="I1839" s="28">
        <v>0</v>
      </c>
      <c r="J1839" s="28">
        <v>0</v>
      </c>
      <c r="K1839" s="28">
        <v>0</v>
      </c>
      <c r="L1839" s="28">
        <v>0</v>
      </c>
      <c r="M1839" s="28">
        <v>0</v>
      </c>
      <c r="N1839" s="28">
        <v>0</v>
      </c>
      <c r="O1839" s="28">
        <v>0</v>
      </c>
      <c r="P1839" s="28">
        <v>0</v>
      </c>
      <c r="Q1839" s="146"/>
      <c r="R1839" s="246"/>
      <c r="S1839" s="6"/>
    </row>
    <row r="1840" spans="1:19" ht="12.75">
      <c r="A1840" s="240"/>
      <c r="B1840" s="140"/>
      <c r="C1840" s="146"/>
      <c r="D1840" s="29"/>
      <c r="E1840" s="115"/>
      <c r="F1840" s="115" t="s">
        <v>227</v>
      </c>
      <c r="G1840" s="28">
        <v>0</v>
      </c>
      <c r="H1840" s="28">
        <v>0</v>
      </c>
      <c r="I1840" s="28">
        <v>0</v>
      </c>
      <c r="J1840" s="28">
        <v>0</v>
      </c>
      <c r="K1840" s="28">
        <v>0</v>
      </c>
      <c r="L1840" s="28">
        <v>0</v>
      </c>
      <c r="M1840" s="28">
        <v>0</v>
      </c>
      <c r="N1840" s="28">
        <v>0</v>
      </c>
      <c r="O1840" s="28">
        <v>0</v>
      </c>
      <c r="P1840" s="28">
        <v>0</v>
      </c>
      <c r="Q1840" s="146"/>
      <c r="R1840" s="246"/>
      <c r="S1840" s="6"/>
    </row>
    <row r="1841" spans="1:20" ht="12.75">
      <c r="A1841" s="240"/>
      <c r="B1841" s="140"/>
      <c r="C1841" s="146"/>
      <c r="D1841" s="29"/>
      <c r="E1841" s="115"/>
      <c r="F1841" s="115" t="s">
        <v>234</v>
      </c>
      <c r="G1841" s="28">
        <f aca="true" t="shared" si="385" ref="G1841:H1845">I1841+K1841+M1841+O1841</f>
        <v>0</v>
      </c>
      <c r="H1841" s="28">
        <f t="shared" si="385"/>
        <v>0</v>
      </c>
      <c r="I1841" s="28">
        <v>0</v>
      </c>
      <c r="J1841" s="28">
        <v>0</v>
      </c>
      <c r="K1841" s="28">
        <v>0</v>
      </c>
      <c r="L1841" s="28">
        <v>0</v>
      </c>
      <c r="M1841" s="28">
        <v>0</v>
      </c>
      <c r="N1841" s="28">
        <v>0</v>
      </c>
      <c r="O1841" s="28">
        <v>0</v>
      </c>
      <c r="P1841" s="28">
        <v>0</v>
      </c>
      <c r="Q1841" s="96"/>
      <c r="R1841" s="97"/>
      <c r="S1841" s="6"/>
      <c r="T1841" s="17"/>
    </row>
    <row r="1842" spans="1:20" ht="12.75">
      <c r="A1842" s="240"/>
      <c r="B1842" s="140"/>
      <c r="C1842" s="146"/>
      <c r="D1842" s="29"/>
      <c r="E1842" s="115"/>
      <c r="F1842" s="115" t="s">
        <v>235</v>
      </c>
      <c r="G1842" s="28">
        <f t="shared" si="385"/>
        <v>0</v>
      </c>
      <c r="H1842" s="28">
        <f t="shared" si="385"/>
        <v>0</v>
      </c>
      <c r="I1842" s="28">
        <v>0</v>
      </c>
      <c r="J1842" s="28">
        <v>0</v>
      </c>
      <c r="K1842" s="28">
        <v>0</v>
      </c>
      <c r="L1842" s="28">
        <v>0</v>
      </c>
      <c r="M1842" s="28">
        <v>0</v>
      </c>
      <c r="N1842" s="28">
        <v>0</v>
      </c>
      <c r="O1842" s="28">
        <v>0</v>
      </c>
      <c r="P1842" s="28">
        <v>0</v>
      </c>
      <c r="Q1842" s="96"/>
      <c r="R1842" s="97"/>
      <c r="S1842" s="6"/>
      <c r="T1842" s="17"/>
    </row>
    <row r="1843" spans="1:20" ht="12.75">
      <c r="A1843" s="240"/>
      <c r="B1843" s="140"/>
      <c r="C1843" s="146"/>
      <c r="D1843" s="29"/>
      <c r="E1843" s="115" t="s">
        <v>21</v>
      </c>
      <c r="F1843" s="115" t="s">
        <v>236</v>
      </c>
      <c r="G1843" s="28">
        <f t="shared" si="385"/>
        <v>2.1</v>
      </c>
      <c r="H1843" s="28">
        <f t="shared" si="385"/>
        <v>0</v>
      </c>
      <c r="I1843" s="28">
        <f>2.1</f>
        <v>2.1</v>
      </c>
      <c r="J1843" s="28">
        <v>0</v>
      </c>
      <c r="K1843" s="28">
        <v>0</v>
      </c>
      <c r="L1843" s="28">
        <v>0</v>
      </c>
      <c r="M1843" s="28">
        <v>0</v>
      </c>
      <c r="N1843" s="28">
        <v>0</v>
      </c>
      <c r="O1843" s="28">
        <v>0</v>
      </c>
      <c r="P1843" s="28">
        <v>0</v>
      </c>
      <c r="Q1843" s="96"/>
      <c r="R1843" s="97"/>
      <c r="S1843" s="6"/>
      <c r="T1843" s="17"/>
    </row>
    <row r="1844" spans="1:20" ht="12.75">
      <c r="A1844" s="240"/>
      <c r="B1844" s="140"/>
      <c r="C1844" s="146"/>
      <c r="D1844" s="29"/>
      <c r="E1844" s="26"/>
      <c r="F1844" s="115" t="s">
        <v>237</v>
      </c>
      <c r="G1844" s="28">
        <f t="shared" si="385"/>
        <v>0</v>
      </c>
      <c r="H1844" s="28">
        <f t="shared" si="385"/>
        <v>0</v>
      </c>
      <c r="I1844" s="28">
        <v>0</v>
      </c>
      <c r="J1844" s="28">
        <v>0</v>
      </c>
      <c r="K1844" s="28">
        <v>0</v>
      </c>
      <c r="L1844" s="28">
        <v>0</v>
      </c>
      <c r="M1844" s="28">
        <v>0</v>
      </c>
      <c r="N1844" s="28">
        <v>0</v>
      </c>
      <c r="O1844" s="28">
        <v>0</v>
      </c>
      <c r="P1844" s="28">
        <v>0</v>
      </c>
      <c r="Q1844" s="96"/>
      <c r="R1844" s="97"/>
      <c r="S1844" s="6"/>
      <c r="T1844" s="17"/>
    </row>
    <row r="1845" spans="1:20" ht="13.5" thickBot="1">
      <c r="A1845" s="241"/>
      <c r="B1845" s="141"/>
      <c r="C1845" s="147"/>
      <c r="D1845" s="33"/>
      <c r="E1845" s="46"/>
      <c r="F1845" s="116" t="s">
        <v>238</v>
      </c>
      <c r="G1845" s="36">
        <f t="shared" si="385"/>
        <v>0</v>
      </c>
      <c r="H1845" s="36">
        <f t="shared" si="385"/>
        <v>0</v>
      </c>
      <c r="I1845" s="36">
        <v>0</v>
      </c>
      <c r="J1845" s="36">
        <v>0</v>
      </c>
      <c r="K1845" s="36">
        <v>0</v>
      </c>
      <c r="L1845" s="36">
        <v>0</v>
      </c>
      <c r="M1845" s="36">
        <v>0</v>
      </c>
      <c r="N1845" s="36">
        <v>0</v>
      </c>
      <c r="O1845" s="36">
        <v>0</v>
      </c>
      <c r="P1845" s="36">
        <v>0</v>
      </c>
      <c r="Q1845" s="98"/>
      <c r="R1845" s="99"/>
      <c r="S1845" s="6"/>
      <c r="T1845" s="17"/>
    </row>
    <row r="1846" spans="1:19" ht="12.75" customHeight="1">
      <c r="A1846" s="239" t="s">
        <v>397</v>
      </c>
      <c r="B1846" s="160" t="s">
        <v>396</v>
      </c>
      <c r="C1846" s="188" t="s">
        <v>59</v>
      </c>
      <c r="D1846" s="21"/>
      <c r="E1846" s="22"/>
      <c r="F1846" s="44" t="s">
        <v>19</v>
      </c>
      <c r="G1846" s="23">
        <f>SUM(G1847:G1857)</f>
        <v>86132.6</v>
      </c>
      <c r="H1846" s="23">
        <f aca="true" t="shared" si="386" ref="H1846:P1846">SUM(H1847:H1857)</f>
        <v>0</v>
      </c>
      <c r="I1846" s="23">
        <f t="shared" si="386"/>
        <v>86132.6</v>
      </c>
      <c r="J1846" s="23">
        <f t="shared" si="386"/>
        <v>0</v>
      </c>
      <c r="K1846" s="23">
        <f t="shared" si="386"/>
        <v>0</v>
      </c>
      <c r="L1846" s="23">
        <f t="shared" si="386"/>
        <v>0</v>
      </c>
      <c r="M1846" s="23">
        <f t="shared" si="386"/>
        <v>0</v>
      </c>
      <c r="N1846" s="23">
        <f t="shared" si="386"/>
        <v>0</v>
      </c>
      <c r="O1846" s="23">
        <f t="shared" si="386"/>
        <v>0</v>
      </c>
      <c r="P1846" s="23">
        <f t="shared" si="386"/>
        <v>0</v>
      </c>
      <c r="Q1846" s="188" t="s">
        <v>20</v>
      </c>
      <c r="R1846" s="189"/>
      <c r="S1846" s="6"/>
    </row>
    <row r="1847" spans="1:19" ht="12.75">
      <c r="A1847" s="240"/>
      <c r="B1847" s="161"/>
      <c r="C1847" s="190"/>
      <c r="D1847" s="29"/>
      <c r="E1847" s="26"/>
      <c r="F1847" s="26" t="s">
        <v>22</v>
      </c>
      <c r="G1847" s="28">
        <f aca="true" t="shared" si="387" ref="G1847:H1851">I1847+K1847+M1847+O1847</f>
        <v>0</v>
      </c>
      <c r="H1847" s="28">
        <f t="shared" si="387"/>
        <v>0</v>
      </c>
      <c r="I1847" s="28">
        <v>0</v>
      </c>
      <c r="J1847" s="28">
        <v>0</v>
      </c>
      <c r="K1847" s="28">
        <v>0</v>
      </c>
      <c r="L1847" s="28">
        <v>0</v>
      </c>
      <c r="M1847" s="28">
        <v>0</v>
      </c>
      <c r="N1847" s="28">
        <v>0</v>
      </c>
      <c r="O1847" s="28">
        <v>0</v>
      </c>
      <c r="P1847" s="45">
        <v>0</v>
      </c>
      <c r="Q1847" s="190"/>
      <c r="R1847" s="191"/>
      <c r="S1847" s="6"/>
    </row>
    <row r="1848" spans="1:19" ht="12.75">
      <c r="A1848" s="240"/>
      <c r="B1848" s="161"/>
      <c r="C1848" s="190"/>
      <c r="D1848" s="29"/>
      <c r="E1848" s="26"/>
      <c r="F1848" s="26" t="s">
        <v>25</v>
      </c>
      <c r="G1848" s="28">
        <f t="shared" si="387"/>
        <v>0</v>
      </c>
      <c r="H1848" s="28">
        <f t="shared" si="387"/>
        <v>0</v>
      </c>
      <c r="I1848" s="28">
        <v>0</v>
      </c>
      <c r="J1848" s="28">
        <v>0</v>
      </c>
      <c r="K1848" s="28">
        <v>0</v>
      </c>
      <c r="L1848" s="28">
        <v>0</v>
      </c>
      <c r="M1848" s="28">
        <v>0</v>
      </c>
      <c r="N1848" s="28">
        <v>0</v>
      </c>
      <c r="O1848" s="28">
        <v>0</v>
      </c>
      <c r="P1848" s="45">
        <v>0</v>
      </c>
      <c r="Q1848" s="190"/>
      <c r="R1848" s="191"/>
      <c r="S1848" s="6"/>
    </row>
    <row r="1849" spans="1:19" ht="12.75">
      <c r="A1849" s="240"/>
      <c r="B1849" s="161"/>
      <c r="C1849" s="190"/>
      <c r="D1849" s="29"/>
      <c r="E1849" s="26"/>
      <c r="F1849" s="26" t="s">
        <v>26</v>
      </c>
      <c r="G1849" s="28">
        <f t="shared" si="387"/>
        <v>0</v>
      </c>
      <c r="H1849" s="28">
        <f t="shared" si="387"/>
        <v>0</v>
      </c>
      <c r="I1849" s="28">
        <v>0</v>
      </c>
      <c r="J1849" s="28">
        <v>0</v>
      </c>
      <c r="K1849" s="28">
        <v>0</v>
      </c>
      <c r="L1849" s="28">
        <v>0</v>
      </c>
      <c r="M1849" s="28">
        <v>0</v>
      </c>
      <c r="N1849" s="28">
        <v>0</v>
      </c>
      <c r="O1849" s="28">
        <v>0</v>
      </c>
      <c r="P1849" s="45">
        <v>0</v>
      </c>
      <c r="Q1849" s="190"/>
      <c r="R1849" s="191"/>
      <c r="S1849" s="6"/>
    </row>
    <row r="1850" spans="1:19" ht="12.75">
      <c r="A1850" s="240"/>
      <c r="B1850" s="161"/>
      <c r="C1850" s="190"/>
      <c r="D1850" s="29"/>
      <c r="E1850" s="26"/>
      <c r="F1850" s="26" t="s">
        <v>27</v>
      </c>
      <c r="G1850" s="28">
        <f t="shared" si="387"/>
        <v>0</v>
      </c>
      <c r="H1850" s="28">
        <f t="shared" si="387"/>
        <v>0</v>
      </c>
      <c r="I1850" s="28">
        <v>0</v>
      </c>
      <c r="J1850" s="28">
        <v>0</v>
      </c>
      <c r="K1850" s="28">
        <v>0</v>
      </c>
      <c r="L1850" s="28">
        <v>0</v>
      </c>
      <c r="M1850" s="28">
        <v>0</v>
      </c>
      <c r="N1850" s="28">
        <v>0</v>
      </c>
      <c r="O1850" s="28">
        <v>0</v>
      </c>
      <c r="P1850" s="45">
        <v>0</v>
      </c>
      <c r="Q1850" s="190"/>
      <c r="R1850" s="191"/>
      <c r="S1850" s="6"/>
    </row>
    <row r="1851" spans="1:19" ht="12.75">
      <c r="A1851" s="240"/>
      <c r="B1851" s="161"/>
      <c r="C1851" s="190"/>
      <c r="D1851" s="29"/>
      <c r="E1851" s="26"/>
      <c r="F1851" s="26" t="s">
        <v>28</v>
      </c>
      <c r="G1851" s="28">
        <f>I1851+K1851+M1851+O1851</f>
        <v>0</v>
      </c>
      <c r="H1851" s="28">
        <f t="shared" si="387"/>
        <v>0</v>
      </c>
      <c r="I1851" s="28">
        <v>0</v>
      </c>
      <c r="J1851" s="28">
        <v>0</v>
      </c>
      <c r="K1851" s="28">
        <v>0</v>
      </c>
      <c r="L1851" s="28">
        <v>0</v>
      </c>
      <c r="M1851" s="28">
        <v>0</v>
      </c>
      <c r="N1851" s="28">
        <v>0</v>
      </c>
      <c r="O1851" s="28">
        <v>0</v>
      </c>
      <c r="P1851" s="45">
        <v>0</v>
      </c>
      <c r="Q1851" s="190"/>
      <c r="R1851" s="191"/>
      <c r="S1851" s="6"/>
    </row>
    <row r="1852" spans="1:19" ht="12.75">
      <c r="A1852" s="240"/>
      <c r="B1852" s="161"/>
      <c r="C1852" s="190"/>
      <c r="D1852" s="29"/>
      <c r="E1852" s="26"/>
      <c r="F1852" s="26" t="s">
        <v>227</v>
      </c>
      <c r="G1852" s="28">
        <f>I1852+K1852+M1852+O1852</f>
        <v>0</v>
      </c>
      <c r="H1852" s="28">
        <v>0</v>
      </c>
      <c r="I1852" s="28">
        <v>0</v>
      </c>
      <c r="J1852" s="28">
        <v>0</v>
      </c>
      <c r="K1852" s="28">
        <v>0</v>
      </c>
      <c r="L1852" s="28">
        <v>0</v>
      </c>
      <c r="M1852" s="28">
        <v>0</v>
      </c>
      <c r="N1852" s="28">
        <v>0</v>
      </c>
      <c r="O1852" s="28">
        <v>0</v>
      </c>
      <c r="P1852" s="45">
        <v>0</v>
      </c>
      <c r="Q1852" s="190"/>
      <c r="R1852" s="191"/>
      <c r="S1852" s="6"/>
    </row>
    <row r="1853" spans="1:20" ht="12.75">
      <c r="A1853" s="240"/>
      <c r="B1853" s="161"/>
      <c r="C1853" s="190"/>
      <c r="D1853" s="29"/>
      <c r="E1853" s="26"/>
      <c r="F1853" s="115" t="s">
        <v>234</v>
      </c>
      <c r="G1853" s="28">
        <f aca="true" t="shared" si="388" ref="G1853:H1857">I1853+K1853+M1853+O1853</f>
        <v>0</v>
      </c>
      <c r="H1853" s="28">
        <f t="shared" si="388"/>
        <v>0</v>
      </c>
      <c r="I1853" s="28">
        <v>0</v>
      </c>
      <c r="J1853" s="28">
        <v>0</v>
      </c>
      <c r="K1853" s="28">
        <v>0</v>
      </c>
      <c r="L1853" s="28">
        <v>0</v>
      </c>
      <c r="M1853" s="28">
        <v>0</v>
      </c>
      <c r="N1853" s="28">
        <v>0</v>
      </c>
      <c r="O1853" s="28">
        <v>0</v>
      </c>
      <c r="P1853" s="45">
        <v>0</v>
      </c>
      <c r="Q1853" s="190"/>
      <c r="R1853" s="191"/>
      <c r="S1853" s="6"/>
      <c r="T1853" s="17"/>
    </row>
    <row r="1854" spans="1:20" ht="12.75">
      <c r="A1854" s="240"/>
      <c r="B1854" s="161"/>
      <c r="C1854" s="190"/>
      <c r="D1854" s="29"/>
      <c r="E1854" s="26"/>
      <c r="F1854" s="115" t="s">
        <v>235</v>
      </c>
      <c r="G1854" s="28">
        <f t="shared" si="388"/>
        <v>0</v>
      </c>
      <c r="H1854" s="28">
        <f t="shared" si="388"/>
        <v>0</v>
      </c>
      <c r="I1854" s="28">
        <v>0</v>
      </c>
      <c r="J1854" s="28">
        <v>0</v>
      </c>
      <c r="K1854" s="28">
        <v>0</v>
      </c>
      <c r="L1854" s="28">
        <v>0</v>
      </c>
      <c r="M1854" s="28">
        <v>0</v>
      </c>
      <c r="N1854" s="28">
        <v>0</v>
      </c>
      <c r="O1854" s="28">
        <v>0</v>
      </c>
      <c r="P1854" s="45">
        <v>0</v>
      </c>
      <c r="Q1854" s="190"/>
      <c r="R1854" s="191"/>
      <c r="S1854" s="6"/>
      <c r="T1854" s="17"/>
    </row>
    <row r="1855" spans="1:20" ht="12.75">
      <c r="A1855" s="240"/>
      <c r="B1855" s="161"/>
      <c r="C1855" s="190"/>
      <c r="D1855" s="29"/>
      <c r="E1855" s="26" t="s">
        <v>199</v>
      </c>
      <c r="F1855" s="115" t="s">
        <v>236</v>
      </c>
      <c r="G1855" s="28">
        <f t="shared" si="388"/>
        <v>3943.8</v>
      </c>
      <c r="H1855" s="28">
        <f t="shared" si="388"/>
        <v>0</v>
      </c>
      <c r="I1855" s="28">
        <v>3943.8</v>
      </c>
      <c r="J1855" s="28">
        <v>0</v>
      </c>
      <c r="K1855" s="28">
        <v>0</v>
      </c>
      <c r="L1855" s="28">
        <v>0</v>
      </c>
      <c r="M1855" s="28">
        <v>0</v>
      </c>
      <c r="N1855" s="28">
        <v>0</v>
      </c>
      <c r="O1855" s="28">
        <v>0</v>
      </c>
      <c r="P1855" s="45">
        <v>0</v>
      </c>
      <c r="Q1855" s="190"/>
      <c r="R1855" s="191"/>
      <c r="S1855" s="6"/>
      <c r="T1855" s="17"/>
    </row>
    <row r="1856" spans="1:20" ht="12.75">
      <c r="A1856" s="240"/>
      <c r="B1856" s="161"/>
      <c r="C1856" s="190"/>
      <c r="D1856" s="29"/>
      <c r="E1856" s="26" t="s">
        <v>23</v>
      </c>
      <c r="F1856" s="115" t="s">
        <v>237</v>
      </c>
      <c r="G1856" s="28">
        <f t="shared" si="388"/>
        <v>41094.4</v>
      </c>
      <c r="H1856" s="28">
        <f t="shared" si="388"/>
        <v>0</v>
      </c>
      <c r="I1856" s="28">
        <v>41094.4</v>
      </c>
      <c r="J1856" s="28">
        <v>0</v>
      </c>
      <c r="K1856" s="28">
        <v>0</v>
      </c>
      <c r="L1856" s="28">
        <v>0</v>
      </c>
      <c r="M1856" s="28">
        <v>0</v>
      </c>
      <c r="N1856" s="28">
        <v>0</v>
      </c>
      <c r="O1856" s="28">
        <v>0</v>
      </c>
      <c r="P1856" s="45">
        <v>0</v>
      </c>
      <c r="Q1856" s="190"/>
      <c r="R1856" s="191"/>
      <c r="S1856" s="6"/>
      <c r="T1856" s="17"/>
    </row>
    <row r="1857" spans="1:20" ht="13.5" thickBot="1">
      <c r="A1857" s="241"/>
      <c r="B1857" s="162"/>
      <c r="C1857" s="192"/>
      <c r="D1857" s="33"/>
      <c r="E1857" s="46" t="s">
        <v>23</v>
      </c>
      <c r="F1857" s="116" t="s">
        <v>238</v>
      </c>
      <c r="G1857" s="36">
        <f t="shared" si="388"/>
        <v>41094.4</v>
      </c>
      <c r="H1857" s="36">
        <f t="shared" si="388"/>
        <v>0</v>
      </c>
      <c r="I1857" s="36">
        <v>41094.4</v>
      </c>
      <c r="J1857" s="36">
        <v>0</v>
      </c>
      <c r="K1857" s="36">
        <v>0</v>
      </c>
      <c r="L1857" s="36">
        <v>0</v>
      </c>
      <c r="M1857" s="36">
        <v>0</v>
      </c>
      <c r="N1857" s="36">
        <v>0</v>
      </c>
      <c r="O1857" s="36">
        <v>0</v>
      </c>
      <c r="P1857" s="47">
        <v>0</v>
      </c>
      <c r="Q1857" s="192"/>
      <c r="R1857" s="193"/>
      <c r="S1857" s="6"/>
      <c r="T1857" s="17"/>
    </row>
    <row r="1858" spans="1:53" s="43" customFormat="1" ht="30" customHeight="1" thickBot="1">
      <c r="A1858" s="338" t="s">
        <v>425</v>
      </c>
      <c r="B1858" s="339"/>
      <c r="C1858" s="339"/>
      <c r="D1858" s="339"/>
      <c r="E1858" s="339"/>
      <c r="F1858" s="339"/>
      <c r="G1858" s="339"/>
      <c r="H1858" s="339"/>
      <c r="I1858" s="339"/>
      <c r="J1858" s="339"/>
      <c r="K1858" s="339"/>
      <c r="L1858" s="339"/>
      <c r="M1858" s="339"/>
      <c r="N1858" s="339"/>
      <c r="O1858" s="339"/>
      <c r="P1858" s="339"/>
      <c r="Q1858" s="339"/>
      <c r="R1858" s="340"/>
      <c r="S1858" s="337"/>
      <c r="T1858" s="41"/>
      <c r="U1858" s="41"/>
      <c r="V1858" s="41"/>
      <c r="W1858" s="42"/>
      <c r="X1858" s="42"/>
      <c r="Y1858" s="42"/>
      <c r="Z1858" s="42"/>
      <c r="AA1858" s="42"/>
      <c r="AB1858" s="42"/>
      <c r="AC1858" s="42"/>
      <c r="AD1858" s="42"/>
      <c r="AE1858" s="42"/>
      <c r="AF1858" s="42"/>
      <c r="AG1858" s="42"/>
      <c r="AH1858" s="42"/>
      <c r="AI1858" s="42"/>
      <c r="AJ1858" s="42"/>
      <c r="AK1858" s="42"/>
      <c r="AL1858" s="42"/>
      <c r="AM1858" s="42"/>
      <c r="AN1858" s="42"/>
      <c r="AO1858" s="42"/>
      <c r="AP1858" s="42"/>
      <c r="AQ1858" s="42"/>
      <c r="AR1858" s="42"/>
      <c r="AS1858" s="42"/>
      <c r="AT1858" s="42"/>
      <c r="AU1858" s="42"/>
      <c r="AV1858" s="42"/>
      <c r="AW1858" s="42"/>
      <c r="AX1858" s="42"/>
      <c r="AY1858" s="42"/>
      <c r="AZ1858" s="42"/>
      <c r="BA1858" s="42"/>
    </row>
    <row r="1859" spans="1:20" ht="12.75" customHeight="1">
      <c r="A1859" s="224" t="s">
        <v>97</v>
      </c>
      <c r="B1859" s="160" t="s">
        <v>98</v>
      </c>
      <c r="C1859" s="154" t="s">
        <v>380</v>
      </c>
      <c r="D1859" s="21"/>
      <c r="E1859" s="114"/>
      <c r="F1859" s="44" t="s">
        <v>19</v>
      </c>
      <c r="G1859" s="23">
        <f>SUM(G1860:G1870)</f>
        <v>4000</v>
      </c>
      <c r="H1859" s="23">
        <f aca="true" t="shared" si="389" ref="H1859:P1859">SUM(H1860:H1870)</f>
        <v>0</v>
      </c>
      <c r="I1859" s="23">
        <f t="shared" si="389"/>
        <v>4000</v>
      </c>
      <c r="J1859" s="23">
        <f t="shared" si="389"/>
        <v>0</v>
      </c>
      <c r="K1859" s="23">
        <f t="shared" si="389"/>
        <v>0</v>
      </c>
      <c r="L1859" s="23">
        <f t="shared" si="389"/>
        <v>0</v>
      </c>
      <c r="M1859" s="23">
        <f t="shared" si="389"/>
        <v>0</v>
      </c>
      <c r="N1859" s="23">
        <f t="shared" si="389"/>
        <v>0</v>
      </c>
      <c r="O1859" s="23">
        <f t="shared" si="389"/>
        <v>0</v>
      </c>
      <c r="P1859" s="23">
        <f t="shared" si="389"/>
        <v>0</v>
      </c>
      <c r="Q1859" s="188" t="s">
        <v>20</v>
      </c>
      <c r="R1859" s="189"/>
      <c r="S1859" s="6" t="s">
        <v>546</v>
      </c>
      <c r="T1859" s="4" t="s">
        <v>542</v>
      </c>
    </row>
    <row r="1860" spans="1:22" ht="12.75">
      <c r="A1860" s="225"/>
      <c r="B1860" s="161"/>
      <c r="C1860" s="155"/>
      <c r="D1860" s="29"/>
      <c r="E1860" s="115"/>
      <c r="F1860" s="26" t="s">
        <v>22</v>
      </c>
      <c r="G1860" s="28">
        <f aca="true" t="shared" si="390" ref="G1860:H1864">I1860+K1860+M1860+O1860</f>
        <v>0</v>
      </c>
      <c r="H1860" s="28">
        <f t="shared" si="390"/>
        <v>0</v>
      </c>
      <c r="I1860" s="28">
        <v>0</v>
      </c>
      <c r="J1860" s="28">
        <v>0</v>
      </c>
      <c r="K1860" s="28">
        <v>0</v>
      </c>
      <c r="L1860" s="28">
        <v>0</v>
      </c>
      <c r="M1860" s="28">
        <v>0</v>
      </c>
      <c r="N1860" s="28">
        <v>0</v>
      </c>
      <c r="O1860" s="28">
        <v>0</v>
      </c>
      <c r="P1860" s="45">
        <v>0</v>
      </c>
      <c r="Q1860" s="190"/>
      <c r="R1860" s="191"/>
      <c r="S1860" s="6"/>
      <c r="T1860" s="7">
        <f>G1868+G1880+G1892+G1904+G1916+G1928+G1940+G1952+G1964+G1977+G1989+G2001+G2013+G2025+G2037+G2050+G2062+G2074+G2086+G2098+G2110+G2122+G2134-T1864</f>
        <v>72152.59999999999</v>
      </c>
      <c r="U1860" s="4">
        <v>2023</v>
      </c>
      <c r="V1860" s="7">
        <f>T1860+T1864</f>
        <v>72487.2</v>
      </c>
    </row>
    <row r="1861" spans="1:21" ht="12.75">
      <c r="A1861" s="225"/>
      <c r="B1861" s="161"/>
      <c r="C1861" s="155"/>
      <c r="D1861" s="29"/>
      <c r="E1861" s="115"/>
      <c r="F1861" s="26" t="s">
        <v>25</v>
      </c>
      <c r="G1861" s="28">
        <f t="shared" si="390"/>
        <v>0</v>
      </c>
      <c r="H1861" s="28">
        <f t="shared" si="390"/>
        <v>0</v>
      </c>
      <c r="I1861" s="28">
        <v>0</v>
      </c>
      <c r="J1861" s="28">
        <v>0</v>
      </c>
      <c r="K1861" s="28">
        <v>0</v>
      </c>
      <c r="L1861" s="28">
        <v>0</v>
      </c>
      <c r="M1861" s="28">
        <v>0</v>
      </c>
      <c r="N1861" s="28">
        <v>0</v>
      </c>
      <c r="O1861" s="28">
        <v>0</v>
      </c>
      <c r="P1861" s="45">
        <v>0</v>
      </c>
      <c r="Q1861" s="190"/>
      <c r="R1861" s="191"/>
      <c r="S1861" s="6"/>
      <c r="T1861" s="7">
        <f>G1869+G1881+G1893+G1905+G1917+G1929+G1941+G1953+G1965+G1978+G1990+G2002+G2014+G2026+G2038+G2051+G2063+G2075+G2087+G2099+G2111+G2123+G2135</f>
        <v>657063.3</v>
      </c>
      <c r="U1861" s="4">
        <v>2024</v>
      </c>
    </row>
    <row r="1862" spans="1:21" ht="12.75">
      <c r="A1862" s="225"/>
      <c r="B1862" s="161"/>
      <c r="C1862" s="155"/>
      <c r="D1862" s="29"/>
      <c r="E1862" s="115"/>
      <c r="F1862" s="26" t="s">
        <v>26</v>
      </c>
      <c r="G1862" s="28">
        <f t="shared" si="390"/>
        <v>0</v>
      </c>
      <c r="H1862" s="28">
        <f t="shared" si="390"/>
        <v>0</v>
      </c>
      <c r="I1862" s="28">
        <v>0</v>
      </c>
      <c r="J1862" s="28">
        <v>0</v>
      </c>
      <c r="K1862" s="28">
        <v>0</v>
      </c>
      <c r="L1862" s="28">
        <v>0</v>
      </c>
      <c r="M1862" s="28">
        <v>0</v>
      </c>
      <c r="N1862" s="28">
        <v>0</v>
      </c>
      <c r="O1862" s="28">
        <v>0</v>
      </c>
      <c r="P1862" s="45">
        <v>0</v>
      </c>
      <c r="Q1862" s="190"/>
      <c r="R1862" s="191"/>
      <c r="S1862" s="6"/>
      <c r="T1862" s="7">
        <f>G1870+G1882+G1894+G1906+G1918+G1930+G1942+G1954+G1966+G1979+G1991+G2003+G2015+G2027+G2039+G2052+G2064+G2076+G2088+G2100+G2112+G2124+G2136</f>
        <v>0</v>
      </c>
      <c r="U1862" s="4">
        <v>2025</v>
      </c>
    </row>
    <row r="1863" spans="1:20" ht="12.75">
      <c r="A1863" s="225"/>
      <c r="B1863" s="161"/>
      <c r="C1863" s="155"/>
      <c r="D1863" s="29"/>
      <c r="E1863" s="115"/>
      <c r="F1863" s="26" t="s">
        <v>27</v>
      </c>
      <c r="G1863" s="28">
        <f t="shared" si="390"/>
        <v>0</v>
      </c>
      <c r="H1863" s="28">
        <f t="shared" si="390"/>
        <v>0</v>
      </c>
      <c r="I1863" s="28">
        <v>0</v>
      </c>
      <c r="J1863" s="28">
        <v>0</v>
      </c>
      <c r="K1863" s="28">
        <v>0</v>
      </c>
      <c r="L1863" s="28">
        <v>0</v>
      </c>
      <c r="M1863" s="28">
        <v>0</v>
      </c>
      <c r="N1863" s="28">
        <v>0</v>
      </c>
      <c r="O1863" s="28">
        <v>0</v>
      </c>
      <c r="P1863" s="45">
        <v>0</v>
      </c>
      <c r="Q1863" s="190"/>
      <c r="R1863" s="191"/>
      <c r="S1863" s="6"/>
      <c r="T1863" s="4" t="s">
        <v>543</v>
      </c>
    </row>
    <row r="1864" spans="1:21" ht="12.75">
      <c r="A1864" s="225"/>
      <c r="B1864" s="161"/>
      <c r="C1864" s="155"/>
      <c r="D1864" s="29"/>
      <c r="E1864" s="115"/>
      <c r="F1864" s="26" t="s">
        <v>28</v>
      </c>
      <c r="G1864" s="28">
        <f t="shared" si="390"/>
        <v>0</v>
      </c>
      <c r="H1864" s="28">
        <f t="shared" si="390"/>
        <v>0</v>
      </c>
      <c r="I1864" s="28">
        <v>0</v>
      </c>
      <c r="J1864" s="28">
        <v>0</v>
      </c>
      <c r="K1864" s="28">
        <v>0</v>
      </c>
      <c r="L1864" s="28">
        <v>0</v>
      </c>
      <c r="M1864" s="28">
        <v>0</v>
      </c>
      <c r="N1864" s="28">
        <v>0</v>
      </c>
      <c r="O1864" s="28">
        <v>0</v>
      </c>
      <c r="P1864" s="45">
        <v>0</v>
      </c>
      <c r="Q1864" s="190"/>
      <c r="R1864" s="191"/>
      <c r="S1864" s="6"/>
      <c r="T1864" s="7">
        <f>M2122</f>
        <v>334.6</v>
      </c>
      <c r="U1864" s="4">
        <v>2023</v>
      </c>
    </row>
    <row r="1865" spans="1:19" ht="12.75">
      <c r="A1865" s="225"/>
      <c r="B1865" s="161"/>
      <c r="C1865" s="155"/>
      <c r="D1865" s="29"/>
      <c r="E1865" s="115"/>
      <c r="F1865" s="26" t="s">
        <v>227</v>
      </c>
      <c r="G1865" s="28">
        <v>0</v>
      </c>
      <c r="H1865" s="28">
        <v>0</v>
      </c>
      <c r="I1865" s="28">
        <v>0</v>
      </c>
      <c r="J1865" s="28">
        <v>0</v>
      </c>
      <c r="K1865" s="28">
        <v>0</v>
      </c>
      <c r="L1865" s="28">
        <v>0</v>
      </c>
      <c r="M1865" s="28">
        <v>0</v>
      </c>
      <c r="N1865" s="28">
        <v>0</v>
      </c>
      <c r="O1865" s="28">
        <v>0</v>
      </c>
      <c r="P1865" s="45">
        <v>0</v>
      </c>
      <c r="Q1865" s="190"/>
      <c r="R1865" s="191"/>
      <c r="S1865" s="6"/>
    </row>
    <row r="1866" spans="1:20" ht="12.75">
      <c r="A1866" s="225"/>
      <c r="B1866" s="161"/>
      <c r="C1866" s="155"/>
      <c r="D1866" s="115"/>
      <c r="E1866" s="115"/>
      <c r="F1866" s="115" t="s">
        <v>234</v>
      </c>
      <c r="G1866" s="28">
        <f aca="true" t="shared" si="391" ref="G1866:H1870">I1866+K1866+M1866+O1866</f>
        <v>0</v>
      </c>
      <c r="H1866" s="28">
        <f t="shared" si="391"/>
        <v>0</v>
      </c>
      <c r="I1866" s="28">
        <v>0</v>
      </c>
      <c r="J1866" s="28">
        <v>0</v>
      </c>
      <c r="K1866" s="28">
        <v>0</v>
      </c>
      <c r="L1866" s="28">
        <v>0</v>
      </c>
      <c r="M1866" s="28">
        <v>0</v>
      </c>
      <c r="N1866" s="28">
        <v>0</v>
      </c>
      <c r="O1866" s="28">
        <v>0</v>
      </c>
      <c r="P1866" s="45">
        <v>0</v>
      </c>
      <c r="Q1866" s="190"/>
      <c r="R1866" s="191"/>
      <c r="S1866" s="6"/>
      <c r="T1866" s="17"/>
    </row>
    <row r="1867" spans="1:20" ht="12.75">
      <c r="A1867" s="225"/>
      <c r="B1867" s="161"/>
      <c r="C1867" s="155"/>
      <c r="D1867" s="115"/>
      <c r="E1867" s="115"/>
      <c r="F1867" s="115" t="s">
        <v>235</v>
      </c>
      <c r="G1867" s="28">
        <f t="shared" si="391"/>
        <v>0</v>
      </c>
      <c r="H1867" s="28">
        <f t="shared" si="391"/>
        <v>0</v>
      </c>
      <c r="I1867" s="28">
        <v>0</v>
      </c>
      <c r="J1867" s="28">
        <v>0</v>
      </c>
      <c r="K1867" s="28">
        <v>0</v>
      </c>
      <c r="L1867" s="28">
        <v>0</v>
      </c>
      <c r="M1867" s="28">
        <v>0</v>
      </c>
      <c r="N1867" s="28">
        <v>0</v>
      </c>
      <c r="O1867" s="28">
        <v>0</v>
      </c>
      <c r="P1867" s="45">
        <v>0</v>
      </c>
      <c r="Q1867" s="190"/>
      <c r="R1867" s="191"/>
      <c r="S1867" s="6"/>
      <c r="T1867" s="17"/>
    </row>
    <row r="1868" spans="1:20" ht="12.75">
      <c r="A1868" s="225"/>
      <c r="B1868" s="161"/>
      <c r="C1868" s="155"/>
      <c r="D1868" s="115"/>
      <c r="E1868" s="115" t="s">
        <v>21</v>
      </c>
      <c r="F1868" s="115" t="s">
        <v>236</v>
      </c>
      <c r="G1868" s="28">
        <f t="shared" si="391"/>
        <v>400</v>
      </c>
      <c r="H1868" s="28">
        <f t="shared" si="391"/>
        <v>0</v>
      </c>
      <c r="I1868" s="28">
        <v>400</v>
      </c>
      <c r="J1868" s="28">
        <v>0</v>
      </c>
      <c r="K1868" s="28">
        <v>0</v>
      </c>
      <c r="L1868" s="28">
        <v>0</v>
      </c>
      <c r="M1868" s="28">
        <v>0</v>
      </c>
      <c r="N1868" s="28">
        <v>0</v>
      </c>
      <c r="O1868" s="28">
        <v>0</v>
      </c>
      <c r="P1868" s="45">
        <v>0</v>
      </c>
      <c r="Q1868" s="190"/>
      <c r="R1868" s="191"/>
      <c r="S1868" s="6"/>
      <c r="T1868" s="17"/>
    </row>
    <row r="1869" spans="1:20" ht="12.75">
      <c r="A1869" s="225"/>
      <c r="B1869" s="161"/>
      <c r="C1869" s="155"/>
      <c r="D1869" s="115"/>
      <c r="E1869" s="115" t="s">
        <v>23</v>
      </c>
      <c r="F1869" s="115" t="s">
        <v>237</v>
      </c>
      <c r="G1869" s="28">
        <f t="shared" si="391"/>
        <v>3600</v>
      </c>
      <c r="H1869" s="28">
        <f t="shared" si="391"/>
        <v>0</v>
      </c>
      <c r="I1869" s="28">
        <v>3600</v>
      </c>
      <c r="J1869" s="28">
        <v>0</v>
      </c>
      <c r="K1869" s="28">
        <v>0</v>
      </c>
      <c r="L1869" s="28">
        <v>0</v>
      </c>
      <c r="M1869" s="28">
        <v>0</v>
      </c>
      <c r="N1869" s="28">
        <v>0</v>
      </c>
      <c r="O1869" s="28">
        <v>0</v>
      </c>
      <c r="P1869" s="45">
        <v>0</v>
      </c>
      <c r="Q1869" s="190"/>
      <c r="R1869" s="191"/>
      <c r="S1869" s="6"/>
      <c r="T1869" s="17"/>
    </row>
    <row r="1870" spans="1:20" ht="13.5" thickBot="1">
      <c r="A1870" s="226"/>
      <c r="B1870" s="162"/>
      <c r="C1870" s="156"/>
      <c r="D1870" s="116"/>
      <c r="E1870" s="46"/>
      <c r="F1870" s="116" t="s">
        <v>238</v>
      </c>
      <c r="G1870" s="36">
        <f t="shared" si="391"/>
        <v>0</v>
      </c>
      <c r="H1870" s="36">
        <f t="shared" si="391"/>
        <v>0</v>
      </c>
      <c r="I1870" s="36">
        <v>0</v>
      </c>
      <c r="J1870" s="36">
        <v>0</v>
      </c>
      <c r="K1870" s="36">
        <v>0</v>
      </c>
      <c r="L1870" s="36">
        <v>0</v>
      </c>
      <c r="M1870" s="36">
        <v>0</v>
      </c>
      <c r="N1870" s="36">
        <v>0</v>
      </c>
      <c r="O1870" s="36">
        <v>0</v>
      </c>
      <c r="P1870" s="47">
        <v>0</v>
      </c>
      <c r="Q1870" s="192"/>
      <c r="R1870" s="193"/>
      <c r="S1870" s="6"/>
      <c r="T1870" s="17"/>
    </row>
    <row r="1871" spans="1:19" ht="12.75" customHeight="1">
      <c r="A1871" s="224" t="s">
        <v>99</v>
      </c>
      <c r="B1871" s="160" t="s">
        <v>100</v>
      </c>
      <c r="C1871" s="154" t="s">
        <v>101</v>
      </c>
      <c r="D1871" s="21"/>
      <c r="E1871" s="22"/>
      <c r="F1871" s="44" t="s">
        <v>19</v>
      </c>
      <c r="G1871" s="23">
        <f>SUM(G1872:G1882)</f>
        <v>60000</v>
      </c>
      <c r="H1871" s="23">
        <f aca="true" t="shared" si="392" ref="H1871:P1871">SUM(H1872:H1882)</f>
        <v>0</v>
      </c>
      <c r="I1871" s="23">
        <f t="shared" si="392"/>
        <v>60000</v>
      </c>
      <c r="J1871" s="23">
        <f t="shared" si="392"/>
        <v>0</v>
      </c>
      <c r="K1871" s="23">
        <f t="shared" si="392"/>
        <v>0</v>
      </c>
      <c r="L1871" s="23">
        <f t="shared" si="392"/>
        <v>0</v>
      </c>
      <c r="M1871" s="23">
        <f t="shared" si="392"/>
        <v>0</v>
      </c>
      <c r="N1871" s="23">
        <f t="shared" si="392"/>
        <v>0</v>
      </c>
      <c r="O1871" s="23">
        <f t="shared" si="392"/>
        <v>0</v>
      </c>
      <c r="P1871" s="23">
        <f t="shared" si="392"/>
        <v>0</v>
      </c>
      <c r="Q1871" s="188" t="s">
        <v>20</v>
      </c>
      <c r="R1871" s="189"/>
      <c r="S1871" s="6"/>
    </row>
    <row r="1872" spans="1:19" ht="12.75">
      <c r="A1872" s="225"/>
      <c r="B1872" s="161"/>
      <c r="C1872" s="155"/>
      <c r="D1872" s="29"/>
      <c r="E1872" s="26"/>
      <c r="F1872" s="26" t="s">
        <v>22</v>
      </c>
      <c r="G1872" s="28">
        <f aca="true" t="shared" si="393" ref="G1872:H1876">I1872+K1872+M1872+O1872</f>
        <v>0</v>
      </c>
      <c r="H1872" s="28">
        <f t="shared" si="393"/>
        <v>0</v>
      </c>
      <c r="I1872" s="28">
        <v>0</v>
      </c>
      <c r="J1872" s="28">
        <v>0</v>
      </c>
      <c r="K1872" s="28">
        <v>0</v>
      </c>
      <c r="L1872" s="28">
        <v>0</v>
      </c>
      <c r="M1872" s="28">
        <v>0</v>
      </c>
      <c r="N1872" s="28">
        <v>0</v>
      </c>
      <c r="O1872" s="28">
        <v>0</v>
      </c>
      <c r="P1872" s="45">
        <v>0</v>
      </c>
      <c r="Q1872" s="190"/>
      <c r="R1872" s="191"/>
      <c r="S1872" s="6"/>
    </row>
    <row r="1873" spans="1:19" ht="12.75">
      <c r="A1873" s="225"/>
      <c r="B1873" s="161"/>
      <c r="C1873" s="155"/>
      <c r="D1873" s="29"/>
      <c r="E1873" s="26"/>
      <c r="F1873" s="26" t="s">
        <v>25</v>
      </c>
      <c r="G1873" s="28">
        <f t="shared" si="393"/>
        <v>0</v>
      </c>
      <c r="H1873" s="28">
        <f t="shared" si="393"/>
        <v>0</v>
      </c>
      <c r="I1873" s="28">
        <v>0</v>
      </c>
      <c r="J1873" s="28">
        <v>0</v>
      </c>
      <c r="K1873" s="28">
        <v>0</v>
      </c>
      <c r="L1873" s="28">
        <v>0</v>
      </c>
      <c r="M1873" s="28">
        <v>0</v>
      </c>
      <c r="N1873" s="28">
        <v>0</v>
      </c>
      <c r="O1873" s="28">
        <v>0</v>
      </c>
      <c r="P1873" s="45">
        <v>0</v>
      </c>
      <c r="Q1873" s="190"/>
      <c r="R1873" s="191"/>
      <c r="S1873" s="6"/>
    </row>
    <row r="1874" spans="1:19" ht="12.75">
      <c r="A1874" s="225"/>
      <c r="B1874" s="161"/>
      <c r="C1874" s="155"/>
      <c r="D1874" s="29"/>
      <c r="E1874" s="26"/>
      <c r="F1874" s="26" t="s">
        <v>26</v>
      </c>
      <c r="G1874" s="28">
        <f t="shared" si="393"/>
        <v>0</v>
      </c>
      <c r="H1874" s="28">
        <f t="shared" si="393"/>
        <v>0</v>
      </c>
      <c r="I1874" s="28">
        <v>0</v>
      </c>
      <c r="J1874" s="28">
        <v>0</v>
      </c>
      <c r="K1874" s="28">
        <v>0</v>
      </c>
      <c r="L1874" s="28">
        <v>0</v>
      </c>
      <c r="M1874" s="28">
        <v>0</v>
      </c>
      <c r="N1874" s="28">
        <v>0</v>
      </c>
      <c r="O1874" s="28">
        <v>0</v>
      </c>
      <c r="P1874" s="45">
        <v>0</v>
      </c>
      <c r="Q1874" s="190"/>
      <c r="R1874" s="191"/>
      <c r="S1874" s="6"/>
    </row>
    <row r="1875" spans="1:20" ht="12.75">
      <c r="A1875" s="225"/>
      <c r="B1875" s="161"/>
      <c r="C1875" s="155"/>
      <c r="D1875" s="29"/>
      <c r="E1875" s="26"/>
      <c r="F1875" s="26" t="s">
        <v>27</v>
      </c>
      <c r="G1875" s="28">
        <f t="shared" si="393"/>
        <v>0</v>
      </c>
      <c r="H1875" s="28">
        <f t="shared" si="393"/>
        <v>0</v>
      </c>
      <c r="I1875" s="28">
        <v>0</v>
      </c>
      <c r="J1875" s="28">
        <v>0</v>
      </c>
      <c r="K1875" s="28">
        <v>0</v>
      </c>
      <c r="L1875" s="28">
        <v>0</v>
      </c>
      <c r="M1875" s="28">
        <v>0</v>
      </c>
      <c r="N1875" s="28">
        <v>0</v>
      </c>
      <c r="O1875" s="28">
        <v>0</v>
      </c>
      <c r="P1875" s="45">
        <v>0</v>
      </c>
      <c r="Q1875" s="190"/>
      <c r="R1875" s="191"/>
      <c r="S1875" s="6"/>
      <c r="T1875" s="50"/>
    </row>
    <row r="1876" spans="1:19" ht="12.75">
      <c r="A1876" s="225"/>
      <c r="B1876" s="161"/>
      <c r="C1876" s="155"/>
      <c r="D1876" s="29"/>
      <c r="E1876" s="26"/>
      <c r="F1876" s="26" t="s">
        <v>28</v>
      </c>
      <c r="G1876" s="28">
        <f t="shared" si="393"/>
        <v>0</v>
      </c>
      <c r="H1876" s="28">
        <f t="shared" si="393"/>
        <v>0</v>
      </c>
      <c r="I1876" s="28">
        <v>0</v>
      </c>
      <c r="J1876" s="28">
        <v>0</v>
      </c>
      <c r="K1876" s="28">
        <v>0</v>
      </c>
      <c r="L1876" s="28">
        <v>0</v>
      </c>
      <c r="M1876" s="28">
        <v>0</v>
      </c>
      <c r="N1876" s="28">
        <v>0</v>
      </c>
      <c r="O1876" s="28">
        <v>0</v>
      </c>
      <c r="P1876" s="45">
        <v>0</v>
      </c>
      <c r="Q1876" s="190"/>
      <c r="R1876" s="191"/>
      <c r="S1876" s="6"/>
    </row>
    <row r="1877" spans="1:19" ht="12.75">
      <c r="A1877" s="225"/>
      <c r="B1877" s="161"/>
      <c r="C1877" s="155"/>
      <c r="D1877" s="115"/>
      <c r="E1877" s="115"/>
      <c r="F1877" s="26" t="s">
        <v>227</v>
      </c>
      <c r="G1877" s="28">
        <v>0</v>
      </c>
      <c r="H1877" s="28">
        <v>0</v>
      </c>
      <c r="I1877" s="28">
        <v>0</v>
      </c>
      <c r="J1877" s="28">
        <v>0</v>
      </c>
      <c r="K1877" s="28">
        <v>0</v>
      </c>
      <c r="L1877" s="28">
        <v>0</v>
      </c>
      <c r="M1877" s="28">
        <v>0</v>
      </c>
      <c r="N1877" s="28">
        <v>0</v>
      </c>
      <c r="O1877" s="28">
        <v>0</v>
      </c>
      <c r="P1877" s="45">
        <v>0</v>
      </c>
      <c r="Q1877" s="190"/>
      <c r="R1877" s="191"/>
      <c r="S1877" s="6"/>
    </row>
    <row r="1878" spans="1:20" ht="12.75">
      <c r="A1878" s="225"/>
      <c r="B1878" s="161"/>
      <c r="C1878" s="155"/>
      <c r="D1878" s="115"/>
      <c r="E1878" s="26"/>
      <c r="F1878" s="115" t="s">
        <v>234</v>
      </c>
      <c r="G1878" s="28">
        <f aca="true" t="shared" si="394" ref="G1878:H1882">I1878+K1878+M1878+O1878</f>
        <v>0</v>
      </c>
      <c r="H1878" s="28">
        <f t="shared" si="394"/>
        <v>0</v>
      </c>
      <c r="I1878" s="28">
        <v>0</v>
      </c>
      <c r="J1878" s="28">
        <v>0</v>
      </c>
      <c r="K1878" s="28">
        <v>0</v>
      </c>
      <c r="L1878" s="28">
        <v>0</v>
      </c>
      <c r="M1878" s="28">
        <v>0</v>
      </c>
      <c r="N1878" s="28">
        <v>0</v>
      </c>
      <c r="O1878" s="28">
        <v>0</v>
      </c>
      <c r="P1878" s="45">
        <v>0</v>
      </c>
      <c r="Q1878" s="190"/>
      <c r="R1878" s="191"/>
      <c r="S1878" s="6"/>
      <c r="T1878" s="17"/>
    </row>
    <row r="1879" spans="1:20" ht="12.75">
      <c r="A1879" s="225"/>
      <c r="B1879" s="161"/>
      <c r="C1879" s="155"/>
      <c r="D1879" s="115"/>
      <c r="E1879" s="26"/>
      <c r="F1879" s="115" t="s">
        <v>235</v>
      </c>
      <c r="G1879" s="28">
        <f t="shared" si="394"/>
        <v>0</v>
      </c>
      <c r="H1879" s="28">
        <f t="shared" si="394"/>
        <v>0</v>
      </c>
      <c r="I1879" s="28">
        <v>0</v>
      </c>
      <c r="J1879" s="28">
        <v>0</v>
      </c>
      <c r="K1879" s="28">
        <v>0</v>
      </c>
      <c r="L1879" s="28">
        <v>0</v>
      </c>
      <c r="M1879" s="28">
        <v>0</v>
      </c>
      <c r="N1879" s="28">
        <v>0</v>
      </c>
      <c r="O1879" s="28">
        <v>0</v>
      </c>
      <c r="P1879" s="45">
        <v>0</v>
      </c>
      <c r="Q1879" s="190"/>
      <c r="R1879" s="191"/>
      <c r="S1879" s="6"/>
      <c r="T1879" s="17"/>
    </row>
    <row r="1880" spans="1:20" ht="12.75">
      <c r="A1880" s="225"/>
      <c r="B1880" s="161"/>
      <c r="C1880" s="155"/>
      <c r="D1880" s="115"/>
      <c r="E1880" s="26" t="s">
        <v>24</v>
      </c>
      <c r="F1880" s="115" t="s">
        <v>236</v>
      </c>
      <c r="G1880" s="28">
        <f t="shared" si="394"/>
        <v>6000</v>
      </c>
      <c r="H1880" s="28">
        <f t="shared" si="394"/>
        <v>0</v>
      </c>
      <c r="I1880" s="28">
        <v>6000</v>
      </c>
      <c r="J1880" s="28">
        <v>0</v>
      </c>
      <c r="K1880" s="28">
        <v>0</v>
      </c>
      <c r="L1880" s="28">
        <v>0</v>
      </c>
      <c r="M1880" s="28">
        <v>0</v>
      </c>
      <c r="N1880" s="28">
        <v>0</v>
      </c>
      <c r="O1880" s="28">
        <v>0</v>
      </c>
      <c r="P1880" s="45">
        <v>0</v>
      </c>
      <c r="Q1880" s="190"/>
      <c r="R1880" s="191"/>
      <c r="S1880" s="6"/>
      <c r="T1880" s="17"/>
    </row>
    <row r="1881" spans="1:20" ht="12.75">
      <c r="A1881" s="225"/>
      <c r="B1881" s="161"/>
      <c r="C1881" s="155"/>
      <c r="D1881" s="115"/>
      <c r="E1881" s="26" t="s">
        <v>23</v>
      </c>
      <c r="F1881" s="115" t="s">
        <v>237</v>
      </c>
      <c r="G1881" s="28">
        <f t="shared" si="394"/>
        <v>54000</v>
      </c>
      <c r="H1881" s="28">
        <f t="shared" si="394"/>
        <v>0</v>
      </c>
      <c r="I1881" s="28">
        <v>54000</v>
      </c>
      <c r="J1881" s="28">
        <v>0</v>
      </c>
      <c r="K1881" s="28">
        <v>0</v>
      </c>
      <c r="L1881" s="28">
        <v>0</v>
      </c>
      <c r="M1881" s="28">
        <v>0</v>
      </c>
      <c r="N1881" s="28">
        <v>0</v>
      </c>
      <c r="O1881" s="28">
        <v>0</v>
      </c>
      <c r="P1881" s="45">
        <v>0</v>
      </c>
      <c r="Q1881" s="190"/>
      <c r="R1881" s="191"/>
      <c r="S1881" s="6"/>
      <c r="T1881" s="17"/>
    </row>
    <row r="1882" spans="1:20" ht="13.5" thickBot="1">
      <c r="A1882" s="226"/>
      <c r="B1882" s="162"/>
      <c r="C1882" s="156"/>
      <c r="D1882" s="116"/>
      <c r="E1882" s="46"/>
      <c r="F1882" s="116" t="s">
        <v>238</v>
      </c>
      <c r="G1882" s="36">
        <f t="shared" si="394"/>
        <v>0</v>
      </c>
      <c r="H1882" s="36">
        <f t="shared" si="394"/>
        <v>0</v>
      </c>
      <c r="I1882" s="36">
        <v>0</v>
      </c>
      <c r="J1882" s="36">
        <v>0</v>
      </c>
      <c r="K1882" s="36">
        <v>0</v>
      </c>
      <c r="L1882" s="36">
        <v>0</v>
      </c>
      <c r="M1882" s="36">
        <v>0</v>
      </c>
      <c r="N1882" s="36">
        <v>0</v>
      </c>
      <c r="O1882" s="36">
        <v>0</v>
      </c>
      <c r="P1882" s="47">
        <v>0</v>
      </c>
      <c r="Q1882" s="192"/>
      <c r="R1882" s="193"/>
      <c r="S1882" s="6"/>
      <c r="T1882" s="17"/>
    </row>
    <row r="1883" spans="1:19" ht="12.75" customHeight="1">
      <c r="A1883" s="224" t="s">
        <v>102</v>
      </c>
      <c r="B1883" s="160" t="s">
        <v>103</v>
      </c>
      <c r="C1883" s="154" t="s">
        <v>104</v>
      </c>
      <c r="D1883" s="21"/>
      <c r="E1883" s="22"/>
      <c r="F1883" s="44" t="s">
        <v>19</v>
      </c>
      <c r="G1883" s="23">
        <f>SUM(G1884:G1894)</f>
        <v>55000</v>
      </c>
      <c r="H1883" s="23">
        <f aca="true" t="shared" si="395" ref="H1883:P1883">SUM(H1884:H1894)</f>
        <v>0</v>
      </c>
      <c r="I1883" s="23">
        <f t="shared" si="395"/>
        <v>55000</v>
      </c>
      <c r="J1883" s="23">
        <f t="shared" si="395"/>
        <v>0</v>
      </c>
      <c r="K1883" s="23">
        <f t="shared" si="395"/>
        <v>0</v>
      </c>
      <c r="L1883" s="23">
        <f t="shared" si="395"/>
        <v>0</v>
      </c>
      <c r="M1883" s="23">
        <f t="shared" si="395"/>
        <v>0</v>
      </c>
      <c r="N1883" s="23">
        <f t="shared" si="395"/>
        <v>0</v>
      </c>
      <c r="O1883" s="23">
        <f t="shared" si="395"/>
        <v>0</v>
      </c>
      <c r="P1883" s="23">
        <f t="shared" si="395"/>
        <v>0</v>
      </c>
      <c r="Q1883" s="188" t="s">
        <v>20</v>
      </c>
      <c r="R1883" s="189"/>
      <c r="S1883" s="6"/>
    </row>
    <row r="1884" spans="1:19" ht="12.75">
      <c r="A1884" s="225"/>
      <c r="B1884" s="161"/>
      <c r="C1884" s="155"/>
      <c r="D1884" s="29"/>
      <c r="E1884" s="26"/>
      <c r="F1884" s="26" t="s">
        <v>22</v>
      </c>
      <c r="G1884" s="28">
        <f aca="true" t="shared" si="396" ref="G1884:H1888">I1884+K1884+M1884+O1884</f>
        <v>0</v>
      </c>
      <c r="H1884" s="28">
        <f t="shared" si="396"/>
        <v>0</v>
      </c>
      <c r="I1884" s="28">
        <v>0</v>
      </c>
      <c r="J1884" s="28">
        <v>0</v>
      </c>
      <c r="K1884" s="28">
        <v>0</v>
      </c>
      <c r="L1884" s="28">
        <v>0</v>
      </c>
      <c r="M1884" s="28">
        <v>0</v>
      </c>
      <c r="N1884" s="28">
        <v>0</v>
      </c>
      <c r="O1884" s="28">
        <v>0</v>
      </c>
      <c r="P1884" s="45">
        <v>0</v>
      </c>
      <c r="Q1884" s="190"/>
      <c r="R1884" s="191"/>
      <c r="S1884" s="6"/>
    </row>
    <row r="1885" spans="1:20" ht="12.75">
      <c r="A1885" s="225"/>
      <c r="B1885" s="161"/>
      <c r="C1885" s="155"/>
      <c r="D1885" s="29"/>
      <c r="E1885" s="26"/>
      <c r="F1885" s="26" t="s">
        <v>25</v>
      </c>
      <c r="G1885" s="28">
        <f t="shared" si="396"/>
        <v>0</v>
      </c>
      <c r="H1885" s="28">
        <f t="shared" si="396"/>
        <v>0</v>
      </c>
      <c r="I1885" s="28">
        <v>0</v>
      </c>
      <c r="J1885" s="28">
        <v>0</v>
      </c>
      <c r="K1885" s="28">
        <v>0</v>
      </c>
      <c r="L1885" s="28">
        <v>0</v>
      </c>
      <c r="M1885" s="28">
        <v>0</v>
      </c>
      <c r="N1885" s="28">
        <v>0</v>
      </c>
      <c r="O1885" s="28">
        <v>0</v>
      </c>
      <c r="P1885" s="45">
        <v>0</v>
      </c>
      <c r="Q1885" s="190"/>
      <c r="R1885" s="191"/>
      <c r="S1885" s="6"/>
      <c r="T1885" s="50"/>
    </row>
    <row r="1886" spans="1:19" ht="12.75">
      <c r="A1886" s="225"/>
      <c r="B1886" s="161"/>
      <c r="C1886" s="155"/>
      <c r="D1886" s="29"/>
      <c r="E1886" s="26"/>
      <c r="F1886" s="26" t="s">
        <v>26</v>
      </c>
      <c r="G1886" s="28">
        <f t="shared" si="396"/>
        <v>0</v>
      </c>
      <c r="H1886" s="28">
        <f t="shared" si="396"/>
        <v>0</v>
      </c>
      <c r="I1886" s="28">
        <v>0</v>
      </c>
      <c r="J1886" s="28">
        <v>0</v>
      </c>
      <c r="K1886" s="28">
        <v>0</v>
      </c>
      <c r="L1886" s="28">
        <v>0</v>
      </c>
      <c r="M1886" s="28">
        <v>0</v>
      </c>
      <c r="N1886" s="28">
        <v>0</v>
      </c>
      <c r="O1886" s="28">
        <v>0</v>
      </c>
      <c r="P1886" s="45">
        <v>0</v>
      </c>
      <c r="Q1886" s="190"/>
      <c r="R1886" s="191"/>
      <c r="S1886" s="6"/>
    </row>
    <row r="1887" spans="1:19" ht="12.75">
      <c r="A1887" s="225"/>
      <c r="B1887" s="161"/>
      <c r="C1887" s="155"/>
      <c r="D1887" s="29"/>
      <c r="E1887" s="26"/>
      <c r="F1887" s="26" t="s">
        <v>27</v>
      </c>
      <c r="G1887" s="28">
        <f t="shared" si="396"/>
        <v>0</v>
      </c>
      <c r="H1887" s="28">
        <f t="shared" si="396"/>
        <v>0</v>
      </c>
      <c r="I1887" s="28">
        <v>0</v>
      </c>
      <c r="J1887" s="28">
        <v>0</v>
      </c>
      <c r="K1887" s="28">
        <v>0</v>
      </c>
      <c r="L1887" s="28">
        <v>0</v>
      </c>
      <c r="M1887" s="28">
        <v>0</v>
      </c>
      <c r="N1887" s="28">
        <v>0</v>
      </c>
      <c r="O1887" s="28">
        <v>0</v>
      </c>
      <c r="P1887" s="45">
        <v>0</v>
      </c>
      <c r="Q1887" s="190"/>
      <c r="R1887" s="191"/>
      <c r="S1887" s="6"/>
    </row>
    <row r="1888" spans="1:19" ht="12.75">
      <c r="A1888" s="225"/>
      <c r="B1888" s="161"/>
      <c r="C1888" s="155"/>
      <c r="D1888" s="29"/>
      <c r="E1888" s="26"/>
      <c r="F1888" s="26" t="s">
        <v>28</v>
      </c>
      <c r="G1888" s="28">
        <f t="shared" si="396"/>
        <v>0</v>
      </c>
      <c r="H1888" s="28">
        <f t="shared" si="396"/>
        <v>0</v>
      </c>
      <c r="I1888" s="28">
        <v>0</v>
      </c>
      <c r="J1888" s="28">
        <v>0</v>
      </c>
      <c r="K1888" s="28">
        <v>0</v>
      </c>
      <c r="L1888" s="28">
        <v>0</v>
      </c>
      <c r="M1888" s="28">
        <v>0</v>
      </c>
      <c r="N1888" s="28">
        <v>0</v>
      </c>
      <c r="O1888" s="28">
        <v>0</v>
      </c>
      <c r="P1888" s="45">
        <v>0</v>
      </c>
      <c r="Q1888" s="190"/>
      <c r="R1888" s="191"/>
      <c r="S1888" s="6"/>
    </row>
    <row r="1889" spans="1:19" ht="12.75">
      <c r="A1889" s="225"/>
      <c r="B1889" s="161"/>
      <c r="C1889" s="155"/>
      <c r="D1889" s="115"/>
      <c r="E1889" s="115"/>
      <c r="F1889" s="26" t="s">
        <v>227</v>
      </c>
      <c r="G1889" s="28">
        <v>0</v>
      </c>
      <c r="H1889" s="28">
        <v>0</v>
      </c>
      <c r="I1889" s="28">
        <v>0</v>
      </c>
      <c r="J1889" s="28">
        <v>0</v>
      </c>
      <c r="K1889" s="28">
        <v>0</v>
      </c>
      <c r="L1889" s="28">
        <v>0</v>
      </c>
      <c r="M1889" s="28">
        <v>0</v>
      </c>
      <c r="N1889" s="28">
        <v>0</v>
      </c>
      <c r="O1889" s="28">
        <v>0</v>
      </c>
      <c r="P1889" s="45">
        <v>0</v>
      </c>
      <c r="Q1889" s="190"/>
      <c r="R1889" s="191"/>
      <c r="S1889" s="6"/>
    </row>
    <row r="1890" spans="1:20" ht="12.75">
      <c r="A1890" s="225"/>
      <c r="B1890" s="161"/>
      <c r="C1890" s="155"/>
      <c r="D1890" s="115"/>
      <c r="E1890" s="26"/>
      <c r="F1890" s="115" t="s">
        <v>234</v>
      </c>
      <c r="G1890" s="28">
        <f aca="true" t="shared" si="397" ref="G1890:H1894">I1890+K1890+M1890+O1890</f>
        <v>0</v>
      </c>
      <c r="H1890" s="28">
        <f t="shared" si="397"/>
        <v>0</v>
      </c>
      <c r="I1890" s="28">
        <v>0</v>
      </c>
      <c r="J1890" s="28">
        <v>0</v>
      </c>
      <c r="K1890" s="28">
        <v>0</v>
      </c>
      <c r="L1890" s="28">
        <v>0</v>
      </c>
      <c r="M1890" s="28">
        <v>0</v>
      </c>
      <c r="N1890" s="28">
        <v>0</v>
      </c>
      <c r="O1890" s="28">
        <v>0</v>
      </c>
      <c r="P1890" s="45">
        <v>0</v>
      </c>
      <c r="Q1890" s="190"/>
      <c r="R1890" s="191"/>
      <c r="S1890" s="6"/>
      <c r="T1890" s="17"/>
    </row>
    <row r="1891" spans="1:20" ht="12.75">
      <c r="A1891" s="225"/>
      <c r="B1891" s="161"/>
      <c r="C1891" s="155"/>
      <c r="D1891" s="115"/>
      <c r="E1891" s="26"/>
      <c r="F1891" s="115" t="s">
        <v>235</v>
      </c>
      <c r="G1891" s="28">
        <f t="shared" si="397"/>
        <v>0</v>
      </c>
      <c r="H1891" s="28">
        <f t="shared" si="397"/>
        <v>0</v>
      </c>
      <c r="I1891" s="28">
        <v>0</v>
      </c>
      <c r="J1891" s="28">
        <v>0</v>
      </c>
      <c r="K1891" s="28">
        <v>0</v>
      </c>
      <c r="L1891" s="28">
        <v>0</v>
      </c>
      <c r="M1891" s="28">
        <v>0</v>
      </c>
      <c r="N1891" s="28">
        <v>0</v>
      </c>
      <c r="O1891" s="28">
        <v>0</v>
      </c>
      <c r="P1891" s="45">
        <v>0</v>
      </c>
      <c r="Q1891" s="190"/>
      <c r="R1891" s="191"/>
      <c r="S1891" s="6"/>
      <c r="T1891" s="17"/>
    </row>
    <row r="1892" spans="1:20" ht="12.75">
      <c r="A1892" s="225"/>
      <c r="B1892" s="161"/>
      <c r="C1892" s="155"/>
      <c r="D1892" s="115"/>
      <c r="E1892" s="26" t="s">
        <v>24</v>
      </c>
      <c r="F1892" s="115" t="s">
        <v>236</v>
      </c>
      <c r="G1892" s="28">
        <f t="shared" si="397"/>
        <v>6000</v>
      </c>
      <c r="H1892" s="28">
        <f t="shared" si="397"/>
        <v>0</v>
      </c>
      <c r="I1892" s="28">
        <v>6000</v>
      </c>
      <c r="J1892" s="28">
        <v>0</v>
      </c>
      <c r="K1892" s="28">
        <v>0</v>
      </c>
      <c r="L1892" s="28">
        <v>0</v>
      </c>
      <c r="M1892" s="28">
        <v>0</v>
      </c>
      <c r="N1892" s="28">
        <v>0</v>
      </c>
      <c r="O1892" s="28">
        <v>0</v>
      </c>
      <c r="P1892" s="45">
        <v>0</v>
      </c>
      <c r="Q1892" s="190"/>
      <c r="R1892" s="191"/>
      <c r="S1892" s="6"/>
      <c r="T1892" s="17"/>
    </row>
    <row r="1893" spans="1:20" ht="12.75">
      <c r="A1893" s="225"/>
      <c r="B1893" s="161"/>
      <c r="C1893" s="155"/>
      <c r="D1893" s="115"/>
      <c r="E1893" s="26" t="s">
        <v>23</v>
      </c>
      <c r="F1893" s="115" t="s">
        <v>237</v>
      </c>
      <c r="G1893" s="28">
        <f t="shared" si="397"/>
        <v>49000</v>
      </c>
      <c r="H1893" s="28">
        <f t="shared" si="397"/>
        <v>0</v>
      </c>
      <c r="I1893" s="28">
        <v>49000</v>
      </c>
      <c r="J1893" s="28">
        <v>0</v>
      </c>
      <c r="K1893" s="28">
        <v>0</v>
      </c>
      <c r="L1893" s="28">
        <v>0</v>
      </c>
      <c r="M1893" s="28">
        <v>0</v>
      </c>
      <c r="N1893" s="28">
        <v>0</v>
      </c>
      <c r="O1893" s="28">
        <v>0</v>
      </c>
      <c r="P1893" s="45">
        <v>0</v>
      </c>
      <c r="Q1893" s="190"/>
      <c r="R1893" s="191"/>
      <c r="S1893" s="6"/>
      <c r="T1893" s="17"/>
    </row>
    <row r="1894" spans="1:20" ht="13.5" thickBot="1">
      <c r="A1894" s="226"/>
      <c r="B1894" s="162"/>
      <c r="C1894" s="156"/>
      <c r="D1894" s="116"/>
      <c r="E1894" s="46"/>
      <c r="F1894" s="116" t="s">
        <v>238</v>
      </c>
      <c r="G1894" s="36">
        <f t="shared" si="397"/>
        <v>0</v>
      </c>
      <c r="H1894" s="36">
        <f t="shared" si="397"/>
        <v>0</v>
      </c>
      <c r="I1894" s="36">
        <v>0</v>
      </c>
      <c r="J1894" s="36">
        <v>0</v>
      </c>
      <c r="K1894" s="36">
        <v>0</v>
      </c>
      <c r="L1894" s="36">
        <v>0</v>
      </c>
      <c r="M1894" s="36">
        <v>0</v>
      </c>
      <c r="N1894" s="36">
        <v>0</v>
      </c>
      <c r="O1894" s="36">
        <v>0</v>
      </c>
      <c r="P1894" s="47">
        <v>0</v>
      </c>
      <c r="Q1894" s="192"/>
      <c r="R1894" s="193"/>
      <c r="S1894" s="6"/>
      <c r="T1894" s="17"/>
    </row>
    <row r="1895" spans="1:19" ht="12.75" customHeight="1">
      <c r="A1895" s="224" t="s">
        <v>105</v>
      </c>
      <c r="B1895" s="160" t="s">
        <v>106</v>
      </c>
      <c r="C1895" s="154" t="s">
        <v>107</v>
      </c>
      <c r="D1895" s="21"/>
      <c r="E1895" s="22"/>
      <c r="F1895" s="44" t="s">
        <v>19</v>
      </c>
      <c r="G1895" s="23">
        <f>SUM(G1896:G1906)</f>
        <v>87819.3</v>
      </c>
      <c r="H1895" s="23">
        <f aca="true" t="shared" si="398" ref="H1895:P1895">SUM(H1896:H1906)</f>
        <v>0</v>
      </c>
      <c r="I1895" s="23">
        <f t="shared" si="398"/>
        <v>87819.3</v>
      </c>
      <c r="J1895" s="23">
        <f t="shared" si="398"/>
        <v>0</v>
      </c>
      <c r="K1895" s="23">
        <f t="shared" si="398"/>
        <v>0</v>
      </c>
      <c r="L1895" s="23">
        <f t="shared" si="398"/>
        <v>0</v>
      </c>
      <c r="M1895" s="23">
        <f t="shared" si="398"/>
        <v>0</v>
      </c>
      <c r="N1895" s="23">
        <f t="shared" si="398"/>
        <v>0</v>
      </c>
      <c r="O1895" s="23">
        <f t="shared" si="398"/>
        <v>0</v>
      </c>
      <c r="P1895" s="23">
        <f t="shared" si="398"/>
        <v>0</v>
      </c>
      <c r="Q1895" s="188" t="s">
        <v>20</v>
      </c>
      <c r="R1895" s="189"/>
      <c r="S1895" s="6"/>
    </row>
    <row r="1896" spans="1:19" ht="12.75">
      <c r="A1896" s="225"/>
      <c r="B1896" s="161"/>
      <c r="C1896" s="155"/>
      <c r="D1896" s="29"/>
      <c r="E1896" s="39"/>
      <c r="F1896" s="26" t="s">
        <v>22</v>
      </c>
      <c r="G1896" s="28">
        <f aca="true" t="shared" si="399" ref="G1896:H1900">I1896+K1896+M1896+O1896</f>
        <v>0</v>
      </c>
      <c r="H1896" s="28">
        <f t="shared" si="399"/>
        <v>0</v>
      </c>
      <c r="I1896" s="28">
        <v>0</v>
      </c>
      <c r="J1896" s="28">
        <v>0</v>
      </c>
      <c r="K1896" s="28">
        <v>0</v>
      </c>
      <c r="L1896" s="28">
        <v>0</v>
      </c>
      <c r="M1896" s="28">
        <v>0</v>
      </c>
      <c r="N1896" s="28">
        <v>0</v>
      </c>
      <c r="O1896" s="28">
        <v>0</v>
      </c>
      <c r="P1896" s="45">
        <v>0</v>
      </c>
      <c r="Q1896" s="190"/>
      <c r="R1896" s="191"/>
      <c r="S1896" s="6"/>
    </row>
    <row r="1897" spans="1:20" ht="12.75">
      <c r="A1897" s="225"/>
      <c r="B1897" s="161"/>
      <c r="C1897" s="155"/>
      <c r="D1897" s="29"/>
      <c r="E1897" s="26"/>
      <c r="F1897" s="26" t="s">
        <v>25</v>
      </c>
      <c r="G1897" s="28">
        <f t="shared" si="399"/>
        <v>0</v>
      </c>
      <c r="H1897" s="28">
        <f t="shared" si="399"/>
        <v>0</v>
      </c>
      <c r="I1897" s="28">
        <v>0</v>
      </c>
      <c r="J1897" s="28">
        <v>0</v>
      </c>
      <c r="K1897" s="28">
        <v>0</v>
      </c>
      <c r="L1897" s="28">
        <v>0</v>
      </c>
      <c r="M1897" s="28">
        <v>0</v>
      </c>
      <c r="N1897" s="28">
        <v>0</v>
      </c>
      <c r="O1897" s="28">
        <v>0</v>
      </c>
      <c r="P1897" s="45">
        <v>0</v>
      </c>
      <c r="Q1897" s="190"/>
      <c r="R1897" s="191"/>
      <c r="S1897" s="6"/>
      <c r="T1897" s="50"/>
    </row>
    <row r="1898" spans="1:19" ht="12.75">
      <c r="A1898" s="225"/>
      <c r="B1898" s="161"/>
      <c r="C1898" s="155"/>
      <c r="D1898" s="29"/>
      <c r="E1898" s="26"/>
      <c r="F1898" s="26" t="s">
        <v>26</v>
      </c>
      <c r="G1898" s="28">
        <f t="shared" si="399"/>
        <v>0</v>
      </c>
      <c r="H1898" s="28">
        <f t="shared" si="399"/>
        <v>0</v>
      </c>
      <c r="I1898" s="28">
        <v>0</v>
      </c>
      <c r="J1898" s="28">
        <v>0</v>
      </c>
      <c r="K1898" s="28">
        <v>0</v>
      </c>
      <c r="L1898" s="28">
        <v>0</v>
      </c>
      <c r="M1898" s="28">
        <v>0</v>
      </c>
      <c r="N1898" s="28">
        <v>0</v>
      </c>
      <c r="O1898" s="28">
        <v>0</v>
      </c>
      <c r="P1898" s="45">
        <v>0</v>
      </c>
      <c r="Q1898" s="190"/>
      <c r="R1898" s="191"/>
      <c r="S1898" s="6"/>
    </row>
    <row r="1899" spans="1:19" ht="12.75">
      <c r="A1899" s="225"/>
      <c r="B1899" s="161"/>
      <c r="C1899" s="155"/>
      <c r="D1899" s="29"/>
      <c r="E1899" s="26"/>
      <c r="F1899" s="26" t="s">
        <v>27</v>
      </c>
      <c r="G1899" s="28">
        <f t="shared" si="399"/>
        <v>0</v>
      </c>
      <c r="H1899" s="28">
        <f t="shared" si="399"/>
        <v>0</v>
      </c>
      <c r="I1899" s="28">
        <v>0</v>
      </c>
      <c r="J1899" s="28">
        <v>0</v>
      </c>
      <c r="K1899" s="28">
        <v>0</v>
      </c>
      <c r="L1899" s="28">
        <v>0</v>
      </c>
      <c r="M1899" s="28">
        <v>0</v>
      </c>
      <c r="N1899" s="28">
        <v>0</v>
      </c>
      <c r="O1899" s="28">
        <v>0</v>
      </c>
      <c r="P1899" s="45">
        <v>0</v>
      </c>
      <c r="Q1899" s="190"/>
      <c r="R1899" s="191"/>
      <c r="S1899" s="6"/>
    </row>
    <row r="1900" spans="1:19" ht="12.75">
      <c r="A1900" s="225"/>
      <c r="B1900" s="161"/>
      <c r="C1900" s="155"/>
      <c r="D1900" s="29"/>
      <c r="E1900" s="26"/>
      <c r="F1900" s="26" t="s">
        <v>28</v>
      </c>
      <c r="G1900" s="28">
        <f t="shared" si="399"/>
        <v>0</v>
      </c>
      <c r="H1900" s="28">
        <f t="shared" si="399"/>
        <v>0</v>
      </c>
      <c r="I1900" s="28">
        <v>0</v>
      </c>
      <c r="J1900" s="28">
        <v>0</v>
      </c>
      <c r="K1900" s="28">
        <v>0</v>
      </c>
      <c r="L1900" s="28">
        <v>0</v>
      </c>
      <c r="M1900" s="28">
        <v>0</v>
      </c>
      <c r="N1900" s="28">
        <v>0</v>
      </c>
      <c r="O1900" s="28">
        <v>0</v>
      </c>
      <c r="P1900" s="45">
        <v>0</v>
      </c>
      <c r="Q1900" s="190"/>
      <c r="R1900" s="191"/>
      <c r="S1900" s="6"/>
    </row>
    <row r="1901" spans="1:19" ht="12.75">
      <c r="A1901" s="225"/>
      <c r="B1901" s="161"/>
      <c r="C1901" s="155"/>
      <c r="D1901" s="115"/>
      <c r="E1901" s="115"/>
      <c r="F1901" s="26" t="s">
        <v>227</v>
      </c>
      <c r="G1901" s="28">
        <v>0</v>
      </c>
      <c r="H1901" s="28">
        <v>0</v>
      </c>
      <c r="I1901" s="28">
        <v>0</v>
      </c>
      <c r="J1901" s="28">
        <v>0</v>
      </c>
      <c r="K1901" s="28">
        <v>0</v>
      </c>
      <c r="L1901" s="28">
        <v>0</v>
      </c>
      <c r="M1901" s="28">
        <v>0</v>
      </c>
      <c r="N1901" s="28">
        <v>0</v>
      </c>
      <c r="O1901" s="28">
        <v>0</v>
      </c>
      <c r="P1901" s="45">
        <v>0</v>
      </c>
      <c r="Q1901" s="190"/>
      <c r="R1901" s="191"/>
      <c r="S1901" s="6"/>
    </row>
    <row r="1902" spans="1:20" ht="12.75">
      <c r="A1902" s="225"/>
      <c r="B1902" s="161"/>
      <c r="C1902" s="155"/>
      <c r="D1902" s="115"/>
      <c r="E1902" s="26"/>
      <c r="F1902" s="115" t="s">
        <v>234</v>
      </c>
      <c r="G1902" s="28">
        <f aca="true" t="shared" si="400" ref="G1902:H1906">I1902+K1902+M1902+O1902</f>
        <v>0</v>
      </c>
      <c r="H1902" s="28">
        <f t="shared" si="400"/>
        <v>0</v>
      </c>
      <c r="I1902" s="28">
        <v>0</v>
      </c>
      <c r="J1902" s="28">
        <v>0</v>
      </c>
      <c r="K1902" s="28">
        <v>0</v>
      </c>
      <c r="L1902" s="28">
        <v>0</v>
      </c>
      <c r="M1902" s="28">
        <v>0</v>
      </c>
      <c r="N1902" s="28">
        <v>0</v>
      </c>
      <c r="O1902" s="28">
        <v>0</v>
      </c>
      <c r="P1902" s="45">
        <v>0</v>
      </c>
      <c r="Q1902" s="190"/>
      <c r="R1902" s="191"/>
      <c r="S1902" s="6"/>
      <c r="T1902" s="17"/>
    </row>
    <row r="1903" spans="1:20" ht="12.75">
      <c r="A1903" s="225"/>
      <c r="B1903" s="161"/>
      <c r="C1903" s="155"/>
      <c r="D1903" s="115"/>
      <c r="E1903" s="26"/>
      <c r="F1903" s="115" t="s">
        <v>235</v>
      </c>
      <c r="G1903" s="28">
        <f t="shared" si="400"/>
        <v>0</v>
      </c>
      <c r="H1903" s="28">
        <f t="shared" si="400"/>
        <v>0</v>
      </c>
      <c r="I1903" s="28">
        <v>0</v>
      </c>
      <c r="J1903" s="28">
        <v>0</v>
      </c>
      <c r="K1903" s="28">
        <v>0</v>
      </c>
      <c r="L1903" s="28">
        <v>0</v>
      </c>
      <c r="M1903" s="28">
        <v>0</v>
      </c>
      <c r="N1903" s="28">
        <v>0</v>
      </c>
      <c r="O1903" s="28">
        <v>0</v>
      </c>
      <c r="P1903" s="45">
        <v>0</v>
      </c>
      <c r="Q1903" s="190"/>
      <c r="R1903" s="191"/>
      <c r="S1903" s="6"/>
      <c r="T1903" s="17"/>
    </row>
    <row r="1904" spans="1:20" ht="12.75">
      <c r="A1904" s="225"/>
      <c r="B1904" s="161"/>
      <c r="C1904" s="155"/>
      <c r="D1904" s="115"/>
      <c r="E1904" s="26" t="s">
        <v>24</v>
      </c>
      <c r="F1904" s="115" t="s">
        <v>236</v>
      </c>
      <c r="G1904" s="28">
        <f t="shared" si="400"/>
        <v>7819.3</v>
      </c>
      <c r="H1904" s="28">
        <f t="shared" si="400"/>
        <v>0</v>
      </c>
      <c r="I1904" s="28">
        <v>7819.3</v>
      </c>
      <c r="J1904" s="28">
        <v>0</v>
      </c>
      <c r="K1904" s="28">
        <v>0</v>
      </c>
      <c r="L1904" s="28">
        <v>0</v>
      </c>
      <c r="M1904" s="28">
        <v>0</v>
      </c>
      <c r="N1904" s="28">
        <v>0</v>
      </c>
      <c r="O1904" s="28">
        <v>0</v>
      </c>
      <c r="P1904" s="45">
        <v>0</v>
      </c>
      <c r="Q1904" s="190"/>
      <c r="R1904" s="191"/>
      <c r="S1904" s="6"/>
      <c r="T1904" s="17"/>
    </row>
    <row r="1905" spans="1:20" ht="12.75">
      <c r="A1905" s="225"/>
      <c r="B1905" s="161"/>
      <c r="C1905" s="155"/>
      <c r="D1905" s="115"/>
      <c r="E1905" s="26" t="s">
        <v>23</v>
      </c>
      <c r="F1905" s="115" t="s">
        <v>237</v>
      </c>
      <c r="G1905" s="28">
        <f t="shared" si="400"/>
        <v>80000</v>
      </c>
      <c r="H1905" s="28">
        <f t="shared" si="400"/>
        <v>0</v>
      </c>
      <c r="I1905" s="28">
        <v>80000</v>
      </c>
      <c r="J1905" s="28">
        <v>0</v>
      </c>
      <c r="K1905" s="28">
        <v>0</v>
      </c>
      <c r="L1905" s="28">
        <v>0</v>
      </c>
      <c r="M1905" s="28">
        <v>0</v>
      </c>
      <c r="N1905" s="28">
        <v>0</v>
      </c>
      <c r="O1905" s="28">
        <v>0</v>
      </c>
      <c r="P1905" s="45">
        <v>0</v>
      </c>
      <c r="Q1905" s="190"/>
      <c r="R1905" s="191"/>
      <c r="S1905" s="6"/>
      <c r="T1905" s="17"/>
    </row>
    <row r="1906" spans="1:20" ht="13.5" thickBot="1">
      <c r="A1906" s="226"/>
      <c r="B1906" s="162"/>
      <c r="C1906" s="156"/>
      <c r="D1906" s="116"/>
      <c r="E1906" s="46"/>
      <c r="F1906" s="116" t="s">
        <v>238</v>
      </c>
      <c r="G1906" s="36">
        <f t="shared" si="400"/>
        <v>0</v>
      </c>
      <c r="H1906" s="36">
        <f t="shared" si="400"/>
        <v>0</v>
      </c>
      <c r="I1906" s="36">
        <v>0</v>
      </c>
      <c r="J1906" s="36">
        <v>0</v>
      </c>
      <c r="K1906" s="36">
        <v>0</v>
      </c>
      <c r="L1906" s="36">
        <v>0</v>
      </c>
      <c r="M1906" s="36">
        <v>0</v>
      </c>
      <c r="N1906" s="36">
        <v>0</v>
      </c>
      <c r="O1906" s="36">
        <v>0</v>
      </c>
      <c r="P1906" s="47">
        <v>0</v>
      </c>
      <c r="Q1906" s="192"/>
      <c r="R1906" s="193"/>
      <c r="S1906" s="6"/>
      <c r="T1906" s="17"/>
    </row>
    <row r="1907" spans="1:19" ht="12.75" customHeight="1">
      <c r="A1907" s="224" t="s">
        <v>108</v>
      </c>
      <c r="B1907" s="160" t="s">
        <v>232</v>
      </c>
      <c r="C1907" s="154">
        <v>91</v>
      </c>
      <c r="D1907" s="21"/>
      <c r="E1907" s="114"/>
      <c r="F1907" s="44" t="s">
        <v>19</v>
      </c>
      <c r="G1907" s="23">
        <f>SUM(G1908:G1918)</f>
        <v>11329.2</v>
      </c>
      <c r="H1907" s="23">
        <f aca="true" t="shared" si="401" ref="H1907:P1907">SUM(H1908:H1918)</f>
        <v>11329.2</v>
      </c>
      <c r="I1907" s="23">
        <f t="shared" si="401"/>
        <v>11329.2</v>
      </c>
      <c r="J1907" s="23">
        <f t="shared" si="401"/>
        <v>11329.2</v>
      </c>
      <c r="K1907" s="23">
        <f t="shared" si="401"/>
        <v>0</v>
      </c>
      <c r="L1907" s="23">
        <f t="shared" si="401"/>
        <v>0</v>
      </c>
      <c r="M1907" s="23">
        <f t="shared" si="401"/>
        <v>0</v>
      </c>
      <c r="N1907" s="23">
        <f t="shared" si="401"/>
        <v>0</v>
      </c>
      <c r="O1907" s="23">
        <f t="shared" si="401"/>
        <v>0</v>
      </c>
      <c r="P1907" s="23">
        <f t="shared" si="401"/>
        <v>0</v>
      </c>
      <c r="Q1907" s="188" t="s">
        <v>20</v>
      </c>
      <c r="R1907" s="189"/>
      <c r="S1907" s="6"/>
    </row>
    <row r="1908" spans="1:19" ht="12.75">
      <c r="A1908" s="225"/>
      <c r="B1908" s="161"/>
      <c r="C1908" s="155"/>
      <c r="D1908" s="29"/>
      <c r="E1908" s="27"/>
      <c r="F1908" s="26" t="s">
        <v>22</v>
      </c>
      <c r="G1908" s="28">
        <f aca="true" t="shared" si="402" ref="G1908:H1912">I1908+K1908+M1908+O1908</f>
        <v>0</v>
      </c>
      <c r="H1908" s="28">
        <f t="shared" si="402"/>
        <v>0</v>
      </c>
      <c r="I1908" s="28">
        <v>0</v>
      </c>
      <c r="J1908" s="28">
        <v>0</v>
      </c>
      <c r="K1908" s="28">
        <v>0</v>
      </c>
      <c r="L1908" s="28">
        <v>0</v>
      </c>
      <c r="M1908" s="28">
        <v>0</v>
      </c>
      <c r="N1908" s="28">
        <v>0</v>
      </c>
      <c r="O1908" s="28">
        <v>0</v>
      </c>
      <c r="P1908" s="45">
        <v>0</v>
      </c>
      <c r="Q1908" s="190"/>
      <c r="R1908" s="191"/>
      <c r="S1908" s="6"/>
    </row>
    <row r="1909" spans="1:20" ht="12.75">
      <c r="A1909" s="225"/>
      <c r="B1909" s="161"/>
      <c r="C1909" s="155"/>
      <c r="D1909" s="29"/>
      <c r="E1909" s="115"/>
      <c r="F1909" s="26" t="s">
        <v>25</v>
      </c>
      <c r="G1909" s="28">
        <f t="shared" si="402"/>
        <v>0</v>
      </c>
      <c r="H1909" s="28">
        <f t="shared" si="402"/>
        <v>0</v>
      </c>
      <c r="I1909" s="28">
        <v>0</v>
      </c>
      <c r="J1909" s="28">
        <v>0</v>
      </c>
      <c r="K1909" s="28">
        <v>0</v>
      </c>
      <c r="L1909" s="28">
        <v>0</v>
      </c>
      <c r="M1909" s="28">
        <v>0</v>
      </c>
      <c r="N1909" s="28">
        <v>0</v>
      </c>
      <c r="O1909" s="28">
        <v>0</v>
      </c>
      <c r="P1909" s="45">
        <v>0</v>
      </c>
      <c r="Q1909" s="190"/>
      <c r="R1909" s="191"/>
      <c r="S1909" s="6"/>
      <c r="T1909" s="50"/>
    </row>
    <row r="1910" spans="1:19" ht="12.75">
      <c r="A1910" s="225"/>
      <c r="B1910" s="161"/>
      <c r="C1910" s="155"/>
      <c r="D1910" s="115" t="s">
        <v>211</v>
      </c>
      <c r="E1910" s="115" t="s">
        <v>24</v>
      </c>
      <c r="F1910" s="26" t="s">
        <v>26</v>
      </c>
      <c r="G1910" s="28">
        <f t="shared" si="402"/>
        <v>2000</v>
      </c>
      <c r="H1910" s="28">
        <f t="shared" si="402"/>
        <v>2000</v>
      </c>
      <c r="I1910" s="28">
        <v>2000</v>
      </c>
      <c r="J1910" s="28">
        <v>2000</v>
      </c>
      <c r="K1910" s="28">
        <v>0</v>
      </c>
      <c r="L1910" s="28">
        <v>0</v>
      </c>
      <c r="M1910" s="28">
        <v>0</v>
      </c>
      <c r="N1910" s="28">
        <v>0</v>
      </c>
      <c r="O1910" s="28">
        <v>0</v>
      </c>
      <c r="P1910" s="45">
        <v>0</v>
      </c>
      <c r="Q1910" s="190"/>
      <c r="R1910" s="191"/>
      <c r="S1910" s="6"/>
    </row>
    <row r="1911" spans="1:19" ht="12.75">
      <c r="A1911" s="225"/>
      <c r="B1911" s="161"/>
      <c r="C1911" s="155"/>
      <c r="D1911" s="115" t="s">
        <v>211</v>
      </c>
      <c r="E1911" s="115" t="s">
        <v>24</v>
      </c>
      <c r="F1911" s="26" t="s">
        <v>27</v>
      </c>
      <c r="G1911" s="28">
        <f t="shared" si="402"/>
        <v>1291.4</v>
      </c>
      <c r="H1911" s="28">
        <f t="shared" si="402"/>
        <v>1291.4</v>
      </c>
      <c r="I1911" s="28">
        <v>1291.4</v>
      </c>
      <c r="J1911" s="28">
        <v>1291.4</v>
      </c>
      <c r="K1911" s="28">
        <v>0</v>
      </c>
      <c r="L1911" s="28">
        <v>0</v>
      </c>
      <c r="M1911" s="28">
        <v>0</v>
      </c>
      <c r="N1911" s="28">
        <v>0</v>
      </c>
      <c r="O1911" s="28">
        <v>0</v>
      </c>
      <c r="P1911" s="45">
        <v>0</v>
      </c>
      <c r="Q1911" s="190"/>
      <c r="R1911" s="191"/>
      <c r="S1911" s="6"/>
    </row>
    <row r="1912" spans="1:19" ht="12.75">
      <c r="A1912" s="225"/>
      <c r="B1912" s="161"/>
      <c r="C1912" s="155"/>
      <c r="D1912" s="115" t="s">
        <v>211</v>
      </c>
      <c r="E1912" s="26" t="s">
        <v>23</v>
      </c>
      <c r="F1912" s="26" t="s">
        <v>28</v>
      </c>
      <c r="G1912" s="28">
        <f t="shared" si="402"/>
        <v>8037.8</v>
      </c>
      <c r="H1912" s="28">
        <f t="shared" si="402"/>
        <v>8037.8</v>
      </c>
      <c r="I1912" s="28">
        <f>222.4+10393.4-173.8-225.5-2178.7</f>
        <v>8037.8</v>
      </c>
      <c r="J1912" s="28">
        <f>222.4+10393.4-173.8-225.5-2178.7</f>
        <v>8037.8</v>
      </c>
      <c r="K1912" s="28">
        <v>0</v>
      </c>
      <c r="L1912" s="28">
        <v>0</v>
      </c>
      <c r="M1912" s="28">
        <v>0</v>
      </c>
      <c r="N1912" s="28">
        <v>0</v>
      </c>
      <c r="O1912" s="28">
        <v>0</v>
      </c>
      <c r="P1912" s="45">
        <v>0</v>
      </c>
      <c r="Q1912" s="190"/>
      <c r="R1912" s="191"/>
      <c r="S1912" s="6"/>
    </row>
    <row r="1913" spans="1:19" ht="12.75">
      <c r="A1913" s="225"/>
      <c r="B1913" s="161"/>
      <c r="C1913" s="155"/>
      <c r="D1913" s="29"/>
      <c r="E1913" s="115"/>
      <c r="F1913" s="26" t="s">
        <v>227</v>
      </c>
      <c r="G1913" s="28">
        <v>0</v>
      </c>
      <c r="H1913" s="28">
        <v>0</v>
      </c>
      <c r="I1913" s="28">
        <v>0</v>
      </c>
      <c r="J1913" s="28">
        <v>0</v>
      </c>
      <c r="K1913" s="28">
        <v>0</v>
      </c>
      <c r="L1913" s="28">
        <v>0</v>
      </c>
      <c r="M1913" s="28">
        <v>0</v>
      </c>
      <c r="N1913" s="28">
        <v>0</v>
      </c>
      <c r="O1913" s="28">
        <v>0</v>
      </c>
      <c r="P1913" s="45">
        <v>0</v>
      </c>
      <c r="Q1913" s="190"/>
      <c r="R1913" s="191"/>
      <c r="S1913" s="6"/>
    </row>
    <row r="1914" spans="1:20" ht="12.75">
      <c r="A1914" s="225"/>
      <c r="B1914" s="161"/>
      <c r="C1914" s="155"/>
      <c r="D1914" s="115"/>
      <c r="E1914" s="26"/>
      <c r="F1914" s="115" t="s">
        <v>234</v>
      </c>
      <c r="G1914" s="28">
        <f aca="true" t="shared" si="403" ref="G1914:H1918">I1914+K1914+M1914+O1914</f>
        <v>0</v>
      </c>
      <c r="H1914" s="28">
        <f t="shared" si="403"/>
        <v>0</v>
      </c>
      <c r="I1914" s="28">
        <v>0</v>
      </c>
      <c r="J1914" s="28">
        <v>0</v>
      </c>
      <c r="K1914" s="28">
        <v>0</v>
      </c>
      <c r="L1914" s="28">
        <v>0</v>
      </c>
      <c r="M1914" s="28">
        <v>0</v>
      </c>
      <c r="N1914" s="28">
        <v>0</v>
      </c>
      <c r="O1914" s="28">
        <v>0</v>
      </c>
      <c r="P1914" s="28">
        <v>0</v>
      </c>
      <c r="Q1914" s="190"/>
      <c r="R1914" s="191"/>
      <c r="S1914" s="6"/>
      <c r="T1914" s="17"/>
    </row>
    <row r="1915" spans="1:20" ht="12.75">
      <c r="A1915" s="225"/>
      <c r="B1915" s="161"/>
      <c r="C1915" s="155"/>
      <c r="D1915" s="115"/>
      <c r="E1915" s="26"/>
      <c r="F1915" s="115" t="s">
        <v>235</v>
      </c>
      <c r="G1915" s="28">
        <f t="shared" si="403"/>
        <v>0</v>
      </c>
      <c r="H1915" s="28">
        <f t="shared" si="403"/>
        <v>0</v>
      </c>
      <c r="I1915" s="28">
        <v>0</v>
      </c>
      <c r="J1915" s="28">
        <v>0</v>
      </c>
      <c r="K1915" s="28">
        <v>0</v>
      </c>
      <c r="L1915" s="28">
        <v>0</v>
      </c>
      <c r="M1915" s="28">
        <v>0</v>
      </c>
      <c r="N1915" s="28">
        <v>0</v>
      </c>
      <c r="O1915" s="28">
        <v>0</v>
      </c>
      <c r="P1915" s="28">
        <v>0</v>
      </c>
      <c r="Q1915" s="190"/>
      <c r="R1915" s="191"/>
      <c r="S1915" s="6"/>
      <c r="T1915" s="17"/>
    </row>
    <row r="1916" spans="1:20" ht="12.75">
      <c r="A1916" s="225"/>
      <c r="B1916" s="161"/>
      <c r="C1916" s="155"/>
      <c r="D1916" s="115"/>
      <c r="E1916" s="26"/>
      <c r="F1916" s="115" t="s">
        <v>236</v>
      </c>
      <c r="G1916" s="28">
        <f t="shared" si="403"/>
        <v>0</v>
      </c>
      <c r="H1916" s="28">
        <f t="shared" si="403"/>
        <v>0</v>
      </c>
      <c r="I1916" s="28">
        <v>0</v>
      </c>
      <c r="J1916" s="28">
        <v>0</v>
      </c>
      <c r="K1916" s="28">
        <v>0</v>
      </c>
      <c r="L1916" s="28">
        <v>0</v>
      </c>
      <c r="M1916" s="28">
        <v>0</v>
      </c>
      <c r="N1916" s="28">
        <v>0</v>
      </c>
      <c r="O1916" s="28">
        <v>0</v>
      </c>
      <c r="P1916" s="28">
        <v>0</v>
      </c>
      <c r="Q1916" s="190"/>
      <c r="R1916" s="191"/>
      <c r="S1916" s="6"/>
      <c r="T1916" s="17"/>
    </row>
    <row r="1917" spans="1:20" ht="12.75">
      <c r="A1917" s="225"/>
      <c r="B1917" s="161"/>
      <c r="C1917" s="155"/>
      <c r="D1917" s="115"/>
      <c r="E1917" s="26"/>
      <c r="F1917" s="115" t="s">
        <v>237</v>
      </c>
      <c r="G1917" s="28">
        <f t="shared" si="403"/>
        <v>0</v>
      </c>
      <c r="H1917" s="28">
        <f t="shared" si="403"/>
        <v>0</v>
      </c>
      <c r="I1917" s="28">
        <v>0</v>
      </c>
      <c r="J1917" s="28">
        <v>0</v>
      </c>
      <c r="K1917" s="28">
        <v>0</v>
      </c>
      <c r="L1917" s="28">
        <v>0</v>
      </c>
      <c r="M1917" s="28">
        <v>0</v>
      </c>
      <c r="N1917" s="28">
        <v>0</v>
      </c>
      <c r="O1917" s="28">
        <v>0</v>
      </c>
      <c r="P1917" s="28">
        <v>0</v>
      </c>
      <c r="Q1917" s="190"/>
      <c r="R1917" s="191"/>
      <c r="S1917" s="6"/>
      <c r="T1917" s="17"/>
    </row>
    <row r="1918" spans="1:20" ht="13.5" thickBot="1">
      <c r="A1918" s="226"/>
      <c r="B1918" s="162"/>
      <c r="C1918" s="156"/>
      <c r="D1918" s="116"/>
      <c r="E1918" s="46"/>
      <c r="F1918" s="116" t="s">
        <v>238</v>
      </c>
      <c r="G1918" s="36">
        <f t="shared" si="403"/>
        <v>0</v>
      </c>
      <c r="H1918" s="36">
        <f t="shared" si="403"/>
        <v>0</v>
      </c>
      <c r="I1918" s="36">
        <v>0</v>
      </c>
      <c r="J1918" s="36">
        <v>0</v>
      </c>
      <c r="K1918" s="36">
        <v>0</v>
      </c>
      <c r="L1918" s="36">
        <v>0</v>
      </c>
      <c r="M1918" s="36">
        <v>0</v>
      </c>
      <c r="N1918" s="36">
        <v>0</v>
      </c>
      <c r="O1918" s="36">
        <v>0</v>
      </c>
      <c r="P1918" s="36">
        <v>0</v>
      </c>
      <c r="Q1918" s="192"/>
      <c r="R1918" s="193"/>
      <c r="S1918" s="6"/>
      <c r="T1918" s="17"/>
    </row>
    <row r="1919" spans="1:19" ht="12.75" customHeight="1">
      <c r="A1919" s="224" t="s">
        <v>109</v>
      </c>
      <c r="B1919" s="160" t="s">
        <v>110</v>
      </c>
      <c r="C1919" s="154" t="s">
        <v>111</v>
      </c>
      <c r="D1919" s="21"/>
      <c r="E1919" s="22"/>
      <c r="F1919" s="44" t="s">
        <v>19</v>
      </c>
      <c r="G1919" s="23">
        <f>SUM(G1920:G1930)</f>
        <v>8500</v>
      </c>
      <c r="H1919" s="23">
        <f aca="true" t="shared" si="404" ref="H1919:P1919">SUM(H1920:H1930)</f>
        <v>0</v>
      </c>
      <c r="I1919" s="23">
        <f t="shared" si="404"/>
        <v>8500</v>
      </c>
      <c r="J1919" s="23">
        <f t="shared" si="404"/>
        <v>0</v>
      </c>
      <c r="K1919" s="23">
        <f t="shared" si="404"/>
        <v>0</v>
      </c>
      <c r="L1919" s="23">
        <f t="shared" si="404"/>
        <v>0</v>
      </c>
      <c r="M1919" s="23">
        <f t="shared" si="404"/>
        <v>0</v>
      </c>
      <c r="N1919" s="23">
        <f t="shared" si="404"/>
        <v>0</v>
      </c>
      <c r="O1919" s="23">
        <f t="shared" si="404"/>
        <v>0</v>
      </c>
      <c r="P1919" s="23">
        <f t="shared" si="404"/>
        <v>0</v>
      </c>
      <c r="Q1919" s="188" t="s">
        <v>20</v>
      </c>
      <c r="R1919" s="189"/>
      <c r="S1919" s="6"/>
    </row>
    <row r="1920" spans="1:19" ht="12.75">
      <c r="A1920" s="225"/>
      <c r="B1920" s="161"/>
      <c r="C1920" s="155"/>
      <c r="D1920" s="29"/>
      <c r="E1920" s="26"/>
      <c r="F1920" s="26" t="s">
        <v>22</v>
      </c>
      <c r="G1920" s="28">
        <f aca="true" t="shared" si="405" ref="G1920:H1924">I1920+K1920+M1920+O1920</f>
        <v>0</v>
      </c>
      <c r="H1920" s="28">
        <f t="shared" si="405"/>
        <v>0</v>
      </c>
      <c r="I1920" s="28">
        <v>0</v>
      </c>
      <c r="J1920" s="28">
        <v>0</v>
      </c>
      <c r="K1920" s="28">
        <v>0</v>
      </c>
      <c r="L1920" s="28">
        <v>0</v>
      </c>
      <c r="M1920" s="28">
        <v>0</v>
      </c>
      <c r="N1920" s="28">
        <v>0</v>
      </c>
      <c r="O1920" s="28">
        <v>0</v>
      </c>
      <c r="P1920" s="45">
        <v>0</v>
      </c>
      <c r="Q1920" s="190"/>
      <c r="R1920" s="191"/>
      <c r="S1920" s="6"/>
    </row>
    <row r="1921" spans="1:20" ht="12.75">
      <c r="A1921" s="225"/>
      <c r="B1921" s="161"/>
      <c r="C1921" s="155"/>
      <c r="D1921" s="29"/>
      <c r="E1921" s="26"/>
      <c r="F1921" s="26" t="s">
        <v>25</v>
      </c>
      <c r="G1921" s="28">
        <f t="shared" si="405"/>
        <v>0</v>
      </c>
      <c r="H1921" s="28">
        <f t="shared" si="405"/>
        <v>0</v>
      </c>
      <c r="I1921" s="28">
        <v>0</v>
      </c>
      <c r="J1921" s="28">
        <v>0</v>
      </c>
      <c r="K1921" s="28">
        <v>0</v>
      </c>
      <c r="L1921" s="28">
        <v>0</v>
      </c>
      <c r="M1921" s="28">
        <v>0</v>
      </c>
      <c r="N1921" s="28">
        <v>0</v>
      </c>
      <c r="O1921" s="28">
        <v>0</v>
      </c>
      <c r="P1921" s="45">
        <v>0</v>
      </c>
      <c r="Q1921" s="190"/>
      <c r="R1921" s="191"/>
      <c r="S1921" s="6"/>
      <c r="T1921" s="50"/>
    </row>
    <row r="1922" spans="1:19" ht="12.75">
      <c r="A1922" s="225"/>
      <c r="B1922" s="161"/>
      <c r="C1922" s="155"/>
      <c r="D1922" s="29"/>
      <c r="E1922" s="26"/>
      <c r="F1922" s="26" t="s">
        <v>26</v>
      </c>
      <c r="G1922" s="28">
        <f t="shared" si="405"/>
        <v>0</v>
      </c>
      <c r="H1922" s="28">
        <f t="shared" si="405"/>
        <v>0</v>
      </c>
      <c r="I1922" s="28">
        <v>0</v>
      </c>
      <c r="J1922" s="28">
        <v>0</v>
      </c>
      <c r="K1922" s="28">
        <v>0</v>
      </c>
      <c r="L1922" s="28">
        <v>0</v>
      </c>
      <c r="M1922" s="28">
        <v>0</v>
      </c>
      <c r="N1922" s="28">
        <v>0</v>
      </c>
      <c r="O1922" s="28">
        <v>0</v>
      </c>
      <c r="P1922" s="45">
        <v>0</v>
      </c>
      <c r="Q1922" s="190"/>
      <c r="R1922" s="191"/>
      <c r="S1922" s="6"/>
    </row>
    <row r="1923" spans="1:19" ht="12.75">
      <c r="A1923" s="225"/>
      <c r="B1923" s="161"/>
      <c r="C1923" s="155"/>
      <c r="D1923" s="29"/>
      <c r="E1923" s="26"/>
      <c r="F1923" s="26" t="s">
        <v>27</v>
      </c>
      <c r="G1923" s="28">
        <f t="shared" si="405"/>
        <v>0</v>
      </c>
      <c r="H1923" s="28">
        <f t="shared" si="405"/>
        <v>0</v>
      </c>
      <c r="I1923" s="28">
        <v>0</v>
      </c>
      <c r="J1923" s="28">
        <v>0</v>
      </c>
      <c r="K1923" s="28">
        <v>0</v>
      </c>
      <c r="L1923" s="28">
        <v>0</v>
      </c>
      <c r="M1923" s="28">
        <v>0</v>
      </c>
      <c r="N1923" s="28">
        <v>0</v>
      </c>
      <c r="O1923" s="28">
        <v>0</v>
      </c>
      <c r="P1923" s="45">
        <v>0</v>
      </c>
      <c r="Q1923" s="190"/>
      <c r="R1923" s="191"/>
      <c r="S1923" s="6"/>
    </row>
    <row r="1924" spans="1:19" ht="12.75">
      <c r="A1924" s="225"/>
      <c r="B1924" s="161"/>
      <c r="C1924" s="155"/>
      <c r="D1924" s="29"/>
      <c r="E1924" s="26"/>
      <c r="F1924" s="26" t="s">
        <v>28</v>
      </c>
      <c r="G1924" s="28">
        <f t="shared" si="405"/>
        <v>0</v>
      </c>
      <c r="H1924" s="28">
        <f t="shared" si="405"/>
        <v>0</v>
      </c>
      <c r="I1924" s="28">
        <v>0</v>
      </c>
      <c r="J1924" s="28">
        <v>0</v>
      </c>
      <c r="K1924" s="28">
        <v>0</v>
      </c>
      <c r="L1924" s="28">
        <v>0</v>
      </c>
      <c r="M1924" s="28">
        <v>0</v>
      </c>
      <c r="N1924" s="28">
        <v>0</v>
      </c>
      <c r="O1924" s="28">
        <v>0</v>
      </c>
      <c r="P1924" s="45">
        <v>0</v>
      </c>
      <c r="Q1924" s="190"/>
      <c r="R1924" s="191"/>
      <c r="S1924" s="6"/>
    </row>
    <row r="1925" spans="1:19" ht="12.75">
      <c r="A1925" s="225"/>
      <c r="B1925" s="161"/>
      <c r="C1925" s="155"/>
      <c r="D1925" s="115"/>
      <c r="E1925" s="115"/>
      <c r="F1925" s="26" t="s">
        <v>227</v>
      </c>
      <c r="G1925" s="28">
        <v>0</v>
      </c>
      <c r="H1925" s="28">
        <v>0</v>
      </c>
      <c r="I1925" s="28">
        <v>0</v>
      </c>
      <c r="J1925" s="28">
        <v>0</v>
      </c>
      <c r="K1925" s="28">
        <v>0</v>
      </c>
      <c r="L1925" s="28">
        <v>0</v>
      </c>
      <c r="M1925" s="28">
        <v>0</v>
      </c>
      <c r="N1925" s="28">
        <v>0</v>
      </c>
      <c r="O1925" s="28">
        <v>0</v>
      </c>
      <c r="P1925" s="45">
        <v>0</v>
      </c>
      <c r="Q1925" s="190"/>
      <c r="R1925" s="191"/>
      <c r="S1925" s="6"/>
    </row>
    <row r="1926" spans="1:20" ht="12.75">
      <c r="A1926" s="225"/>
      <c r="B1926" s="161"/>
      <c r="C1926" s="155"/>
      <c r="D1926" s="115"/>
      <c r="E1926" s="26"/>
      <c r="F1926" s="115" t="s">
        <v>234</v>
      </c>
      <c r="G1926" s="28">
        <f aca="true" t="shared" si="406" ref="G1926:H1930">I1926+K1926+M1926+O1926</f>
        <v>0</v>
      </c>
      <c r="H1926" s="28">
        <f t="shared" si="406"/>
        <v>0</v>
      </c>
      <c r="I1926" s="28">
        <v>0</v>
      </c>
      <c r="J1926" s="28">
        <v>0</v>
      </c>
      <c r="K1926" s="28">
        <v>0</v>
      </c>
      <c r="L1926" s="28">
        <v>0</v>
      </c>
      <c r="M1926" s="28">
        <v>0</v>
      </c>
      <c r="N1926" s="28">
        <v>0</v>
      </c>
      <c r="O1926" s="28">
        <v>0</v>
      </c>
      <c r="P1926" s="28">
        <v>0</v>
      </c>
      <c r="Q1926" s="190"/>
      <c r="R1926" s="191"/>
      <c r="S1926" s="6"/>
      <c r="T1926" s="17"/>
    </row>
    <row r="1927" spans="1:20" ht="12.75">
      <c r="A1927" s="225"/>
      <c r="B1927" s="161"/>
      <c r="C1927" s="155"/>
      <c r="D1927" s="115"/>
      <c r="E1927" s="26"/>
      <c r="F1927" s="115" t="s">
        <v>235</v>
      </c>
      <c r="G1927" s="28">
        <f t="shared" si="406"/>
        <v>0</v>
      </c>
      <c r="H1927" s="28">
        <f t="shared" si="406"/>
        <v>0</v>
      </c>
      <c r="I1927" s="28">
        <v>0</v>
      </c>
      <c r="J1927" s="28">
        <v>0</v>
      </c>
      <c r="K1927" s="28">
        <v>0</v>
      </c>
      <c r="L1927" s="28">
        <v>0</v>
      </c>
      <c r="M1927" s="28">
        <v>0</v>
      </c>
      <c r="N1927" s="28">
        <v>0</v>
      </c>
      <c r="O1927" s="28">
        <v>0</v>
      </c>
      <c r="P1927" s="28">
        <v>0</v>
      </c>
      <c r="Q1927" s="190"/>
      <c r="R1927" s="191"/>
      <c r="S1927" s="6"/>
      <c r="T1927" s="17"/>
    </row>
    <row r="1928" spans="1:20" ht="12.75">
      <c r="A1928" s="225"/>
      <c r="B1928" s="161"/>
      <c r="C1928" s="155"/>
      <c r="D1928" s="115"/>
      <c r="E1928" s="26" t="s">
        <v>21</v>
      </c>
      <c r="F1928" s="115" t="s">
        <v>236</v>
      </c>
      <c r="G1928" s="28">
        <f t="shared" si="406"/>
        <v>850</v>
      </c>
      <c r="H1928" s="28">
        <f t="shared" si="406"/>
        <v>0</v>
      </c>
      <c r="I1928" s="28">
        <v>850</v>
      </c>
      <c r="J1928" s="28">
        <v>0</v>
      </c>
      <c r="K1928" s="28">
        <v>0</v>
      </c>
      <c r="L1928" s="28">
        <v>0</v>
      </c>
      <c r="M1928" s="28">
        <v>0</v>
      </c>
      <c r="N1928" s="28">
        <v>0</v>
      </c>
      <c r="O1928" s="28">
        <v>0</v>
      </c>
      <c r="P1928" s="28">
        <v>0</v>
      </c>
      <c r="Q1928" s="190"/>
      <c r="R1928" s="191"/>
      <c r="S1928" s="6"/>
      <c r="T1928" s="17"/>
    </row>
    <row r="1929" spans="1:20" ht="12.75">
      <c r="A1929" s="225"/>
      <c r="B1929" s="161"/>
      <c r="C1929" s="155"/>
      <c r="D1929" s="115"/>
      <c r="E1929" s="26" t="s">
        <v>23</v>
      </c>
      <c r="F1929" s="115" t="s">
        <v>237</v>
      </c>
      <c r="G1929" s="28">
        <f t="shared" si="406"/>
        <v>7650</v>
      </c>
      <c r="H1929" s="28">
        <f t="shared" si="406"/>
        <v>0</v>
      </c>
      <c r="I1929" s="28">
        <v>7650</v>
      </c>
      <c r="J1929" s="28">
        <v>0</v>
      </c>
      <c r="K1929" s="28">
        <v>0</v>
      </c>
      <c r="L1929" s="28">
        <v>0</v>
      </c>
      <c r="M1929" s="28">
        <v>0</v>
      </c>
      <c r="N1929" s="28">
        <v>0</v>
      </c>
      <c r="O1929" s="28">
        <v>0</v>
      </c>
      <c r="P1929" s="28">
        <v>0</v>
      </c>
      <c r="Q1929" s="190"/>
      <c r="R1929" s="191"/>
      <c r="S1929" s="6"/>
      <c r="T1929" s="17"/>
    </row>
    <row r="1930" spans="1:20" ht="13.5" thickBot="1">
      <c r="A1930" s="226"/>
      <c r="B1930" s="162"/>
      <c r="C1930" s="156"/>
      <c r="D1930" s="116"/>
      <c r="E1930" s="46"/>
      <c r="F1930" s="116" t="s">
        <v>238</v>
      </c>
      <c r="G1930" s="36">
        <f t="shared" si="406"/>
        <v>0</v>
      </c>
      <c r="H1930" s="36">
        <f t="shared" si="406"/>
        <v>0</v>
      </c>
      <c r="I1930" s="36">
        <v>0</v>
      </c>
      <c r="J1930" s="36">
        <v>0</v>
      </c>
      <c r="K1930" s="36">
        <v>0</v>
      </c>
      <c r="L1930" s="36">
        <v>0</v>
      </c>
      <c r="M1930" s="36">
        <v>0</v>
      </c>
      <c r="N1930" s="36">
        <v>0</v>
      </c>
      <c r="O1930" s="36">
        <v>0</v>
      </c>
      <c r="P1930" s="36">
        <v>0</v>
      </c>
      <c r="Q1930" s="192"/>
      <c r="R1930" s="193"/>
      <c r="S1930" s="6"/>
      <c r="T1930" s="17"/>
    </row>
    <row r="1931" spans="1:19" ht="12.75" customHeight="1">
      <c r="A1931" s="224" t="s">
        <v>112</v>
      </c>
      <c r="B1931" s="160" t="s">
        <v>113</v>
      </c>
      <c r="C1931" s="154" t="s">
        <v>101</v>
      </c>
      <c r="D1931" s="21"/>
      <c r="E1931" s="114"/>
      <c r="F1931" s="44" t="s">
        <v>19</v>
      </c>
      <c r="G1931" s="23">
        <f>SUM(G1932:G1942)</f>
        <v>60000</v>
      </c>
      <c r="H1931" s="23">
        <f aca="true" t="shared" si="407" ref="H1931:P1931">SUM(H1932:H1942)</f>
        <v>0</v>
      </c>
      <c r="I1931" s="23">
        <f t="shared" si="407"/>
        <v>60000</v>
      </c>
      <c r="J1931" s="23">
        <f t="shared" si="407"/>
        <v>0</v>
      </c>
      <c r="K1931" s="23">
        <f t="shared" si="407"/>
        <v>0</v>
      </c>
      <c r="L1931" s="23">
        <f t="shared" si="407"/>
        <v>0</v>
      </c>
      <c r="M1931" s="23">
        <f t="shared" si="407"/>
        <v>0</v>
      </c>
      <c r="N1931" s="23">
        <f t="shared" si="407"/>
        <v>0</v>
      </c>
      <c r="O1931" s="23">
        <f t="shared" si="407"/>
        <v>0</v>
      </c>
      <c r="P1931" s="23">
        <f t="shared" si="407"/>
        <v>0</v>
      </c>
      <c r="Q1931" s="188" t="s">
        <v>20</v>
      </c>
      <c r="R1931" s="189"/>
      <c r="S1931" s="6"/>
    </row>
    <row r="1932" spans="1:19" ht="12.75">
      <c r="A1932" s="225"/>
      <c r="B1932" s="161"/>
      <c r="C1932" s="155"/>
      <c r="D1932" s="29"/>
      <c r="E1932" s="115"/>
      <c r="F1932" s="26" t="s">
        <v>22</v>
      </c>
      <c r="G1932" s="28">
        <f aca="true" t="shared" si="408" ref="G1932:H1936">I1932+K1932+M1932+O1932</f>
        <v>0</v>
      </c>
      <c r="H1932" s="28">
        <f t="shared" si="408"/>
        <v>0</v>
      </c>
      <c r="I1932" s="28">
        <v>0</v>
      </c>
      <c r="J1932" s="28">
        <v>0</v>
      </c>
      <c r="K1932" s="28">
        <v>0</v>
      </c>
      <c r="L1932" s="28">
        <v>0</v>
      </c>
      <c r="M1932" s="28">
        <v>0</v>
      </c>
      <c r="N1932" s="28">
        <v>0</v>
      </c>
      <c r="O1932" s="28">
        <v>0</v>
      </c>
      <c r="P1932" s="45">
        <v>0</v>
      </c>
      <c r="Q1932" s="190"/>
      <c r="R1932" s="191"/>
      <c r="S1932" s="6"/>
    </row>
    <row r="1933" spans="1:20" ht="12.75">
      <c r="A1933" s="225"/>
      <c r="B1933" s="161"/>
      <c r="C1933" s="155"/>
      <c r="D1933" s="29"/>
      <c r="E1933" s="115"/>
      <c r="F1933" s="26" t="s">
        <v>25</v>
      </c>
      <c r="G1933" s="28">
        <f t="shared" si="408"/>
        <v>0</v>
      </c>
      <c r="H1933" s="28">
        <f t="shared" si="408"/>
        <v>0</v>
      </c>
      <c r="I1933" s="28">
        <v>0</v>
      </c>
      <c r="J1933" s="28">
        <v>0</v>
      </c>
      <c r="K1933" s="28">
        <v>0</v>
      </c>
      <c r="L1933" s="28">
        <v>0</v>
      </c>
      <c r="M1933" s="28">
        <v>0</v>
      </c>
      <c r="N1933" s="28">
        <v>0</v>
      </c>
      <c r="O1933" s="28">
        <v>0</v>
      </c>
      <c r="P1933" s="45">
        <v>0</v>
      </c>
      <c r="Q1933" s="190"/>
      <c r="R1933" s="191"/>
      <c r="S1933" s="6"/>
      <c r="T1933" s="50"/>
    </row>
    <row r="1934" spans="1:19" ht="12.75">
      <c r="A1934" s="225"/>
      <c r="B1934" s="161"/>
      <c r="C1934" s="155"/>
      <c r="D1934" s="29"/>
      <c r="E1934" s="115"/>
      <c r="F1934" s="26" t="s">
        <v>26</v>
      </c>
      <c r="G1934" s="28">
        <f t="shared" si="408"/>
        <v>0</v>
      </c>
      <c r="H1934" s="28">
        <f t="shared" si="408"/>
        <v>0</v>
      </c>
      <c r="I1934" s="28">
        <v>0</v>
      </c>
      <c r="J1934" s="28">
        <v>0</v>
      </c>
      <c r="K1934" s="28">
        <v>0</v>
      </c>
      <c r="L1934" s="28">
        <v>0</v>
      </c>
      <c r="M1934" s="28">
        <v>0</v>
      </c>
      <c r="N1934" s="28">
        <v>0</v>
      </c>
      <c r="O1934" s="28">
        <v>0</v>
      </c>
      <c r="P1934" s="45">
        <v>0</v>
      </c>
      <c r="Q1934" s="190"/>
      <c r="R1934" s="191"/>
      <c r="S1934" s="6"/>
    </row>
    <row r="1935" spans="1:19" ht="12.75">
      <c r="A1935" s="225"/>
      <c r="B1935" s="161"/>
      <c r="C1935" s="155"/>
      <c r="D1935" s="29"/>
      <c r="E1935" s="115"/>
      <c r="F1935" s="26" t="s">
        <v>27</v>
      </c>
      <c r="G1935" s="28">
        <f t="shared" si="408"/>
        <v>0</v>
      </c>
      <c r="H1935" s="28">
        <f t="shared" si="408"/>
        <v>0</v>
      </c>
      <c r="I1935" s="28">
        <v>0</v>
      </c>
      <c r="J1935" s="28">
        <v>0</v>
      </c>
      <c r="K1935" s="28">
        <v>0</v>
      </c>
      <c r="L1935" s="28">
        <v>0</v>
      </c>
      <c r="M1935" s="28">
        <v>0</v>
      </c>
      <c r="N1935" s="28">
        <v>0</v>
      </c>
      <c r="O1935" s="28">
        <v>0</v>
      </c>
      <c r="P1935" s="45">
        <v>0</v>
      </c>
      <c r="Q1935" s="190"/>
      <c r="R1935" s="191"/>
      <c r="S1935" s="6"/>
    </row>
    <row r="1936" spans="1:19" ht="12.75">
      <c r="A1936" s="225"/>
      <c r="B1936" s="161"/>
      <c r="C1936" s="155"/>
      <c r="D1936" s="29"/>
      <c r="E1936" s="115"/>
      <c r="F1936" s="26" t="s">
        <v>28</v>
      </c>
      <c r="G1936" s="28">
        <f t="shared" si="408"/>
        <v>0</v>
      </c>
      <c r="H1936" s="28">
        <f t="shared" si="408"/>
        <v>0</v>
      </c>
      <c r="I1936" s="28">
        <v>0</v>
      </c>
      <c r="J1936" s="28">
        <v>0</v>
      </c>
      <c r="K1936" s="28">
        <v>0</v>
      </c>
      <c r="L1936" s="28">
        <v>0</v>
      </c>
      <c r="M1936" s="28">
        <v>0</v>
      </c>
      <c r="N1936" s="28">
        <v>0</v>
      </c>
      <c r="O1936" s="28">
        <v>0</v>
      </c>
      <c r="P1936" s="45">
        <v>0</v>
      </c>
      <c r="Q1936" s="190"/>
      <c r="R1936" s="191"/>
      <c r="S1936" s="6"/>
    </row>
    <row r="1937" spans="1:19" ht="12.75">
      <c r="A1937" s="225"/>
      <c r="B1937" s="161"/>
      <c r="C1937" s="155"/>
      <c r="D1937" s="29"/>
      <c r="E1937" s="115"/>
      <c r="F1937" s="26" t="s">
        <v>227</v>
      </c>
      <c r="G1937" s="28">
        <v>0</v>
      </c>
      <c r="H1937" s="28">
        <v>0</v>
      </c>
      <c r="I1937" s="28">
        <v>0</v>
      </c>
      <c r="J1937" s="28">
        <v>0</v>
      </c>
      <c r="K1937" s="28">
        <v>0</v>
      </c>
      <c r="L1937" s="28">
        <v>0</v>
      </c>
      <c r="M1937" s="28">
        <v>0</v>
      </c>
      <c r="N1937" s="28">
        <v>0</v>
      </c>
      <c r="O1937" s="28">
        <v>0</v>
      </c>
      <c r="P1937" s="45">
        <v>0</v>
      </c>
      <c r="Q1937" s="190"/>
      <c r="R1937" s="191"/>
      <c r="S1937" s="6"/>
    </row>
    <row r="1938" spans="1:20" ht="12.75">
      <c r="A1938" s="225"/>
      <c r="B1938" s="161"/>
      <c r="C1938" s="155"/>
      <c r="D1938" s="29"/>
      <c r="E1938" s="115"/>
      <c r="F1938" s="115" t="s">
        <v>234</v>
      </c>
      <c r="G1938" s="28">
        <f aca="true" t="shared" si="409" ref="G1938:H1942">I1938+K1938+M1938+O1938</f>
        <v>0</v>
      </c>
      <c r="H1938" s="28">
        <f t="shared" si="409"/>
        <v>0</v>
      </c>
      <c r="I1938" s="28">
        <v>0</v>
      </c>
      <c r="J1938" s="28">
        <v>0</v>
      </c>
      <c r="K1938" s="28">
        <v>0</v>
      </c>
      <c r="L1938" s="28">
        <v>0</v>
      </c>
      <c r="M1938" s="28">
        <v>0</v>
      </c>
      <c r="N1938" s="28">
        <v>0</v>
      </c>
      <c r="O1938" s="28">
        <v>0</v>
      </c>
      <c r="P1938" s="28">
        <v>0</v>
      </c>
      <c r="Q1938" s="190"/>
      <c r="R1938" s="191"/>
      <c r="S1938" s="6"/>
      <c r="T1938" s="17"/>
    </row>
    <row r="1939" spans="1:20" ht="12.75">
      <c r="A1939" s="225"/>
      <c r="B1939" s="161"/>
      <c r="C1939" s="155"/>
      <c r="D1939" s="29"/>
      <c r="E1939" s="115"/>
      <c r="F1939" s="115" t="s">
        <v>235</v>
      </c>
      <c r="G1939" s="28">
        <f t="shared" si="409"/>
        <v>0</v>
      </c>
      <c r="H1939" s="28">
        <f t="shared" si="409"/>
        <v>0</v>
      </c>
      <c r="I1939" s="28">
        <v>0</v>
      </c>
      <c r="J1939" s="28">
        <v>0</v>
      </c>
      <c r="K1939" s="28">
        <v>0</v>
      </c>
      <c r="L1939" s="28">
        <v>0</v>
      </c>
      <c r="M1939" s="28">
        <v>0</v>
      </c>
      <c r="N1939" s="28">
        <v>0</v>
      </c>
      <c r="O1939" s="28">
        <v>0</v>
      </c>
      <c r="P1939" s="28">
        <v>0</v>
      </c>
      <c r="Q1939" s="190"/>
      <c r="R1939" s="191"/>
      <c r="S1939" s="6"/>
      <c r="T1939" s="17"/>
    </row>
    <row r="1940" spans="1:20" ht="12.75">
      <c r="A1940" s="225"/>
      <c r="B1940" s="161"/>
      <c r="C1940" s="155"/>
      <c r="D1940" s="29"/>
      <c r="E1940" s="115" t="s">
        <v>24</v>
      </c>
      <c r="F1940" s="115" t="s">
        <v>236</v>
      </c>
      <c r="G1940" s="28">
        <f t="shared" si="409"/>
        <v>6000</v>
      </c>
      <c r="H1940" s="28">
        <f t="shared" si="409"/>
        <v>0</v>
      </c>
      <c r="I1940" s="28">
        <v>6000</v>
      </c>
      <c r="J1940" s="28">
        <v>0</v>
      </c>
      <c r="K1940" s="28">
        <v>0</v>
      </c>
      <c r="L1940" s="28">
        <v>0</v>
      </c>
      <c r="M1940" s="28">
        <v>0</v>
      </c>
      <c r="N1940" s="28">
        <v>0</v>
      </c>
      <c r="O1940" s="28">
        <v>0</v>
      </c>
      <c r="P1940" s="28">
        <v>0</v>
      </c>
      <c r="Q1940" s="190"/>
      <c r="R1940" s="191"/>
      <c r="S1940" s="6"/>
      <c r="T1940" s="17"/>
    </row>
    <row r="1941" spans="1:20" ht="12.75">
      <c r="A1941" s="225"/>
      <c r="B1941" s="161"/>
      <c r="C1941" s="155"/>
      <c r="D1941" s="29"/>
      <c r="E1941" s="115" t="s">
        <v>23</v>
      </c>
      <c r="F1941" s="115" t="s">
        <v>237</v>
      </c>
      <c r="G1941" s="28">
        <f t="shared" si="409"/>
        <v>54000</v>
      </c>
      <c r="H1941" s="28">
        <f t="shared" si="409"/>
        <v>0</v>
      </c>
      <c r="I1941" s="28">
        <v>54000</v>
      </c>
      <c r="J1941" s="28">
        <v>0</v>
      </c>
      <c r="K1941" s="28">
        <v>0</v>
      </c>
      <c r="L1941" s="28">
        <v>0</v>
      </c>
      <c r="M1941" s="28">
        <v>0</v>
      </c>
      <c r="N1941" s="28">
        <v>0</v>
      </c>
      <c r="O1941" s="28">
        <v>0</v>
      </c>
      <c r="P1941" s="28">
        <v>0</v>
      </c>
      <c r="Q1941" s="190"/>
      <c r="R1941" s="191"/>
      <c r="S1941" s="6"/>
      <c r="T1941" s="17"/>
    </row>
    <row r="1942" spans="1:20" ht="13.5" thickBot="1">
      <c r="A1942" s="226"/>
      <c r="B1942" s="162"/>
      <c r="C1942" s="156"/>
      <c r="D1942" s="33"/>
      <c r="E1942" s="46"/>
      <c r="F1942" s="116" t="s">
        <v>238</v>
      </c>
      <c r="G1942" s="36">
        <f t="shared" si="409"/>
        <v>0</v>
      </c>
      <c r="H1942" s="36">
        <f t="shared" si="409"/>
        <v>0</v>
      </c>
      <c r="I1942" s="36">
        <v>0</v>
      </c>
      <c r="J1942" s="36">
        <v>0</v>
      </c>
      <c r="K1942" s="36">
        <v>0</v>
      </c>
      <c r="L1942" s="36">
        <v>0</v>
      </c>
      <c r="M1942" s="36">
        <v>0</v>
      </c>
      <c r="N1942" s="36">
        <v>0</v>
      </c>
      <c r="O1942" s="36">
        <v>0</v>
      </c>
      <c r="P1942" s="36">
        <v>0</v>
      </c>
      <c r="Q1942" s="192"/>
      <c r="R1942" s="193"/>
      <c r="S1942" s="6"/>
      <c r="T1942" s="17"/>
    </row>
    <row r="1943" spans="1:19" ht="12.75" customHeight="1">
      <c r="A1943" s="224" t="s">
        <v>114</v>
      </c>
      <c r="B1943" s="160" t="s">
        <v>115</v>
      </c>
      <c r="C1943" s="154" t="s">
        <v>116</v>
      </c>
      <c r="D1943" s="21"/>
      <c r="E1943" s="114"/>
      <c r="F1943" s="44" t="s">
        <v>19</v>
      </c>
      <c r="G1943" s="23">
        <f>SUM(G1944:G1954)</f>
        <v>52000</v>
      </c>
      <c r="H1943" s="23">
        <f aca="true" t="shared" si="410" ref="H1943:P1943">SUM(H1944:H1954)</f>
        <v>0</v>
      </c>
      <c r="I1943" s="23">
        <f t="shared" si="410"/>
        <v>52000</v>
      </c>
      <c r="J1943" s="23">
        <f t="shared" si="410"/>
        <v>0</v>
      </c>
      <c r="K1943" s="23">
        <f t="shared" si="410"/>
        <v>0</v>
      </c>
      <c r="L1943" s="23">
        <f t="shared" si="410"/>
        <v>0</v>
      </c>
      <c r="M1943" s="23">
        <f t="shared" si="410"/>
        <v>0</v>
      </c>
      <c r="N1943" s="23">
        <f t="shared" si="410"/>
        <v>0</v>
      </c>
      <c r="O1943" s="23">
        <f t="shared" si="410"/>
        <v>0</v>
      </c>
      <c r="P1943" s="23">
        <f t="shared" si="410"/>
        <v>0</v>
      </c>
      <c r="Q1943" s="188" t="s">
        <v>20</v>
      </c>
      <c r="R1943" s="189"/>
      <c r="S1943" s="6"/>
    </row>
    <row r="1944" spans="1:19" ht="12.75">
      <c r="A1944" s="225"/>
      <c r="B1944" s="161"/>
      <c r="C1944" s="155"/>
      <c r="D1944" s="29"/>
      <c r="E1944" s="115"/>
      <c r="F1944" s="26" t="s">
        <v>22</v>
      </c>
      <c r="G1944" s="28">
        <f aca="true" t="shared" si="411" ref="G1944:H1948">I1944+K1944+M1944+O1944</f>
        <v>0</v>
      </c>
      <c r="H1944" s="28">
        <f t="shared" si="411"/>
        <v>0</v>
      </c>
      <c r="I1944" s="28">
        <v>0</v>
      </c>
      <c r="J1944" s="28">
        <v>0</v>
      </c>
      <c r="K1944" s="28">
        <v>0</v>
      </c>
      <c r="L1944" s="28">
        <v>0</v>
      </c>
      <c r="M1944" s="28">
        <v>0</v>
      </c>
      <c r="N1944" s="28">
        <v>0</v>
      </c>
      <c r="O1944" s="28">
        <v>0</v>
      </c>
      <c r="P1944" s="45">
        <v>0</v>
      </c>
      <c r="Q1944" s="190"/>
      <c r="R1944" s="191"/>
      <c r="S1944" s="6"/>
    </row>
    <row r="1945" spans="1:19" ht="12.75">
      <c r="A1945" s="225"/>
      <c r="B1945" s="161"/>
      <c r="C1945" s="155"/>
      <c r="D1945" s="29"/>
      <c r="E1945" s="115"/>
      <c r="F1945" s="26" t="s">
        <v>25</v>
      </c>
      <c r="G1945" s="28">
        <f t="shared" si="411"/>
        <v>0</v>
      </c>
      <c r="H1945" s="28">
        <f t="shared" si="411"/>
        <v>0</v>
      </c>
      <c r="I1945" s="28">
        <v>0</v>
      </c>
      <c r="J1945" s="28">
        <v>0</v>
      </c>
      <c r="K1945" s="28">
        <v>0</v>
      </c>
      <c r="L1945" s="28">
        <v>0</v>
      </c>
      <c r="M1945" s="28">
        <v>0</v>
      </c>
      <c r="N1945" s="28">
        <v>0</v>
      </c>
      <c r="O1945" s="28">
        <v>0</v>
      </c>
      <c r="P1945" s="45">
        <v>0</v>
      </c>
      <c r="Q1945" s="190"/>
      <c r="R1945" s="191"/>
      <c r="S1945" s="6"/>
    </row>
    <row r="1946" spans="1:20" ht="12.75">
      <c r="A1946" s="225"/>
      <c r="B1946" s="161"/>
      <c r="C1946" s="155"/>
      <c r="D1946" s="29"/>
      <c r="E1946" s="115"/>
      <c r="F1946" s="26" t="s">
        <v>26</v>
      </c>
      <c r="G1946" s="28">
        <f t="shared" si="411"/>
        <v>0</v>
      </c>
      <c r="H1946" s="28">
        <f t="shared" si="411"/>
        <v>0</v>
      </c>
      <c r="I1946" s="28">
        <v>0</v>
      </c>
      <c r="J1946" s="28">
        <v>0</v>
      </c>
      <c r="K1946" s="28">
        <v>0</v>
      </c>
      <c r="L1946" s="28">
        <v>0</v>
      </c>
      <c r="M1946" s="28">
        <v>0</v>
      </c>
      <c r="N1946" s="28">
        <v>0</v>
      </c>
      <c r="O1946" s="28">
        <v>0</v>
      </c>
      <c r="P1946" s="45">
        <v>0</v>
      </c>
      <c r="Q1946" s="190"/>
      <c r="R1946" s="191"/>
      <c r="S1946" s="6"/>
      <c r="T1946" s="50"/>
    </row>
    <row r="1947" spans="1:19" ht="12.75">
      <c r="A1947" s="225"/>
      <c r="B1947" s="161"/>
      <c r="C1947" s="155"/>
      <c r="D1947" s="29"/>
      <c r="E1947" s="115"/>
      <c r="F1947" s="26" t="s">
        <v>27</v>
      </c>
      <c r="G1947" s="28">
        <f t="shared" si="411"/>
        <v>0</v>
      </c>
      <c r="H1947" s="28">
        <f t="shared" si="411"/>
        <v>0</v>
      </c>
      <c r="I1947" s="28">
        <v>0</v>
      </c>
      <c r="J1947" s="28">
        <v>0</v>
      </c>
      <c r="K1947" s="28">
        <v>0</v>
      </c>
      <c r="L1947" s="28">
        <v>0</v>
      </c>
      <c r="M1947" s="28">
        <v>0</v>
      </c>
      <c r="N1947" s="28">
        <v>0</v>
      </c>
      <c r="O1947" s="28">
        <v>0</v>
      </c>
      <c r="P1947" s="45">
        <v>0</v>
      </c>
      <c r="Q1947" s="190"/>
      <c r="R1947" s="191"/>
      <c r="S1947" s="6"/>
    </row>
    <row r="1948" spans="1:19" ht="12.75">
      <c r="A1948" s="225"/>
      <c r="B1948" s="161"/>
      <c r="C1948" s="155"/>
      <c r="D1948" s="29"/>
      <c r="E1948" s="115"/>
      <c r="F1948" s="26" t="s">
        <v>28</v>
      </c>
      <c r="G1948" s="28">
        <f t="shared" si="411"/>
        <v>0</v>
      </c>
      <c r="H1948" s="28">
        <f t="shared" si="411"/>
        <v>0</v>
      </c>
      <c r="I1948" s="28">
        <v>0</v>
      </c>
      <c r="J1948" s="28">
        <v>0</v>
      </c>
      <c r="K1948" s="28">
        <v>0</v>
      </c>
      <c r="L1948" s="28">
        <v>0</v>
      </c>
      <c r="M1948" s="28">
        <v>0</v>
      </c>
      <c r="N1948" s="28">
        <v>0</v>
      </c>
      <c r="O1948" s="28">
        <v>0</v>
      </c>
      <c r="P1948" s="45">
        <v>0</v>
      </c>
      <c r="Q1948" s="190"/>
      <c r="R1948" s="191"/>
      <c r="S1948" s="6"/>
    </row>
    <row r="1949" spans="1:19" ht="12.75">
      <c r="A1949" s="225"/>
      <c r="B1949" s="161"/>
      <c r="C1949" s="155"/>
      <c r="D1949" s="29"/>
      <c r="E1949" s="115"/>
      <c r="F1949" s="26" t="s">
        <v>227</v>
      </c>
      <c r="G1949" s="28">
        <v>0</v>
      </c>
      <c r="H1949" s="28">
        <v>0</v>
      </c>
      <c r="I1949" s="28">
        <v>0</v>
      </c>
      <c r="J1949" s="28">
        <v>0</v>
      </c>
      <c r="K1949" s="28">
        <v>0</v>
      </c>
      <c r="L1949" s="28">
        <v>0</v>
      </c>
      <c r="M1949" s="28">
        <v>0</v>
      </c>
      <c r="N1949" s="28">
        <v>0</v>
      </c>
      <c r="O1949" s="28">
        <v>0</v>
      </c>
      <c r="P1949" s="45">
        <v>0</v>
      </c>
      <c r="Q1949" s="190"/>
      <c r="R1949" s="191"/>
      <c r="S1949" s="6"/>
    </row>
    <row r="1950" spans="1:20" ht="12.75">
      <c r="A1950" s="225"/>
      <c r="B1950" s="161"/>
      <c r="C1950" s="155"/>
      <c r="D1950" s="29"/>
      <c r="E1950" s="115"/>
      <c r="F1950" s="115" t="s">
        <v>234</v>
      </c>
      <c r="G1950" s="28">
        <f aca="true" t="shared" si="412" ref="G1950:H1954">I1950+K1950+M1950+O1950</f>
        <v>0</v>
      </c>
      <c r="H1950" s="28">
        <f t="shared" si="412"/>
        <v>0</v>
      </c>
      <c r="I1950" s="28">
        <v>0</v>
      </c>
      <c r="J1950" s="28">
        <v>0</v>
      </c>
      <c r="K1950" s="28">
        <v>0</v>
      </c>
      <c r="L1950" s="28">
        <v>0</v>
      </c>
      <c r="M1950" s="28">
        <v>0</v>
      </c>
      <c r="N1950" s="28">
        <v>0</v>
      </c>
      <c r="O1950" s="28">
        <v>0</v>
      </c>
      <c r="P1950" s="28">
        <v>0</v>
      </c>
      <c r="Q1950" s="190"/>
      <c r="R1950" s="191"/>
      <c r="S1950" s="6"/>
      <c r="T1950" s="17"/>
    </row>
    <row r="1951" spans="1:20" ht="12.75">
      <c r="A1951" s="225"/>
      <c r="B1951" s="161"/>
      <c r="C1951" s="155"/>
      <c r="D1951" s="29"/>
      <c r="E1951" s="115"/>
      <c r="F1951" s="115" t="s">
        <v>235</v>
      </c>
      <c r="G1951" s="28">
        <f t="shared" si="412"/>
        <v>0</v>
      </c>
      <c r="H1951" s="28">
        <f t="shared" si="412"/>
        <v>0</v>
      </c>
      <c r="I1951" s="28">
        <v>0</v>
      </c>
      <c r="J1951" s="28">
        <v>0</v>
      </c>
      <c r="K1951" s="28">
        <v>0</v>
      </c>
      <c r="L1951" s="28">
        <v>0</v>
      </c>
      <c r="M1951" s="28">
        <v>0</v>
      </c>
      <c r="N1951" s="28">
        <v>0</v>
      </c>
      <c r="O1951" s="28">
        <v>0</v>
      </c>
      <c r="P1951" s="28">
        <v>0</v>
      </c>
      <c r="Q1951" s="190"/>
      <c r="R1951" s="191"/>
      <c r="S1951" s="6"/>
      <c r="T1951" s="17"/>
    </row>
    <row r="1952" spans="1:20" ht="12.75">
      <c r="A1952" s="225"/>
      <c r="B1952" s="161"/>
      <c r="C1952" s="155"/>
      <c r="D1952" s="29"/>
      <c r="E1952" s="115" t="s">
        <v>24</v>
      </c>
      <c r="F1952" s="115" t="s">
        <v>236</v>
      </c>
      <c r="G1952" s="28">
        <f t="shared" si="412"/>
        <v>5200</v>
      </c>
      <c r="H1952" s="28">
        <f t="shared" si="412"/>
        <v>0</v>
      </c>
      <c r="I1952" s="28">
        <v>5200</v>
      </c>
      <c r="J1952" s="28">
        <v>0</v>
      </c>
      <c r="K1952" s="28">
        <v>0</v>
      </c>
      <c r="L1952" s="28">
        <v>0</v>
      </c>
      <c r="M1952" s="28">
        <v>0</v>
      </c>
      <c r="N1952" s="28">
        <v>0</v>
      </c>
      <c r="O1952" s="28">
        <v>0</v>
      </c>
      <c r="P1952" s="28">
        <v>0</v>
      </c>
      <c r="Q1952" s="190"/>
      <c r="R1952" s="191"/>
      <c r="S1952" s="6"/>
      <c r="T1952" s="17"/>
    </row>
    <row r="1953" spans="1:20" ht="12.75">
      <c r="A1953" s="225"/>
      <c r="B1953" s="161"/>
      <c r="C1953" s="155"/>
      <c r="D1953" s="29"/>
      <c r="E1953" s="115" t="s">
        <v>23</v>
      </c>
      <c r="F1953" s="115" t="s">
        <v>237</v>
      </c>
      <c r="G1953" s="28">
        <f t="shared" si="412"/>
        <v>46800</v>
      </c>
      <c r="H1953" s="28">
        <f t="shared" si="412"/>
        <v>0</v>
      </c>
      <c r="I1953" s="28">
        <v>46800</v>
      </c>
      <c r="J1953" s="28">
        <v>0</v>
      </c>
      <c r="K1953" s="28">
        <v>0</v>
      </c>
      <c r="L1953" s="28">
        <v>0</v>
      </c>
      <c r="M1953" s="28">
        <v>0</v>
      </c>
      <c r="N1953" s="28">
        <v>0</v>
      </c>
      <c r="O1953" s="28">
        <v>0</v>
      </c>
      <c r="P1953" s="28">
        <v>0</v>
      </c>
      <c r="Q1953" s="190"/>
      <c r="R1953" s="191"/>
      <c r="S1953" s="6"/>
      <c r="T1953" s="17"/>
    </row>
    <row r="1954" spans="1:20" ht="13.5" thickBot="1">
      <c r="A1954" s="226"/>
      <c r="B1954" s="162"/>
      <c r="C1954" s="156"/>
      <c r="D1954" s="33"/>
      <c r="E1954" s="46"/>
      <c r="F1954" s="116" t="s">
        <v>238</v>
      </c>
      <c r="G1954" s="36">
        <f t="shared" si="412"/>
        <v>0</v>
      </c>
      <c r="H1954" s="36">
        <f t="shared" si="412"/>
        <v>0</v>
      </c>
      <c r="I1954" s="36">
        <v>0</v>
      </c>
      <c r="J1954" s="36">
        <v>0</v>
      </c>
      <c r="K1954" s="36">
        <v>0</v>
      </c>
      <c r="L1954" s="36">
        <v>0</v>
      </c>
      <c r="M1954" s="36">
        <v>0</v>
      </c>
      <c r="N1954" s="36">
        <v>0</v>
      </c>
      <c r="O1954" s="36">
        <v>0</v>
      </c>
      <c r="P1954" s="36">
        <v>0</v>
      </c>
      <c r="Q1954" s="192"/>
      <c r="R1954" s="193"/>
      <c r="S1954" s="6"/>
      <c r="T1954" s="17"/>
    </row>
    <row r="1955" spans="1:19" ht="12.75" customHeight="1">
      <c r="A1955" s="224" t="s">
        <v>117</v>
      </c>
      <c r="B1955" s="160" t="s">
        <v>118</v>
      </c>
      <c r="C1955" s="154" t="s">
        <v>119</v>
      </c>
      <c r="D1955" s="21"/>
      <c r="E1955" s="114"/>
      <c r="F1955" s="44" t="s">
        <v>19</v>
      </c>
      <c r="G1955" s="23">
        <f>SUM(G1956:G1966)</f>
        <v>209000</v>
      </c>
      <c r="H1955" s="23">
        <f aca="true" t="shared" si="413" ref="H1955:P1955">SUM(H1956:H1966)</f>
        <v>9600</v>
      </c>
      <c r="I1955" s="23">
        <f t="shared" si="413"/>
        <v>209000</v>
      </c>
      <c r="J1955" s="23">
        <f t="shared" si="413"/>
        <v>9600</v>
      </c>
      <c r="K1955" s="23">
        <f t="shared" si="413"/>
        <v>0</v>
      </c>
      <c r="L1955" s="23">
        <f t="shared" si="413"/>
        <v>0</v>
      </c>
      <c r="M1955" s="23">
        <f t="shared" si="413"/>
        <v>0</v>
      </c>
      <c r="N1955" s="23">
        <f t="shared" si="413"/>
        <v>0</v>
      </c>
      <c r="O1955" s="23">
        <f t="shared" si="413"/>
        <v>0</v>
      </c>
      <c r="P1955" s="23">
        <f t="shared" si="413"/>
        <v>0</v>
      </c>
      <c r="Q1955" s="188" t="s">
        <v>20</v>
      </c>
      <c r="R1955" s="189"/>
      <c r="S1955" s="6"/>
    </row>
    <row r="1956" spans="1:19" ht="12.75">
      <c r="A1956" s="225"/>
      <c r="B1956" s="161"/>
      <c r="C1956" s="155"/>
      <c r="D1956" s="29"/>
      <c r="E1956" s="115"/>
      <c r="F1956" s="26" t="s">
        <v>22</v>
      </c>
      <c r="G1956" s="28">
        <f aca="true" t="shared" si="414" ref="G1956:H1960">I1956+K1956+M1956+O1956</f>
        <v>0</v>
      </c>
      <c r="H1956" s="28">
        <f t="shared" si="414"/>
        <v>0</v>
      </c>
      <c r="I1956" s="28">
        <v>0</v>
      </c>
      <c r="J1956" s="28">
        <v>0</v>
      </c>
      <c r="K1956" s="28">
        <v>0</v>
      </c>
      <c r="L1956" s="28">
        <v>0</v>
      </c>
      <c r="M1956" s="28">
        <v>0</v>
      </c>
      <c r="N1956" s="28">
        <v>0</v>
      </c>
      <c r="O1956" s="28">
        <v>0</v>
      </c>
      <c r="P1956" s="45">
        <v>0</v>
      </c>
      <c r="Q1956" s="190"/>
      <c r="R1956" s="191"/>
      <c r="S1956" s="6"/>
    </row>
    <row r="1957" spans="1:20" ht="12.75">
      <c r="A1957" s="225"/>
      <c r="B1957" s="161"/>
      <c r="C1957" s="155"/>
      <c r="D1957" s="29"/>
      <c r="E1957" s="115"/>
      <c r="F1957" s="26" t="s">
        <v>25</v>
      </c>
      <c r="G1957" s="28">
        <f t="shared" si="414"/>
        <v>0</v>
      </c>
      <c r="H1957" s="28">
        <f t="shared" si="414"/>
        <v>0</v>
      </c>
      <c r="I1957" s="28">
        <v>0</v>
      </c>
      <c r="J1957" s="28">
        <v>0</v>
      </c>
      <c r="K1957" s="28">
        <v>0</v>
      </c>
      <c r="L1957" s="28">
        <v>0</v>
      </c>
      <c r="M1957" s="28">
        <v>0</v>
      </c>
      <c r="N1957" s="28">
        <v>0</v>
      </c>
      <c r="O1957" s="28">
        <v>0</v>
      </c>
      <c r="P1957" s="45">
        <v>0</v>
      </c>
      <c r="Q1957" s="190"/>
      <c r="R1957" s="191"/>
      <c r="S1957" s="6"/>
      <c r="T1957" s="50"/>
    </row>
    <row r="1958" spans="1:19" ht="12.75">
      <c r="A1958" s="225"/>
      <c r="B1958" s="161"/>
      <c r="C1958" s="155"/>
      <c r="D1958" s="29"/>
      <c r="E1958" s="115"/>
      <c r="F1958" s="26" t="s">
        <v>26</v>
      </c>
      <c r="G1958" s="28">
        <f t="shared" si="414"/>
        <v>0</v>
      </c>
      <c r="H1958" s="28">
        <f t="shared" si="414"/>
        <v>0</v>
      </c>
      <c r="I1958" s="28">
        <v>0</v>
      </c>
      <c r="J1958" s="28">
        <v>0</v>
      </c>
      <c r="K1958" s="28">
        <v>0</v>
      </c>
      <c r="L1958" s="28">
        <v>0</v>
      </c>
      <c r="M1958" s="28">
        <v>0</v>
      </c>
      <c r="N1958" s="28">
        <v>0</v>
      </c>
      <c r="O1958" s="28">
        <v>0</v>
      </c>
      <c r="P1958" s="45">
        <v>0</v>
      </c>
      <c r="Q1958" s="190"/>
      <c r="R1958" s="191"/>
      <c r="S1958" s="6"/>
    </row>
    <row r="1959" spans="1:19" ht="12.75">
      <c r="A1959" s="225"/>
      <c r="B1959" s="161"/>
      <c r="C1959" s="155"/>
      <c r="D1959" s="29"/>
      <c r="E1959" s="115"/>
      <c r="F1959" s="26" t="s">
        <v>27</v>
      </c>
      <c r="G1959" s="28">
        <f t="shared" si="414"/>
        <v>0</v>
      </c>
      <c r="H1959" s="28">
        <f t="shared" si="414"/>
        <v>0</v>
      </c>
      <c r="I1959" s="28">
        <v>0</v>
      </c>
      <c r="J1959" s="28">
        <v>0</v>
      </c>
      <c r="K1959" s="28">
        <v>0</v>
      </c>
      <c r="L1959" s="28">
        <v>0</v>
      </c>
      <c r="M1959" s="28">
        <v>0</v>
      </c>
      <c r="N1959" s="28">
        <v>0</v>
      </c>
      <c r="O1959" s="28">
        <v>0</v>
      </c>
      <c r="P1959" s="45">
        <v>0</v>
      </c>
      <c r="Q1959" s="190"/>
      <c r="R1959" s="191"/>
      <c r="S1959" s="6"/>
    </row>
    <row r="1960" spans="1:19" ht="12.75">
      <c r="A1960" s="225"/>
      <c r="B1960" s="161"/>
      <c r="C1960" s="155"/>
      <c r="D1960" s="29"/>
      <c r="E1960" s="115"/>
      <c r="F1960" s="26" t="s">
        <v>28</v>
      </c>
      <c r="G1960" s="28">
        <f t="shared" si="414"/>
        <v>0</v>
      </c>
      <c r="H1960" s="28">
        <f t="shared" si="414"/>
        <v>0</v>
      </c>
      <c r="I1960" s="28">
        <v>0</v>
      </c>
      <c r="J1960" s="28">
        <v>0</v>
      </c>
      <c r="K1960" s="28">
        <v>0</v>
      </c>
      <c r="L1960" s="28">
        <v>0</v>
      </c>
      <c r="M1960" s="28">
        <v>0</v>
      </c>
      <c r="N1960" s="28">
        <v>0</v>
      </c>
      <c r="O1960" s="28">
        <v>0</v>
      </c>
      <c r="P1960" s="45">
        <v>0</v>
      </c>
      <c r="Q1960" s="190"/>
      <c r="R1960" s="191"/>
      <c r="S1960" s="6"/>
    </row>
    <row r="1961" spans="1:19" ht="12.75">
      <c r="A1961" s="225"/>
      <c r="B1961" s="161"/>
      <c r="C1961" s="155"/>
      <c r="D1961" s="29"/>
      <c r="E1961" s="115"/>
      <c r="F1961" s="26" t="s">
        <v>227</v>
      </c>
      <c r="G1961" s="28">
        <v>0</v>
      </c>
      <c r="H1961" s="28">
        <v>0</v>
      </c>
      <c r="I1961" s="28">
        <v>0</v>
      </c>
      <c r="J1961" s="28">
        <v>0</v>
      </c>
      <c r="K1961" s="28">
        <v>0</v>
      </c>
      <c r="L1961" s="28">
        <v>0</v>
      </c>
      <c r="M1961" s="28">
        <v>0</v>
      </c>
      <c r="N1961" s="28">
        <v>0</v>
      </c>
      <c r="O1961" s="28">
        <v>0</v>
      </c>
      <c r="P1961" s="45">
        <v>0</v>
      </c>
      <c r="Q1961" s="190"/>
      <c r="R1961" s="191"/>
      <c r="S1961" s="6"/>
    </row>
    <row r="1962" spans="1:20" ht="12.75">
      <c r="A1962" s="225"/>
      <c r="B1962" s="161"/>
      <c r="C1962" s="155"/>
      <c r="D1962" s="29"/>
      <c r="E1962" s="115"/>
      <c r="F1962" s="115" t="s">
        <v>234</v>
      </c>
      <c r="G1962" s="28">
        <f aca="true" t="shared" si="415" ref="G1962:H1966">I1962+K1962+M1962+O1962</f>
        <v>0</v>
      </c>
      <c r="H1962" s="28">
        <f t="shared" si="415"/>
        <v>0</v>
      </c>
      <c r="I1962" s="28">
        <v>0</v>
      </c>
      <c r="J1962" s="28">
        <v>0</v>
      </c>
      <c r="K1962" s="28">
        <v>0</v>
      </c>
      <c r="L1962" s="28">
        <v>0</v>
      </c>
      <c r="M1962" s="28">
        <v>0</v>
      </c>
      <c r="N1962" s="28">
        <v>0</v>
      </c>
      <c r="O1962" s="28">
        <v>0</v>
      </c>
      <c r="P1962" s="28">
        <v>0</v>
      </c>
      <c r="Q1962" s="190"/>
      <c r="R1962" s="191"/>
      <c r="S1962" s="6"/>
      <c r="T1962" s="17"/>
    </row>
    <row r="1963" spans="1:20" ht="12.75">
      <c r="A1963" s="225"/>
      <c r="B1963" s="161"/>
      <c r="C1963" s="155"/>
      <c r="D1963" s="29"/>
      <c r="E1963" s="115"/>
      <c r="F1963" s="115" t="s">
        <v>235</v>
      </c>
      <c r="G1963" s="28">
        <f t="shared" si="415"/>
        <v>0</v>
      </c>
      <c r="H1963" s="28">
        <f t="shared" si="415"/>
        <v>0</v>
      </c>
      <c r="I1963" s="28">
        <v>0</v>
      </c>
      <c r="J1963" s="28">
        <v>0</v>
      </c>
      <c r="K1963" s="28">
        <v>0</v>
      </c>
      <c r="L1963" s="28">
        <v>0</v>
      </c>
      <c r="M1963" s="28">
        <v>0</v>
      </c>
      <c r="N1963" s="28">
        <v>0</v>
      </c>
      <c r="O1963" s="28">
        <v>0</v>
      </c>
      <c r="P1963" s="28">
        <v>0</v>
      </c>
      <c r="Q1963" s="190"/>
      <c r="R1963" s="191"/>
      <c r="S1963" s="6"/>
      <c r="T1963" s="17"/>
    </row>
    <row r="1964" spans="1:20" ht="12.75">
      <c r="A1964" s="225"/>
      <c r="B1964" s="161"/>
      <c r="C1964" s="155"/>
      <c r="D1964" s="29"/>
      <c r="E1964" s="115" t="s">
        <v>24</v>
      </c>
      <c r="F1964" s="115" t="s">
        <v>236</v>
      </c>
      <c r="G1964" s="28">
        <f t="shared" si="415"/>
        <v>19000</v>
      </c>
      <c r="H1964" s="28">
        <f t="shared" si="415"/>
        <v>9600</v>
      </c>
      <c r="I1964" s="28">
        <v>19000</v>
      </c>
      <c r="J1964" s="28">
        <v>9600</v>
      </c>
      <c r="K1964" s="28">
        <v>0</v>
      </c>
      <c r="L1964" s="28">
        <v>0</v>
      </c>
      <c r="M1964" s="28">
        <v>0</v>
      </c>
      <c r="N1964" s="28">
        <v>0</v>
      </c>
      <c r="O1964" s="28">
        <v>0</v>
      </c>
      <c r="P1964" s="28">
        <v>0</v>
      </c>
      <c r="Q1964" s="190"/>
      <c r="R1964" s="191"/>
      <c r="S1964" s="6"/>
      <c r="T1964" s="17"/>
    </row>
    <row r="1965" spans="1:20" ht="12.75">
      <c r="A1965" s="225"/>
      <c r="B1965" s="161"/>
      <c r="C1965" s="155"/>
      <c r="D1965" s="29"/>
      <c r="E1965" s="115" t="s">
        <v>23</v>
      </c>
      <c r="F1965" s="115" t="s">
        <v>237</v>
      </c>
      <c r="G1965" s="28">
        <f t="shared" si="415"/>
        <v>190000</v>
      </c>
      <c r="H1965" s="28">
        <f t="shared" si="415"/>
        <v>0</v>
      </c>
      <c r="I1965" s="28">
        <v>190000</v>
      </c>
      <c r="J1965" s="28">
        <v>0</v>
      </c>
      <c r="K1965" s="28">
        <v>0</v>
      </c>
      <c r="L1965" s="28">
        <v>0</v>
      </c>
      <c r="M1965" s="28">
        <v>0</v>
      </c>
      <c r="N1965" s="28">
        <v>0</v>
      </c>
      <c r="O1965" s="28">
        <v>0</v>
      </c>
      <c r="P1965" s="28">
        <v>0</v>
      </c>
      <c r="Q1965" s="190"/>
      <c r="R1965" s="191"/>
      <c r="S1965" s="6"/>
      <c r="T1965" s="17"/>
    </row>
    <row r="1966" spans="1:20" ht="13.5" thickBot="1">
      <c r="A1966" s="226"/>
      <c r="B1966" s="162"/>
      <c r="C1966" s="156"/>
      <c r="D1966" s="33"/>
      <c r="E1966" s="46"/>
      <c r="F1966" s="116" t="s">
        <v>238</v>
      </c>
      <c r="G1966" s="36">
        <f t="shared" si="415"/>
        <v>0</v>
      </c>
      <c r="H1966" s="36">
        <f t="shared" si="415"/>
        <v>0</v>
      </c>
      <c r="I1966" s="36">
        <v>0</v>
      </c>
      <c r="J1966" s="36">
        <v>0</v>
      </c>
      <c r="K1966" s="36">
        <v>0</v>
      </c>
      <c r="L1966" s="36">
        <v>0</v>
      </c>
      <c r="M1966" s="36">
        <v>0</v>
      </c>
      <c r="N1966" s="36">
        <v>0</v>
      </c>
      <c r="O1966" s="36">
        <v>0</v>
      </c>
      <c r="P1966" s="36">
        <v>0</v>
      </c>
      <c r="Q1966" s="192"/>
      <c r="R1966" s="193"/>
      <c r="S1966" s="6"/>
      <c r="T1966" s="17"/>
    </row>
    <row r="1967" spans="1:19" ht="12.75" customHeight="1">
      <c r="A1967" s="224" t="s">
        <v>120</v>
      </c>
      <c r="B1967" s="160" t="s">
        <v>121</v>
      </c>
      <c r="C1967" s="154" t="s">
        <v>33</v>
      </c>
      <c r="D1967" s="114"/>
      <c r="E1967" s="114"/>
      <c r="F1967" s="44" t="s">
        <v>19</v>
      </c>
      <c r="G1967" s="23">
        <f>SUM(G1968:G1979)</f>
        <v>32259.1</v>
      </c>
      <c r="H1967" s="23">
        <f aca="true" t="shared" si="416" ref="H1967:P1967">SUM(H1968:H1979)</f>
        <v>32259.1</v>
      </c>
      <c r="I1967" s="23">
        <f t="shared" si="416"/>
        <v>32259.1</v>
      </c>
      <c r="J1967" s="23">
        <f t="shared" si="416"/>
        <v>32259.1</v>
      </c>
      <c r="K1967" s="23">
        <f t="shared" si="416"/>
        <v>0</v>
      </c>
      <c r="L1967" s="23">
        <f t="shared" si="416"/>
        <v>0</v>
      </c>
      <c r="M1967" s="23">
        <f t="shared" si="416"/>
        <v>0</v>
      </c>
      <c r="N1967" s="23">
        <f t="shared" si="416"/>
        <v>0</v>
      </c>
      <c r="O1967" s="23">
        <f t="shared" si="416"/>
        <v>0</v>
      </c>
      <c r="P1967" s="23">
        <f t="shared" si="416"/>
        <v>0</v>
      </c>
      <c r="Q1967" s="188" t="s">
        <v>20</v>
      </c>
      <c r="R1967" s="189"/>
      <c r="S1967" s="6"/>
    </row>
    <row r="1968" spans="1:19" ht="12.75">
      <c r="A1968" s="225"/>
      <c r="B1968" s="161"/>
      <c r="C1968" s="155"/>
      <c r="D1968" s="115"/>
      <c r="E1968" s="115"/>
      <c r="F1968" s="26" t="s">
        <v>22</v>
      </c>
      <c r="G1968" s="28">
        <f>I1968+K1968+M1968+O1968</f>
        <v>0</v>
      </c>
      <c r="H1968" s="28">
        <f>J1968+L1968+N1968+P1968</f>
        <v>0</v>
      </c>
      <c r="I1968" s="28">
        <v>0</v>
      </c>
      <c r="J1968" s="28">
        <v>0</v>
      </c>
      <c r="K1968" s="28">
        <v>0</v>
      </c>
      <c r="L1968" s="28">
        <v>0</v>
      </c>
      <c r="M1968" s="28">
        <v>0</v>
      </c>
      <c r="N1968" s="28">
        <v>0</v>
      </c>
      <c r="O1968" s="28">
        <v>0</v>
      </c>
      <c r="P1968" s="45">
        <v>0</v>
      </c>
      <c r="Q1968" s="190"/>
      <c r="R1968" s="191"/>
      <c r="S1968" s="6"/>
    </row>
    <row r="1969" spans="1:19" ht="12.75">
      <c r="A1969" s="225"/>
      <c r="B1969" s="161"/>
      <c r="C1969" s="155"/>
      <c r="D1969" s="49"/>
      <c r="E1969" s="49"/>
      <c r="F1969" s="26" t="s">
        <v>25</v>
      </c>
      <c r="G1969" s="28">
        <f aca="true" t="shared" si="417" ref="G1969:G1979">I1969+K1969+M1969+O1969</f>
        <v>0</v>
      </c>
      <c r="H1969" s="28">
        <f aca="true" t="shared" si="418" ref="H1969:H1979">J1969+L1969+N1969+P1969</f>
        <v>0</v>
      </c>
      <c r="I1969" s="28">
        <v>0</v>
      </c>
      <c r="J1969" s="28">
        <v>0</v>
      </c>
      <c r="K1969" s="28">
        <v>0</v>
      </c>
      <c r="L1969" s="28">
        <v>0</v>
      </c>
      <c r="M1969" s="28">
        <v>0</v>
      </c>
      <c r="N1969" s="28">
        <v>0</v>
      </c>
      <c r="O1969" s="28">
        <v>0</v>
      </c>
      <c r="P1969" s="45">
        <v>0</v>
      </c>
      <c r="Q1969" s="190"/>
      <c r="R1969" s="191"/>
      <c r="S1969" s="6"/>
    </row>
    <row r="1970" spans="1:19" ht="12.75">
      <c r="A1970" s="225"/>
      <c r="B1970" s="161"/>
      <c r="C1970" s="155"/>
      <c r="D1970" s="115" t="s">
        <v>211</v>
      </c>
      <c r="E1970" s="115"/>
      <c r="F1970" s="26" t="s">
        <v>25</v>
      </c>
      <c r="G1970" s="28">
        <f t="shared" si="417"/>
        <v>0</v>
      </c>
      <c r="H1970" s="28">
        <f t="shared" si="418"/>
        <v>0</v>
      </c>
      <c r="I1970" s="28">
        <v>0</v>
      </c>
      <c r="J1970" s="28">
        <v>0</v>
      </c>
      <c r="K1970" s="28">
        <v>0</v>
      </c>
      <c r="L1970" s="28">
        <v>0</v>
      </c>
      <c r="M1970" s="28">
        <v>0</v>
      </c>
      <c r="N1970" s="28">
        <v>0</v>
      </c>
      <c r="O1970" s="28">
        <v>0</v>
      </c>
      <c r="P1970" s="45">
        <v>0</v>
      </c>
      <c r="Q1970" s="190"/>
      <c r="R1970" s="191"/>
      <c r="S1970" s="6"/>
    </row>
    <row r="1971" spans="1:19" ht="12.75">
      <c r="A1971" s="225"/>
      <c r="B1971" s="161"/>
      <c r="C1971" s="155"/>
      <c r="D1971" s="115" t="s">
        <v>211</v>
      </c>
      <c r="E1971" s="115" t="s">
        <v>76</v>
      </c>
      <c r="F1971" s="26" t="s">
        <v>26</v>
      </c>
      <c r="G1971" s="28">
        <f t="shared" si="417"/>
        <v>1002.3</v>
      </c>
      <c r="H1971" s="28">
        <f t="shared" si="418"/>
        <v>1002.3</v>
      </c>
      <c r="I1971" s="28">
        <v>1002.3</v>
      </c>
      <c r="J1971" s="28">
        <v>1002.3</v>
      </c>
      <c r="K1971" s="28">
        <v>0</v>
      </c>
      <c r="L1971" s="28">
        <v>0</v>
      </c>
      <c r="M1971" s="28">
        <v>0</v>
      </c>
      <c r="N1971" s="28">
        <v>0</v>
      </c>
      <c r="O1971" s="28">
        <v>0</v>
      </c>
      <c r="P1971" s="45">
        <v>0</v>
      </c>
      <c r="Q1971" s="190"/>
      <c r="R1971" s="191"/>
      <c r="S1971" s="6"/>
    </row>
    <row r="1972" spans="1:19" ht="12.75">
      <c r="A1972" s="225"/>
      <c r="B1972" s="161"/>
      <c r="C1972" s="155"/>
      <c r="D1972" s="115"/>
      <c r="E1972" s="115"/>
      <c r="F1972" s="26" t="s">
        <v>27</v>
      </c>
      <c r="G1972" s="28">
        <f t="shared" si="417"/>
        <v>0</v>
      </c>
      <c r="H1972" s="28">
        <f t="shared" si="418"/>
        <v>0</v>
      </c>
      <c r="I1972" s="28">
        <v>0</v>
      </c>
      <c r="J1972" s="28">
        <v>0</v>
      </c>
      <c r="K1972" s="28">
        <v>0</v>
      </c>
      <c r="L1972" s="28">
        <v>0</v>
      </c>
      <c r="M1972" s="28">
        <v>0</v>
      </c>
      <c r="N1972" s="28">
        <v>0</v>
      </c>
      <c r="O1972" s="28">
        <v>0</v>
      </c>
      <c r="P1972" s="45">
        <v>0</v>
      </c>
      <c r="Q1972" s="190"/>
      <c r="R1972" s="191"/>
      <c r="S1972" s="6"/>
    </row>
    <row r="1973" spans="1:19" ht="12.75">
      <c r="A1973" s="225"/>
      <c r="B1973" s="161"/>
      <c r="C1973" s="155"/>
      <c r="D1973" s="115"/>
      <c r="E1973" s="26"/>
      <c r="F1973" s="26" t="s">
        <v>28</v>
      </c>
      <c r="G1973" s="28">
        <f t="shared" si="417"/>
        <v>0</v>
      </c>
      <c r="H1973" s="28">
        <f t="shared" si="418"/>
        <v>0</v>
      </c>
      <c r="I1973" s="28">
        <v>0</v>
      </c>
      <c r="J1973" s="28">
        <v>0</v>
      </c>
      <c r="K1973" s="28">
        <v>0</v>
      </c>
      <c r="L1973" s="28">
        <v>0</v>
      </c>
      <c r="M1973" s="28">
        <v>0</v>
      </c>
      <c r="N1973" s="28">
        <v>0</v>
      </c>
      <c r="O1973" s="28">
        <v>0</v>
      </c>
      <c r="P1973" s="45">
        <v>0</v>
      </c>
      <c r="Q1973" s="190"/>
      <c r="R1973" s="191"/>
      <c r="S1973" s="6"/>
    </row>
    <row r="1974" spans="1:19" ht="12.75">
      <c r="A1974" s="225"/>
      <c r="B1974" s="161"/>
      <c r="C1974" s="155"/>
      <c r="D1974" s="115" t="s">
        <v>211</v>
      </c>
      <c r="E1974" s="26" t="s">
        <v>23</v>
      </c>
      <c r="F1974" s="26" t="s">
        <v>227</v>
      </c>
      <c r="G1974" s="28">
        <f t="shared" si="417"/>
        <v>0</v>
      </c>
      <c r="H1974" s="28">
        <f t="shared" si="418"/>
        <v>0</v>
      </c>
      <c r="I1974" s="28">
        <v>0</v>
      </c>
      <c r="J1974" s="28">
        <v>0</v>
      </c>
      <c r="K1974" s="28">
        <v>0</v>
      </c>
      <c r="L1974" s="28">
        <v>0</v>
      </c>
      <c r="M1974" s="28">
        <v>0</v>
      </c>
      <c r="N1974" s="28">
        <v>0</v>
      </c>
      <c r="O1974" s="28">
        <v>0</v>
      </c>
      <c r="P1974" s="45">
        <v>0</v>
      </c>
      <c r="Q1974" s="190"/>
      <c r="R1974" s="191"/>
      <c r="S1974" s="6"/>
    </row>
    <row r="1975" spans="1:20" ht="12.75">
      <c r="A1975" s="225"/>
      <c r="B1975" s="161"/>
      <c r="C1975" s="155"/>
      <c r="D1975" s="115" t="s">
        <v>211</v>
      </c>
      <c r="E1975" s="26" t="s">
        <v>23</v>
      </c>
      <c r="F1975" s="115" t="s">
        <v>234</v>
      </c>
      <c r="G1975" s="28">
        <f t="shared" si="417"/>
        <v>31256.8</v>
      </c>
      <c r="H1975" s="28">
        <f t="shared" si="418"/>
        <v>31256.8</v>
      </c>
      <c r="I1975" s="28">
        <v>31256.8</v>
      </c>
      <c r="J1975" s="28">
        <v>31256.8</v>
      </c>
      <c r="K1975" s="28">
        <v>0</v>
      </c>
      <c r="L1975" s="28">
        <v>0</v>
      </c>
      <c r="M1975" s="28">
        <v>0</v>
      </c>
      <c r="N1975" s="28">
        <v>0</v>
      </c>
      <c r="O1975" s="28">
        <v>0</v>
      </c>
      <c r="P1975" s="28">
        <v>0</v>
      </c>
      <c r="Q1975" s="190"/>
      <c r="R1975" s="191"/>
      <c r="S1975" s="6"/>
      <c r="T1975" s="17"/>
    </row>
    <row r="1976" spans="1:20" ht="12.75">
      <c r="A1976" s="225"/>
      <c r="B1976" s="161"/>
      <c r="C1976" s="155"/>
      <c r="D1976" s="115"/>
      <c r="E1976" s="26"/>
      <c r="F1976" s="115" t="s">
        <v>235</v>
      </c>
      <c r="G1976" s="28">
        <f t="shared" si="417"/>
        <v>0</v>
      </c>
      <c r="H1976" s="28">
        <f t="shared" si="418"/>
        <v>0</v>
      </c>
      <c r="I1976" s="28">
        <v>0</v>
      </c>
      <c r="J1976" s="28">
        <v>0</v>
      </c>
      <c r="K1976" s="28">
        <v>0</v>
      </c>
      <c r="L1976" s="28">
        <v>0</v>
      </c>
      <c r="M1976" s="28">
        <v>0</v>
      </c>
      <c r="N1976" s="28">
        <v>0</v>
      </c>
      <c r="O1976" s="28">
        <v>0</v>
      </c>
      <c r="P1976" s="28">
        <v>0</v>
      </c>
      <c r="Q1976" s="190"/>
      <c r="R1976" s="191"/>
      <c r="S1976" s="6"/>
      <c r="T1976" s="17"/>
    </row>
    <row r="1977" spans="1:20" ht="12.75">
      <c r="A1977" s="225"/>
      <c r="B1977" s="161"/>
      <c r="C1977" s="155"/>
      <c r="D1977" s="115"/>
      <c r="E1977" s="26"/>
      <c r="F1977" s="115" t="s">
        <v>236</v>
      </c>
      <c r="G1977" s="28">
        <f t="shared" si="417"/>
        <v>0</v>
      </c>
      <c r="H1977" s="28">
        <f t="shared" si="418"/>
        <v>0</v>
      </c>
      <c r="I1977" s="28">
        <v>0</v>
      </c>
      <c r="J1977" s="28">
        <v>0</v>
      </c>
      <c r="K1977" s="28">
        <v>0</v>
      </c>
      <c r="L1977" s="28">
        <v>0</v>
      </c>
      <c r="M1977" s="28">
        <v>0</v>
      </c>
      <c r="N1977" s="28">
        <v>0</v>
      </c>
      <c r="O1977" s="28">
        <v>0</v>
      </c>
      <c r="P1977" s="28">
        <v>0</v>
      </c>
      <c r="Q1977" s="190"/>
      <c r="R1977" s="191"/>
      <c r="S1977" s="6"/>
      <c r="T1977" s="17"/>
    </row>
    <row r="1978" spans="1:20" ht="12.75">
      <c r="A1978" s="225"/>
      <c r="B1978" s="161"/>
      <c r="C1978" s="155"/>
      <c r="D1978" s="115"/>
      <c r="E1978" s="26"/>
      <c r="F1978" s="115" t="s">
        <v>237</v>
      </c>
      <c r="G1978" s="28">
        <f t="shared" si="417"/>
        <v>0</v>
      </c>
      <c r="H1978" s="28">
        <f t="shared" si="418"/>
        <v>0</v>
      </c>
      <c r="I1978" s="28">
        <v>0</v>
      </c>
      <c r="J1978" s="28">
        <v>0</v>
      </c>
      <c r="K1978" s="28">
        <v>0</v>
      </c>
      <c r="L1978" s="28">
        <v>0</v>
      </c>
      <c r="M1978" s="28">
        <v>0</v>
      </c>
      <c r="N1978" s="28">
        <v>0</v>
      </c>
      <c r="O1978" s="28">
        <v>0</v>
      </c>
      <c r="P1978" s="28">
        <v>0</v>
      </c>
      <c r="Q1978" s="190"/>
      <c r="R1978" s="191"/>
      <c r="S1978" s="6"/>
      <c r="T1978" s="17"/>
    </row>
    <row r="1979" spans="1:20" ht="13.5" thickBot="1">
      <c r="A1979" s="226"/>
      <c r="B1979" s="162"/>
      <c r="C1979" s="156"/>
      <c r="D1979" s="116"/>
      <c r="E1979" s="46"/>
      <c r="F1979" s="116" t="s">
        <v>238</v>
      </c>
      <c r="G1979" s="28">
        <f t="shared" si="417"/>
        <v>0</v>
      </c>
      <c r="H1979" s="28">
        <f t="shared" si="418"/>
        <v>0</v>
      </c>
      <c r="I1979" s="36">
        <v>0</v>
      </c>
      <c r="J1979" s="36">
        <v>0</v>
      </c>
      <c r="K1979" s="36">
        <v>0</v>
      </c>
      <c r="L1979" s="36">
        <v>0</v>
      </c>
      <c r="M1979" s="36">
        <v>0</v>
      </c>
      <c r="N1979" s="36">
        <v>0</v>
      </c>
      <c r="O1979" s="36">
        <v>0</v>
      </c>
      <c r="P1979" s="36">
        <v>0</v>
      </c>
      <c r="Q1979" s="192"/>
      <c r="R1979" s="193"/>
      <c r="S1979" s="6"/>
      <c r="T1979" s="17"/>
    </row>
    <row r="1980" spans="1:19" ht="12.75" customHeight="1">
      <c r="A1980" s="224" t="s">
        <v>122</v>
      </c>
      <c r="B1980" s="160" t="s">
        <v>123</v>
      </c>
      <c r="C1980" s="154" t="s">
        <v>124</v>
      </c>
      <c r="D1980" s="21"/>
      <c r="E1980" s="114"/>
      <c r="F1980" s="44" t="s">
        <v>19</v>
      </c>
      <c r="G1980" s="23">
        <f>SUM(G1981:G1991)</f>
        <v>69300</v>
      </c>
      <c r="H1980" s="23">
        <f aca="true" t="shared" si="419" ref="H1980:P1980">SUM(H1981:H1991)</f>
        <v>0</v>
      </c>
      <c r="I1980" s="23">
        <f t="shared" si="419"/>
        <v>69300</v>
      </c>
      <c r="J1980" s="23">
        <f t="shared" si="419"/>
        <v>0</v>
      </c>
      <c r="K1980" s="23">
        <f t="shared" si="419"/>
        <v>0</v>
      </c>
      <c r="L1980" s="23">
        <f t="shared" si="419"/>
        <v>0</v>
      </c>
      <c r="M1980" s="23">
        <f t="shared" si="419"/>
        <v>0</v>
      </c>
      <c r="N1980" s="23">
        <f t="shared" si="419"/>
        <v>0</v>
      </c>
      <c r="O1980" s="23">
        <f t="shared" si="419"/>
        <v>0</v>
      </c>
      <c r="P1980" s="23">
        <f t="shared" si="419"/>
        <v>0</v>
      </c>
      <c r="Q1980" s="188" t="s">
        <v>20</v>
      </c>
      <c r="R1980" s="189"/>
      <c r="S1980" s="6"/>
    </row>
    <row r="1981" spans="1:20" ht="12.75">
      <c r="A1981" s="225"/>
      <c r="B1981" s="161"/>
      <c r="C1981" s="155"/>
      <c r="D1981" s="29"/>
      <c r="E1981" s="115"/>
      <c r="F1981" s="26" t="s">
        <v>22</v>
      </c>
      <c r="G1981" s="28">
        <f aca="true" t="shared" si="420" ref="G1981:H1985">I1981+K1981+M1981+O1981</f>
        <v>0</v>
      </c>
      <c r="H1981" s="28">
        <f t="shared" si="420"/>
        <v>0</v>
      </c>
      <c r="I1981" s="28">
        <v>0</v>
      </c>
      <c r="J1981" s="28">
        <v>0</v>
      </c>
      <c r="K1981" s="28">
        <v>0</v>
      </c>
      <c r="L1981" s="28">
        <v>0</v>
      </c>
      <c r="M1981" s="28">
        <v>0</v>
      </c>
      <c r="N1981" s="28">
        <v>0</v>
      </c>
      <c r="O1981" s="28">
        <v>0</v>
      </c>
      <c r="P1981" s="45">
        <v>0</v>
      </c>
      <c r="Q1981" s="190"/>
      <c r="R1981" s="191"/>
      <c r="S1981" s="6"/>
      <c r="T1981" s="50"/>
    </row>
    <row r="1982" spans="1:20" ht="12.75">
      <c r="A1982" s="225"/>
      <c r="B1982" s="161"/>
      <c r="C1982" s="155"/>
      <c r="D1982" s="29"/>
      <c r="E1982" s="115"/>
      <c r="F1982" s="26" t="s">
        <v>25</v>
      </c>
      <c r="G1982" s="28">
        <f t="shared" si="420"/>
        <v>0</v>
      </c>
      <c r="H1982" s="28">
        <f t="shared" si="420"/>
        <v>0</v>
      </c>
      <c r="I1982" s="28">
        <v>0</v>
      </c>
      <c r="J1982" s="28">
        <v>0</v>
      </c>
      <c r="K1982" s="28">
        <v>0</v>
      </c>
      <c r="L1982" s="28">
        <v>0</v>
      </c>
      <c r="M1982" s="28">
        <v>0</v>
      </c>
      <c r="N1982" s="28">
        <v>0</v>
      </c>
      <c r="O1982" s="28">
        <v>0</v>
      </c>
      <c r="P1982" s="45">
        <v>0</v>
      </c>
      <c r="Q1982" s="190"/>
      <c r="R1982" s="191"/>
      <c r="S1982" s="6"/>
      <c r="T1982" s="50"/>
    </row>
    <row r="1983" spans="1:19" ht="12.75">
      <c r="A1983" s="225"/>
      <c r="B1983" s="161"/>
      <c r="C1983" s="155"/>
      <c r="D1983" s="29"/>
      <c r="E1983" s="115"/>
      <c r="F1983" s="26" t="s">
        <v>26</v>
      </c>
      <c r="G1983" s="28">
        <f t="shared" si="420"/>
        <v>0</v>
      </c>
      <c r="H1983" s="28">
        <f t="shared" si="420"/>
        <v>0</v>
      </c>
      <c r="I1983" s="28">
        <v>0</v>
      </c>
      <c r="J1983" s="28">
        <v>0</v>
      </c>
      <c r="K1983" s="28">
        <v>0</v>
      </c>
      <c r="L1983" s="28">
        <v>0</v>
      </c>
      <c r="M1983" s="28">
        <v>0</v>
      </c>
      <c r="N1983" s="28">
        <v>0</v>
      </c>
      <c r="O1983" s="28">
        <v>0</v>
      </c>
      <c r="P1983" s="45">
        <v>0</v>
      </c>
      <c r="Q1983" s="190"/>
      <c r="R1983" s="191"/>
      <c r="S1983" s="6"/>
    </row>
    <row r="1984" spans="1:19" ht="12.75">
      <c r="A1984" s="225"/>
      <c r="B1984" s="161"/>
      <c r="C1984" s="155"/>
      <c r="D1984" s="29"/>
      <c r="E1984" s="115"/>
      <c r="F1984" s="26" t="s">
        <v>27</v>
      </c>
      <c r="G1984" s="28">
        <f t="shared" si="420"/>
        <v>0</v>
      </c>
      <c r="H1984" s="28">
        <f t="shared" si="420"/>
        <v>0</v>
      </c>
      <c r="I1984" s="28">
        <v>0</v>
      </c>
      <c r="J1984" s="28">
        <v>0</v>
      </c>
      <c r="K1984" s="28">
        <v>0</v>
      </c>
      <c r="L1984" s="28">
        <v>0</v>
      </c>
      <c r="M1984" s="28">
        <v>0</v>
      </c>
      <c r="N1984" s="28">
        <v>0</v>
      </c>
      <c r="O1984" s="28">
        <v>0</v>
      </c>
      <c r="P1984" s="45">
        <v>0</v>
      </c>
      <c r="Q1984" s="190"/>
      <c r="R1984" s="191"/>
      <c r="S1984" s="6"/>
    </row>
    <row r="1985" spans="1:19" ht="12.75">
      <c r="A1985" s="225"/>
      <c r="B1985" s="161"/>
      <c r="C1985" s="155"/>
      <c r="D1985" s="29"/>
      <c r="E1985" s="115"/>
      <c r="F1985" s="26" t="s">
        <v>28</v>
      </c>
      <c r="G1985" s="28">
        <f t="shared" si="420"/>
        <v>0</v>
      </c>
      <c r="H1985" s="28">
        <f t="shared" si="420"/>
        <v>0</v>
      </c>
      <c r="I1985" s="28">
        <v>0</v>
      </c>
      <c r="J1985" s="28">
        <v>0</v>
      </c>
      <c r="K1985" s="28">
        <v>0</v>
      </c>
      <c r="L1985" s="28">
        <v>0</v>
      </c>
      <c r="M1985" s="28">
        <v>0</v>
      </c>
      <c r="N1985" s="28">
        <v>0</v>
      </c>
      <c r="O1985" s="28">
        <v>0</v>
      </c>
      <c r="P1985" s="45">
        <v>0</v>
      </c>
      <c r="Q1985" s="190"/>
      <c r="R1985" s="191"/>
      <c r="S1985" s="6"/>
    </row>
    <row r="1986" spans="1:19" ht="12.75">
      <c r="A1986" s="225"/>
      <c r="B1986" s="161"/>
      <c r="C1986" s="155"/>
      <c r="D1986" s="29"/>
      <c r="E1986" s="115"/>
      <c r="F1986" s="26" t="s">
        <v>227</v>
      </c>
      <c r="G1986" s="28">
        <v>0</v>
      </c>
      <c r="H1986" s="28">
        <v>0</v>
      </c>
      <c r="I1986" s="28">
        <v>0</v>
      </c>
      <c r="J1986" s="28">
        <v>0</v>
      </c>
      <c r="K1986" s="28">
        <v>0</v>
      </c>
      <c r="L1986" s="28">
        <v>0</v>
      </c>
      <c r="M1986" s="28">
        <v>0</v>
      </c>
      <c r="N1986" s="28">
        <v>0</v>
      </c>
      <c r="O1986" s="28">
        <v>0</v>
      </c>
      <c r="P1986" s="45">
        <v>0</v>
      </c>
      <c r="Q1986" s="190"/>
      <c r="R1986" s="191"/>
      <c r="S1986" s="6"/>
    </row>
    <row r="1987" spans="1:20" ht="12.75">
      <c r="A1987" s="225"/>
      <c r="B1987" s="161"/>
      <c r="C1987" s="155"/>
      <c r="D1987" s="29"/>
      <c r="E1987" s="115"/>
      <c r="F1987" s="115" t="s">
        <v>234</v>
      </c>
      <c r="G1987" s="28">
        <f aca="true" t="shared" si="421" ref="G1987:H1991">I1987+K1987+M1987+O1987</f>
        <v>0</v>
      </c>
      <c r="H1987" s="28">
        <f t="shared" si="421"/>
        <v>0</v>
      </c>
      <c r="I1987" s="28">
        <v>0</v>
      </c>
      <c r="J1987" s="28">
        <v>0</v>
      </c>
      <c r="K1987" s="28">
        <v>0</v>
      </c>
      <c r="L1987" s="28">
        <v>0</v>
      </c>
      <c r="M1987" s="28">
        <v>0</v>
      </c>
      <c r="N1987" s="28">
        <v>0</v>
      </c>
      <c r="O1987" s="28">
        <v>0</v>
      </c>
      <c r="P1987" s="28">
        <v>0</v>
      </c>
      <c r="Q1987" s="190"/>
      <c r="R1987" s="191"/>
      <c r="S1987" s="6"/>
      <c r="T1987" s="17"/>
    </row>
    <row r="1988" spans="1:20" ht="12.75">
      <c r="A1988" s="225"/>
      <c r="B1988" s="161"/>
      <c r="C1988" s="155"/>
      <c r="D1988" s="29"/>
      <c r="E1988" s="115"/>
      <c r="F1988" s="115" t="s">
        <v>235</v>
      </c>
      <c r="G1988" s="28">
        <f t="shared" si="421"/>
        <v>0</v>
      </c>
      <c r="H1988" s="28">
        <f t="shared" si="421"/>
        <v>0</v>
      </c>
      <c r="I1988" s="28">
        <v>0</v>
      </c>
      <c r="J1988" s="28">
        <v>0</v>
      </c>
      <c r="K1988" s="28">
        <v>0</v>
      </c>
      <c r="L1988" s="28">
        <v>0</v>
      </c>
      <c r="M1988" s="28">
        <v>0</v>
      </c>
      <c r="N1988" s="28">
        <v>0</v>
      </c>
      <c r="O1988" s="28">
        <v>0</v>
      </c>
      <c r="P1988" s="28">
        <v>0</v>
      </c>
      <c r="Q1988" s="190"/>
      <c r="R1988" s="191"/>
      <c r="S1988" s="6"/>
      <c r="T1988" s="17"/>
    </row>
    <row r="1989" spans="1:20" ht="12.75">
      <c r="A1989" s="225"/>
      <c r="B1989" s="161"/>
      <c r="C1989" s="155"/>
      <c r="D1989" s="29"/>
      <c r="E1989" s="115" t="s">
        <v>24</v>
      </c>
      <c r="F1989" s="115" t="s">
        <v>236</v>
      </c>
      <c r="G1989" s="28">
        <f t="shared" si="421"/>
        <v>6930</v>
      </c>
      <c r="H1989" s="28">
        <f t="shared" si="421"/>
        <v>0</v>
      </c>
      <c r="I1989" s="28">
        <v>6930</v>
      </c>
      <c r="J1989" s="28">
        <v>0</v>
      </c>
      <c r="K1989" s="28">
        <v>0</v>
      </c>
      <c r="L1989" s="28">
        <v>0</v>
      </c>
      <c r="M1989" s="28">
        <v>0</v>
      </c>
      <c r="N1989" s="28">
        <v>0</v>
      </c>
      <c r="O1989" s="28">
        <v>0</v>
      </c>
      <c r="P1989" s="28">
        <v>0</v>
      </c>
      <c r="Q1989" s="190"/>
      <c r="R1989" s="191"/>
      <c r="S1989" s="6"/>
      <c r="T1989" s="17"/>
    </row>
    <row r="1990" spans="1:20" ht="12.75">
      <c r="A1990" s="225"/>
      <c r="B1990" s="161"/>
      <c r="C1990" s="155"/>
      <c r="D1990" s="29"/>
      <c r="E1990" s="115" t="s">
        <v>23</v>
      </c>
      <c r="F1990" s="115" t="s">
        <v>237</v>
      </c>
      <c r="G1990" s="28">
        <f t="shared" si="421"/>
        <v>62370</v>
      </c>
      <c r="H1990" s="28">
        <f t="shared" si="421"/>
        <v>0</v>
      </c>
      <c r="I1990" s="28">
        <v>62370</v>
      </c>
      <c r="J1990" s="28">
        <v>0</v>
      </c>
      <c r="K1990" s="28">
        <v>0</v>
      </c>
      <c r="L1990" s="28">
        <v>0</v>
      </c>
      <c r="M1990" s="28">
        <v>0</v>
      </c>
      <c r="N1990" s="28">
        <v>0</v>
      </c>
      <c r="O1990" s="28">
        <v>0</v>
      </c>
      <c r="P1990" s="28">
        <v>0</v>
      </c>
      <c r="Q1990" s="190"/>
      <c r="R1990" s="191"/>
      <c r="S1990" s="6"/>
      <c r="T1990" s="17"/>
    </row>
    <row r="1991" spans="1:20" ht="13.5" thickBot="1">
      <c r="A1991" s="226"/>
      <c r="B1991" s="162"/>
      <c r="C1991" s="156"/>
      <c r="D1991" s="33"/>
      <c r="E1991" s="46"/>
      <c r="F1991" s="116" t="s">
        <v>238</v>
      </c>
      <c r="G1991" s="36">
        <f t="shared" si="421"/>
        <v>0</v>
      </c>
      <c r="H1991" s="36">
        <f t="shared" si="421"/>
        <v>0</v>
      </c>
      <c r="I1991" s="36">
        <v>0</v>
      </c>
      <c r="J1991" s="36">
        <v>0</v>
      </c>
      <c r="K1991" s="36">
        <v>0</v>
      </c>
      <c r="L1991" s="36">
        <v>0</v>
      </c>
      <c r="M1991" s="36">
        <v>0</v>
      </c>
      <c r="N1991" s="36">
        <v>0</v>
      </c>
      <c r="O1991" s="36">
        <v>0</v>
      </c>
      <c r="P1991" s="36">
        <v>0</v>
      </c>
      <c r="Q1991" s="192"/>
      <c r="R1991" s="193"/>
      <c r="S1991" s="6"/>
      <c r="T1991" s="17"/>
    </row>
    <row r="1992" spans="1:19" ht="12.75" customHeight="1">
      <c r="A1992" s="224" t="s">
        <v>125</v>
      </c>
      <c r="B1992" s="160" t="s">
        <v>126</v>
      </c>
      <c r="C1992" s="154" t="s">
        <v>377</v>
      </c>
      <c r="D1992" s="21"/>
      <c r="E1992" s="114"/>
      <c r="F1992" s="44" t="s">
        <v>19</v>
      </c>
      <c r="G1992" s="23">
        <f>SUM(G1993:G2003)</f>
        <v>60000</v>
      </c>
      <c r="H1992" s="23">
        <f aca="true" t="shared" si="422" ref="H1992:P1992">SUM(H1993:H2003)</f>
        <v>0</v>
      </c>
      <c r="I1992" s="23">
        <f t="shared" si="422"/>
        <v>60000</v>
      </c>
      <c r="J1992" s="23">
        <f t="shared" si="422"/>
        <v>0</v>
      </c>
      <c r="K1992" s="23">
        <f t="shared" si="422"/>
        <v>0</v>
      </c>
      <c r="L1992" s="23">
        <f t="shared" si="422"/>
        <v>0</v>
      </c>
      <c r="M1992" s="23">
        <f t="shared" si="422"/>
        <v>0</v>
      </c>
      <c r="N1992" s="23">
        <f t="shared" si="422"/>
        <v>0</v>
      </c>
      <c r="O1992" s="23">
        <f t="shared" si="422"/>
        <v>0</v>
      </c>
      <c r="P1992" s="23">
        <f t="shared" si="422"/>
        <v>0</v>
      </c>
      <c r="Q1992" s="188" t="s">
        <v>20</v>
      </c>
      <c r="R1992" s="189"/>
      <c r="S1992" s="6"/>
    </row>
    <row r="1993" spans="1:19" ht="12.75">
      <c r="A1993" s="225"/>
      <c r="B1993" s="161"/>
      <c r="C1993" s="155"/>
      <c r="D1993" s="29"/>
      <c r="E1993" s="115"/>
      <c r="F1993" s="26" t="s">
        <v>22</v>
      </c>
      <c r="G1993" s="28">
        <f aca="true" t="shared" si="423" ref="G1993:H1997">I1993+K1993+M1993+O1993</f>
        <v>0</v>
      </c>
      <c r="H1993" s="28">
        <f t="shared" si="423"/>
        <v>0</v>
      </c>
      <c r="I1993" s="28">
        <v>0</v>
      </c>
      <c r="J1993" s="28">
        <v>0</v>
      </c>
      <c r="K1993" s="28">
        <v>0</v>
      </c>
      <c r="L1993" s="28">
        <v>0</v>
      </c>
      <c r="M1993" s="28">
        <v>0</v>
      </c>
      <c r="N1993" s="28">
        <v>0</v>
      </c>
      <c r="O1993" s="28">
        <v>0</v>
      </c>
      <c r="P1993" s="45">
        <v>0</v>
      </c>
      <c r="Q1993" s="190"/>
      <c r="R1993" s="191"/>
      <c r="S1993" s="6"/>
    </row>
    <row r="1994" spans="1:19" ht="12.75">
      <c r="A1994" s="225"/>
      <c r="B1994" s="161"/>
      <c r="C1994" s="155"/>
      <c r="D1994" s="29"/>
      <c r="E1994" s="115"/>
      <c r="F1994" s="26" t="s">
        <v>25</v>
      </c>
      <c r="G1994" s="28">
        <f t="shared" si="423"/>
        <v>0</v>
      </c>
      <c r="H1994" s="28">
        <f t="shared" si="423"/>
        <v>0</v>
      </c>
      <c r="I1994" s="28">
        <v>0</v>
      </c>
      <c r="J1994" s="28">
        <v>0</v>
      </c>
      <c r="K1994" s="28">
        <v>0</v>
      </c>
      <c r="L1994" s="28">
        <v>0</v>
      </c>
      <c r="M1994" s="28">
        <v>0</v>
      </c>
      <c r="N1994" s="28">
        <v>0</v>
      </c>
      <c r="O1994" s="28">
        <v>0</v>
      </c>
      <c r="P1994" s="45">
        <v>0</v>
      </c>
      <c r="Q1994" s="190"/>
      <c r="R1994" s="191"/>
      <c r="S1994" s="6"/>
    </row>
    <row r="1995" spans="1:20" ht="12.75">
      <c r="A1995" s="225"/>
      <c r="B1995" s="161"/>
      <c r="C1995" s="155"/>
      <c r="D1995" s="29"/>
      <c r="E1995" s="115"/>
      <c r="F1995" s="26" t="s">
        <v>26</v>
      </c>
      <c r="G1995" s="28">
        <f t="shared" si="423"/>
        <v>0</v>
      </c>
      <c r="H1995" s="28">
        <f t="shared" si="423"/>
        <v>0</v>
      </c>
      <c r="I1995" s="28">
        <v>0</v>
      </c>
      <c r="J1995" s="28">
        <v>0</v>
      </c>
      <c r="K1995" s="28">
        <v>0</v>
      </c>
      <c r="L1995" s="28">
        <v>0</v>
      </c>
      <c r="M1995" s="28">
        <v>0</v>
      </c>
      <c r="N1995" s="28">
        <v>0</v>
      </c>
      <c r="O1995" s="28">
        <v>0</v>
      </c>
      <c r="P1995" s="45">
        <v>0</v>
      </c>
      <c r="Q1995" s="190"/>
      <c r="R1995" s="191"/>
      <c r="S1995" s="6"/>
      <c r="T1995" s="50"/>
    </row>
    <row r="1996" spans="1:19" ht="12.75">
      <c r="A1996" s="225"/>
      <c r="B1996" s="161"/>
      <c r="C1996" s="155"/>
      <c r="D1996" s="29"/>
      <c r="E1996" s="115"/>
      <c r="F1996" s="26" t="s">
        <v>27</v>
      </c>
      <c r="G1996" s="28">
        <f t="shared" si="423"/>
        <v>0</v>
      </c>
      <c r="H1996" s="28">
        <f t="shared" si="423"/>
        <v>0</v>
      </c>
      <c r="I1996" s="28">
        <v>0</v>
      </c>
      <c r="J1996" s="28">
        <v>0</v>
      </c>
      <c r="K1996" s="28">
        <v>0</v>
      </c>
      <c r="L1996" s="28">
        <v>0</v>
      </c>
      <c r="M1996" s="28">
        <v>0</v>
      </c>
      <c r="N1996" s="28">
        <v>0</v>
      </c>
      <c r="O1996" s="28">
        <v>0</v>
      </c>
      <c r="P1996" s="45">
        <v>0</v>
      </c>
      <c r="Q1996" s="190"/>
      <c r="R1996" s="191"/>
      <c r="S1996" s="6"/>
    </row>
    <row r="1997" spans="1:19" ht="12.75">
      <c r="A1997" s="225"/>
      <c r="B1997" s="161"/>
      <c r="C1997" s="155"/>
      <c r="D1997" s="29"/>
      <c r="E1997" s="115"/>
      <c r="F1997" s="26" t="s">
        <v>28</v>
      </c>
      <c r="G1997" s="28">
        <f t="shared" si="423"/>
        <v>0</v>
      </c>
      <c r="H1997" s="28">
        <f t="shared" si="423"/>
        <v>0</v>
      </c>
      <c r="I1997" s="28">
        <v>0</v>
      </c>
      <c r="J1997" s="28">
        <v>0</v>
      </c>
      <c r="K1997" s="28">
        <v>0</v>
      </c>
      <c r="L1997" s="28">
        <v>0</v>
      </c>
      <c r="M1997" s="28">
        <v>0</v>
      </c>
      <c r="N1997" s="28">
        <v>0</v>
      </c>
      <c r="O1997" s="28">
        <v>0</v>
      </c>
      <c r="P1997" s="45">
        <v>0</v>
      </c>
      <c r="Q1997" s="190"/>
      <c r="R1997" s="191"/>
      <c r="S1997" s="6"/>
    </row>
    <row r="1998" spans="1:19" ht="12.75">
      <c r="A1998" s="225"/>
      <c r="B1998" s="161"/>
      <c r="C1998" s="155"/>
      <c r="D1998" s="29"/>
      <c r="E1998" s="115"/>
      <c r="F1998" s="26" t="s">
        <v>227</v>
      </c>
      <c r="G1998" s="28">
        <v>0</v>
      </c>
      <c r="H1998" s="28">
        <v>0</v>
      </c>
      <c r="I1998" s="28">
        <v>0</v>
      </c>
      <c r="J1998" s="28">
        <v>0</v>
      </c>
      <c r="K1998" s="28">
        <v>0</v>
      </c>
      <c r="L1998" s="28">
        <v>0</v>
      </c>
      <c r="M1998" s="28">
        <v>0</v>
      </c>
      <c r="N1998" s="28">
        <v>0</v>
      </c>
      <c r="O1998" s="28">
        <v>0</v>
      </c>
      <c r="P1998" s="45">
        <v>0</v>
      </c>
      <c r="Q1998" s="190"/>
      <c r="R1998" s="191"/>
      <c r="S1998" s="6"/>
    </row>
    <row r="1999" spans="1:20" ht="12.75">
      <c r="A1999" s="225"/>
      <c r="B1999" s="161"/>
      <c r="C1999" s="155"/>
      <c r="D1999" s="29"/>
      <c r="F1999" s="115" t="s">
        <v>234</v>
      </c>
      <c r="G1999" s="28">
        <f aca="true" t="shared" si="424" ref="G1999:H2003">I1999+K1999+M1999+O1999</f>
        <v>0</v>
      </c>
      <c r="H1999" s="28">
        <f t="shared" si="424"/>
        <v>0</v>
      </c>
      <c r="I1999" s="28">
        <v>0</v>
      </c>
      <c r="J1999" s="28">
        <v>0</v>
      </c>
      <c r="K1999" s="28">
        <v>0</v>
      </c>
      <c r="L1999" s="28">
        <v>0</v>
      </c>
      <c r="M1999" s="28">
        <v>0</v>
      </c>
      <c r="N1999" s="28">
        <v>0</v>
      </c>
      <c r="O1999" s="28">
        <v>0</v>
      </c>
      <c r="P1999" s="28">
        <v>0</v>
      </c>
      <c r="Q1999" s="190"/>
      <c r="R1999" s="191"/>
      <c r="S1999" s="6"/>
      <c r="T1999" s="17"/>
    </row>
    <row r="2000" spans="1:20" ht="12.75">
      <c r="A2000" s="225"/>
      <c r="B2000" s="161"/>
      <c r="C2000" s="155"/>
      <c r="D2000" s="29"/>
      <c r="E2000" s="115"/>
      <c r="F2000" s="115" t="s">
        <v>235</v>
      </c>
      <c r="G2000" s="28">
        <f t="shared" si="424"/>
        <v>0</v>
      </c>
      <c r="H2000" s="28">
        <f t="shared" si="424"/>
        <v>0</v>
      </c>
      <c r="I2000" s="28">
        <v>0</v>
      </c>
      <c r="J2000" s="28">
        <v>0</v>
      </c>
      <c r="K2000" s="28">
        <v>0</v>
      </c>
      <c r="L2000" s="28">
        <v>0</v>
      </c>
      <c r="M2000" s="28">
        <v>0</v>
      </c>
      <c r="N2000" s="28">
        <v>0</v>
      </c>
      <c r="O2000" s="28">
        <v>0</v>
      </c>
      <c r="P2000" s="28">
        <v>0</v>
      </c>
      <c r="Q2000" s="190"/>
      <c r="R2000" s="191"/>
      <c r="S2000" s="6"/>
      <c r="T2000" s="17"/>
    </row>
    <row r="2001" spans="1:20" ht="12.75">
      <c r="A2001" s="225"/>
      <c r="B2001" s="161"/>
      <c r="C2001" s="155"/>
      <c r="D2001" s="29"/>
      <c r="E2001" s="115" t="s">
        <v>24</v>
      </c>
      <c r="F2001" s="115" t="s">
        <v>236</v>
      </c>
      <c r="G2001" s="28">
        <f t="shared" si="424"/>
        <v>6000</v>
      </c>
      <c r="H2001" s="28">
        <f t="shared" si="424"/>
        <v>0</v>
      </c>
      <c r="I2001" s="28">
        <v>6000</v>
      </c>
      <c r="J2001" s="28">
        <v>0</v>
      </c>
      <c r="K2001" s="28">
        <v>0</v>
      </c>
      <c r="L2001" s="28">
        <v>0</v>
      </c>
      <c r="M2001" s="28">
        <v>0</v>
      </c>
      <c r="N2001" s="28">
        <v>0</v>
      </c>
      <c r="O2001" s="28">
        <v>0</v>
      </c>
      <c r="P2001" s="28">
        <v>0</v>
      </c>
      <c r="Q2001" s="190"/>
      <c r="R2001" s="191"/>
      <c r="S2001" s="6"/>
      <c r="T2001" s="17"/>
    </row>
    <row r="2002" spans="1:20" ht="12.75">
      <c r="A2002" s="225"/>
      <c r="B2002" s="161"/>
      <c r="C2002" s="155"/>
      <c r="D2002" s="29"/>
      <c r="E2002" s="115" t="s">
        <v>23</v>
      </c>
      <c r="F2002" s="115" t="s">
        <v>237</v>
      </c>
      <c r="G2002" s="28">
        <f t="shared" si="424"/>
        <v>54000</v>
      </c>
      <c r="H2002" s="28">
        <f t="shared" si="424"/>
        <v>0</v>
      </c>
      <c r="I2002" s="28">
        <v>54000</v>
      </c>
      <c r="J2002" s="28">
        <v>0</v>
      </c>
      <c r="K2002" s="28">
        <v>0</v>
      </c>
      <c r="L2002" s="28">
        <v>0</v>
      </c>
      <c r="M2002" s="28">
        <v>0</v>
      </c>
      <c r="N2002" s="28">
        <v>0</v>
      </c>
      <c r="O2002" s="28">
        <v>0</v>
      </c>
      <c r="P2002" s="28">
        <v>0</v>
      </c>
      <c r="Q2002" s="190"/>
      <c r="R2002" s="191"/>
      <c r="S2002" s="6"/>
      <c r="T2002" s="17"/>
    </row>
    <row r="2003" spans="1:20" ht="13.5" thickBot="1">
      <c r="A2003" s="226"/>
      <c r="B2003" s="162"/>
      <c r="C2003" s="156"/>
      <c r="D2003" s="33"/>
      <c r="E2003" s="46"/>
      <c r="F2003" s="116" t="s">
        <v>238</v>
      </c>
      <c r="G2003" s="36">
        <f t="shared" si="424"/>
        <v>0</v>
      </c>
      <c r="H2003" s="36">
        <f t="shared" si="424"/>
        <v>0</v>
      </c>
      <c r="I2003" s="36">
        <v>0</v>
      </c>
      <c r="J2003" s="36">
        <v>0</v>
      </c>
      <c r="K2003" s="36">
        <v>0</v>
      </c>
      <c r="L2003" s="36">
        <v>0</v>
      </c>
      <c r="M2003" s="36">
        <v>0</v>
      </c>
      <c r="N2003" s="36">
        <v>0</v>
      </c>
      <c r="O2003" s="36">
        <v>0</v>
      </c>
      <c r="P2003" s="36">
        <v>0</v>
      </c>
      <c r="Q2003" s="192"/>
      <c r="R2003" s="193"/>
      <c r="S2003" s="6"/>
      <c r="T2003" s="17"/>
    </row>
    <row r="2004" spans="1:19" ht="12.75" customHeight="1">
      <c r="A2004" s="224" t="s">
        <v>127</v>
      </c>
      <c r="B2004" s="160" t="s">
        <v>231</v>
      </c>
      <c r="C2004" s="154" t="s">
        <v>377</v>
      </c>
      <c r="D2004" s="154" t="s">
        <v>212</v>
      </c>
      <c r="E2004" s="114"/>
      <c r="F2004" s="44" t="s">
        <v>19</v>
      </c>
      <c r="G2004" s="23">
        <f>SUM(G2005:G2015)</f>
        <v>10574.5</v>
      </c>
      <c r="H2004" s="23">
        <f aca="true" t="shared" si="425" ref="H2004:P2004">SUM(H2005:H2015)</f>
        <v>10574.5</v>
      </c>
      <c r="I2004" s="23">
        <f t="shared" si="425"/>
        <v>10574.5</v>
      </c>
      <c r="J2004" s="23">
        <f t="shared" si="425"/>
        <v>10574.5</v>
      </c>
      <c r="K2004" s="23">
        <f t="shared" si="425"/>
        <v>0</v>
      </c>
      <c r="L2004" s="23">
        <f t="shared" si="425"/>
        <v>0</v>
      </c>
      <c r="M2004" s="23">
        <f t="shared" si="425"/>
        <v>0</v>
      </c>
      <c r="N2004" s="23">
        <f t="shared" si="425"/>
        <v>0</v>
      </c>
      <c r="O2004" s="23">
        <f t="shared" si="425"/>
        <v>0</v>
      </c>
      <c r="P2004" s="23">
        <f t="shared" si="425"/>
        <v>0</v>
      </c>
      <c r="Q2004" s="188" t="s">
        <v>20</v>
      </c>
      <c r="R2004" s="189"/>
      <c r="S2004" s="6"/>
    </row>
    <row r="2005" spans="1:19" ht="12.75">
      <c r="A2005" s="225"/>
      <c r="B2005" s="161"/>
      <c r="C2005" s="155"/>
      <c r="D2005" s="155"/>
      <c r="E2005" s="115" t="s">
        <v>21</v>
      </c>
      <c r="F2005" s="26" t="s">
        <v>22</v>
      </c>
      <c r="G2005" s="28">
        <f aca="true" t="shared" si="426" ref="G2005:H2009">I2005+K2005+M2005+O2005</f>
        <v>550</v>
      </c>
      <c r="H2005" s="28">
        <f t="shared" si="426"/>
        <v>550</v>
      </c>
      <c r="I2005" s="28">
        <v>550</v>
      </c>
      <c r="J2005" s="28">
        <v>550</v>
      </c>
      <c r="K2005" s="28">
        <v>0</v>
      </c>
      <c r="L2005" s="28">
        <v>0</v>
      </c>
      <c r="M2005" s="28">
        <v>0</v>
      </c>
      <c r="N2005" s="28">
        <v>0</v>
      </c>
      <c r="O2005" s="28">
        <v>0</v>
      </c>
      <c r="P2005" s="45">
        <v>0</v>
      </c>
      <c r="Q2005" s="190"/>
      <c r="R2005" s="191"/>
      <c r="S2005" s="6"/>
    </row>
    <row r="2006" spans="1:19" ht="12.75">
      <c r="A2006" s="225"/>
      <c r="B2006" s="161"/>
      <c r="C2006" s="155"/>
      <c r="D2006" s="155"/>
      <c r="E2006" s="49"/>
      <c r="F2006" s="26" t="s">
        <v>25</v>
      </c>
      <c r="G2006" s="28">
        <f t="shared" si="426"/>
        <v>0</v>
      </c>
      <c r="H2006" s="28">
        <f t="shared" si="426"/>
        <v>0</v>
      </c>
      <c r="I2006" s="28">
        <v>0</v>
      </c>
      <c r="J2006" s="28">
        <v>0</v>
      </c>
      <c r="K2006" s="28">
        <v>0</v>
      </c>
      <c r="L2006" s="28">
        <v>0</v>
      </c>
      <c r="M2006" s="28">
        <v>0</v>
      </c>
      <c r="N2006" s="28">
        <v>0</v>
      </c>
      <c r="O2006" s="28">
        <v>0</v>
      </c>
      <c r="P2006" s="45">
        <v>0</v>
      </c>
      <c r="Q2006" s="190"/>
      <c r="R2006" s="191"/>
      <c r="S2006" s="6"/>
    </row>
    <row r="2007" spans="1:19" ht="12.75">
      <c r="A2007" s="225"/>
      <c r="B2007" s="161"/>
      <c r="C2007" s="155"/>
      <c r="D2007" s="155"/>
      <c r="E2007" s="115" t="s">
        <v>23</v>
      </c>
      <c r="F2007" s="26" t="s">
        <v>26</v>
      </c>
      <c r="G2007" s="28">
        <f t="shared" si="426"/>
        <v>10024.5</v>
      </c>
      <c r="H2007" s="28">
        <f t="shared" si="426"/>
        <v>10024.5</v>
      </c>
      <c r="I2007" s="28">
        <v>10024.5</v>
      </c>
      <c r="J2007" s="28">
        <v>10024.5</v>
      </c>
      <c r="K2007" s="28">
        <v>0</v>
      </c>
      <c r="L2007" s="28">
        <v>0</v>
      </c>
      <c r="M2007" s="28">
        <v>0</v>
      </c>
      <c r="N2007" s="28">
        <v>0</v>
      </c>
      <c r="O2007" s="28">
        <v>0</v>
      </c>
      <c r="P2007" s="45">
        <v>0</v>
      </c>
      <c r="Q2007" s="190"/>
      <c r="R2007" s="191"/>
      <c r="S2007" s="6"/>
    </row>
    <row r="2008" spans="1:19" ht="12.75">
      <c r="A2008" s="225"/>
      <c r="B2008" s="161"/>
      <c r="C2008" s="155"/>
      <c r="D2008" s="155"/>
      <c r="E2008" s="115"/>
      <c r="F2008" s="26" t="s">
        <v>27</v>
      </c>
      <c r="G2008" s="28">
        <f t="shared" si="426"/>
        <v>0</v>
      </c>
      <c r="H2008" s="28">
        <f t="shared" si="426"/>
        <v>0</v>
      </c>
      <c r="I2008" s="28">
        <v>0</v>
      </c>
      <c r="J2008" s="28">
        <v>0</v>
      </c>
      <c r="K2008" s="28">
        <v>0</v>
      </c>
      <c r="L2008" s="28">
        <v>0</v>
      </c>
      <c r="M2008" s="28">
        <v>0</v>
      </c>
      <c r="N2008" s="28">
        <v>0</v>
      </c>
      <c r="O2008" s="28">
        <v>0</v>
      </c>
      <c r="P2008" s="45">
        <v>0</v>
      </c>
      <c r="Q2008" s="190"/>
      <c r="R2008" s="191"/>
      <c r="S2008" s="6"/>
    </row>
    <row r="2009" spans="1:19" ht="12.75">
      <c r="A2009" s="225"/>
      <c r="B2009" s="161"/>
      <c r="C2009" s="155"/>
      <c r="D2009" s="155"/>
      <c r="E2009" s="26"/>
      <c r="F2009" s="26" t="s">
        <v>28</v>
      </c>
      <c r="G2009" s="28">
        <f t="shared" si="426"/>
        <v>0</v>
      </c>
      <c r="H2009" s="28">
        <f t="shared" si="426"/>
        <v>0</v>
      </c>
      <c r="I2009" s="28">
        <v>0</v>
      </c>
      <c r="J2009" s="28">
        <v>0</v>
      </c>
      <c r="K2009" s="28">
        <v>0</v>
      </c>
      <c r="L2009" s="28">
        <v>0</v>
      </c>
      <c r="M2009" s="28">
        <v>0</v>
      </c>
      <c r="N2009" s="28">
        <v>0</v>
      </c>
      <c r="O2009" s="28">
        <v>0</v>
      </c>
      <c r="P2009" s="45">
        <v>0</v>
      </c>
      <c r="Q2009" s="190"/>
      <c r="R2009" s="191"/>
      <c r="S2009" s="6"/>
    </row>
    <row r="2010" spans="1:19" ht="12.75">
      <c r="A2010" s="225"/>
      <c r="B2010" s="161"/>
      <c r="C2010" s="155"/>
      <c r="D2010" s="155"/>
      <c r="E2010" s="115"/>
      <c r="F2010" s="26" t="s">
        <v>227</v>
      </c>
      <c r="G2010" s="28">
        <v>0</v>
      </c>
      <c r="H2010" s="28">
        <v>0</v>
      </c>
      <c r="I2010" s="28">
        <v>0</v>
      </c>
      <c r="J2010" s="28">
        <v>0</v>
      </c>
      <c r="K2010" s="28">
        <v>0</v>
      </c>
      <c r="L2010" s="28">
        <v>0</v>
      </c>
      <c r="M2010" s="28">
        <v>0</v>
      </c>
      <c r="N2010" s="28">
        <v>0</v>
      </c>
      <c r="O2010" s="28">
        <v>0</v>
      </c>
      <c r="P2010" s="45">
        <v>0</v>
      </c>
      <c r="Q2010" s="190"/>
      <c r="R2010" s="191"/>
      <c r="S2010" s="6"/>
    </row>
    <row r="2011" spans="1:20" ht="12.75">
      <c r="A2011" s="225"/>
      <c r="B2011" s="161"/>
      <c r="C2011" s="155"/>
      <c r="D2011" s="155"/>
      <c r="E2011" s="26"/>
      <c r="F2011" s="115" t="s">
        <v>234</v>
      </c>
      <c r="G2011" s="28">
        <f aca="true" t="shared" si="427" ref="G2011:H2015">I2011+K2011+M2011+O2011</f>
        <v>0</v>
      </c>
      <c r="H2011" s="28">
        <f t="shared" si="427"/>
        <v>0</v>
      </c>
      <c r="I2011" s="28">
        <v>0</v>
      </c>
      <c r="J2011" s="28">
        <v>0</v>
      </c>
      <c r="K2011" s="28">
        <v>0</v>
      </c>
      <c r="L2011" s="28">
        <v>0</v>
      </c>
      <c r="M2011" s="28">
        <v>0</v>
      </c>
      <c r="N2011" s="28">
        <v>0</v>
      </c>
      <c r="O2011" s="28">
        <v>0</v>
      </c>
      <c r="P2011" s="28">
        <v>0</v>
      </c>
      <c r="Q2011" s="190"/>
      <c r="R2011" s="191"/>
      <c r="S2011" s="6"/>
      <c r="T2011" s="17"/>
    </row>
    <row r="2012" spans="1:20" ht="12.75">
      <c r="A2012" s="225"/>
      <c r="B2012" s="161"/>
      <c r="C2012" s="155"/>
      <c r="D2012" s="155"/>
      <c r="E2012" s="26"/>
      <c r="F2012" s="115" t="s">
        <v>235</v>
      </c>
      <c r="G2012" s="28">
        <f t="shared" si="427"/>
        <v>0</v>
      </c>
      <c r="H2012" s="28">
        <f t="shared" si="427"/>
        <v>0</v>
      </c>
      <c r="I2012" s="28">
        <v>0</v>
      </c>
      <c r="J2012" s="28">
        <v>0</v>
      </c>
      <c r="K2012" s="28">
        <v>0</v>
      </c>
      <c r="L2012" s="28">
        <v>0</v>
      </c>
      <c r="M2012" s="28">
        <v>0</v>
      </c>
      <c r="N2012" s="28">
        <v>0</v>
      </c>
      <c r="O2012" s="28">
        <v>0</v>
      </c>
      <c r="P2012" s="28">
        <v>0</v>
      </c>
      <c r="Q2012" s="190"/>
      <c r="R2012" s="191"/>
      <c r="S2012" s="6"/>
      <c r="T2012" s="17"/>
    </row>
    <row r="2013" spans="1:20" ht="12.75">
      <c r="A2013" s="225"/>
      <c r="B2013" s="161"/>
      <c r="C2013" s="155"/>
      <c r="D2013" s="155"/>
      <c r="E2013" s="26"/>
      <c r="F2013" s="115" t="s">
        <v>236</v>
      </c>
      <c r="G2013" s="28">
        <f t="shared" si="427"/>
        <v>0</v>
      </c>
      <c r="H2013" s="28">
        <f t="shared" si="427"/>
        <v>0</v>
      </c>
      <c r="I2013" s="28">
        <v>0</v>
      </c>
      <c r="J2013" s="28">
        <v>0</v>
      </c>
      <c r="K2013" s="28">
        <v>0</v>
      </c>
      <c r="L2013" s="28">
        <v>0</v>
      </c>
      <c r="M2013" s="28">
        <v>0</v>
      </c>
      <c r="N2013" s="28">
        <v>0</v>
      </c>
      <c r="O2013" s="28">
        <v>0</v>
      </c>
      <c r="P2013" s="28">
        <v>0</v>
      </c>
      <c r="Q2013" s="190"/>
      <c r="R2013" s="191"/>
      <c r="S2013" s="6"/>
      <c r="T2013" s="17"/>
    </row>
    <row r="2014" spans="1:20" ht="12.75">
      <c r="A2014" s="225"/>
      <c r="B2014" s="161"/>
      <c r="C2014" s="155"/>
      <c r="D2014" s="155"/>
      <c r="E2014" s="26"/>
      <c r="F2014" s="115" t="s">
        <v>237</v>
      </c>
      <c r="G2014" s="28">
        <f t="shared" si="427"/>
        <v>0</v>
      </c>
      <c r="H2014" s="28">
        <f t="shared" si="427"/>
        <v>0</v>
      </c>
      <c r="I2014" s="28">
        <v>0</v>
      </c>
      <c r="J2014" s="28">
        <v>0</v>
      </c>
      <c r="K2014" s="28">
        <v>0</v>
      </c>
      <c r="L2014" s="28">
        <v>0</v>
      </c>
      <c r="M2014" s="28">
        <v>0</v>
      </c>
      <c r="N2014" s="28">
        <v>0</v>
      </c>
      <c r="O2014" s="28">
        <v>0</v>
      </c>
      <c r="P2014" s="28">
        <v>0</v>
      </c>
      <c r="Q2014" s="190"/>
      <c r="R2014" s="191"/>
      <c r="S2014" s="6"/>
      <c r="T2014" s="17"/>
    </row>
    <row r="2015" spans="1:20" ht="13.5" thickBot="1">
      <c r="A2015" s="226"/>
      <c r="B2015" s="162"/>
      <c r="C2015" s="156"/>
      <c r="D2015" s="156"/>
      <c r="E2015" s="46"/>
      <c r="F2015" s="116" t="s">
        <v>238</v>
      </c>
      <c r="G2015" s="36">
        <f t="shared" si="427"/>
        <v>0</v>
      </c>
      <c r="H2015" s="36">
        <f t="shared" si="427"/>
        <v>0</v>
      </c>
      <c r="I2015" s="36">
        <v>0</v>
      </c>
      <c r="J2015" s="36">
        <v>0</v>
      </c>
      <c r="K2015" s="36">
        <v>0</v>
      </c>
      <c r="L2015" s="36">
        <v>0</v>
      </c>
      <c r="M2015" s="36">
        <v>0</v>
      </c>
      <c r="N2015" s="36">
        <v>0</v>
      </c>
      <c r="O2015" s="36">
        <v>0</v>
      </c>
      <c r="P2015" s="36">
        <v>0</v>
      </c>
      <c r="Q2015" s="192"/>
      <c r="R2015" s="193"/>
      <c r="S2015" s="6"/>
      <c r="T2015" s="17"/>
    </row>
    <row r="2016" spans="1:19" ht="12.75" customHeight="1">
      <c r="A2016" s="253" t="s">
        <v>128</v>
      </c>
      <c r="B2016" s="160" t="s">
        <v>129</v>
      </c>
      <c r="C2016" s="154" t="s">
        <v>130</v>
      </c>
      <c r="D2016" s="21"/>
      <c r="E2016" s="114"/>
      <c r="F2016" s="44" t="s">
        <v>19</v>
      </c>
      <c r="G2016" s="23">
        <f>SUM(G2017:G2027)</f>
        <v>5445.3</v>
      </c>
      <c r="H2016" s="23">
        <f aca="true" t="shared" si="428" ref="H2016:P2016">SUM(H2017:H2027)</f>
        <v>0</v>
      </c>
      <c r="I2016" s="23">
        <f t="shared" si="428"/>
        <v>5445.3</v>
      </c>
      <c r="J2016" s="23">
        <f t="shared" si="428"/>
        <v>0</v>
      </c>
      <c r="K2016" s="23">
        <f t="shared" si="428"/>
        <v>0</v>
      </c>
      <c r="L2016" s="23">
        <f t="shared" si="428"/>
        <v>0</v>
      </c>
      <c r="M2016" s="23">
        <f t="shared" si="428"/>
        <v>0</v>
      </c>
      <c r="N2016" s="23">
        <f t="shared" si="428"/>
        <v>0</v>
      </c>
      <c r="O2016" s="23">
        <f t="shared" si="428"/>
        <v>0</v>
      </c>
      <c r="P2016" s="23">
        <f t="shared" si="428"/>
        <v>0</v>
      </c>
      <c r="Q2016" s="188" t="s">
        <v>20</v>
      </c>
      <c r="R2016" s="189"/>
      <c r="S2016" s="6"/>
    </row>
    <row r="2017" spans="1:19" ht="12.75">
      <c r="A2017" s="254"/>
      <c r="B2017" s="161"/>
      <c r="C2017" s="155"/>
      <c r="D2017" s="29"/>
      <c r="E2017" s="115"/>
      <c r="F2017" s="26" t="s">
        <v>22</v>
      </c>
      <c r="G2017" s="28">
        <f aca="true" t="shared" si="429" ref="G2017:H2021">I2017+K2017+M2017+O2017</f>
        <v>0</v>
      </c>
      <c r="H2017" s="28">
        <f t="shared" si="429"/>
        <v>0</v>
      </c>
      <c r="I2017" s="28">
        <v>0</v>
      </c>
      <c r="J2017" s="28">
        <v>0</v>
      </c>
      <c r="K2017" s="28">
        <v>0</v>
      </c>
      <c r="L2017" s="28">
        <v>0</v>
      </c>
      <c r="M2017" s="28">
        <v>0</v>
      </c>
      <c r="N2017" s="28">
        <v>0</v>
      </c>
      <c r="O2017" s="28">
        <v>0</v>
      </c>
      <c r="P2017" s="45">
        <v>0</v>
      </c>
      <c r="Q2017" s="190"/>
      <c r="R2017" s="191"/>
      <c r="S2017" s="6"/>
    </row>
    <row r="2018" spans="1:20" ht="12.75">
      <c r="A2018" s="254"/>
      <c r="B2018" s="161"/>
      <c r="C2018" s="155"/>
      <c r="D2018" s="29"/>
      <c r="E2018" s="115"/>
      <c r="F2018" s="26" t="s">
        <v>25</v>
      </c>
      <c r="G2018" s="28">
        <f t="shared" si="429"/>
        <v>0</v>
      </c>
      <c r="H2018" s="28">
        <f t="shared" si="429"/>
        <v>0</v>
      </c>
      <c r="I2018" s="28">
        <v>0</v>
      </c>
      <c r="J2018" s="28">
        <v>0</v>
      </c>
      <c r="K2018" s="28">
        <v>0</v>
      </c>
      <c r="L2018" s="28">
        <v>0</v>
      </c>
      <c r="M2018" s="28">
        <v>0</v>
      </c>
      <c r="N2018" s="28">
        <v>0</v>
      </c>
      <c r="O2018" s="28">
        <v>0</v>
      </c>
      <c r="P2018" s="45">
        <v>0</v>
      </c>
      <c r="Q2018" s="190"/>
      <c r="R2018" s="191"/>
      <c r="S2018" s="6"/>
      <c r="T2018" s="50"/>
    </row>
    <row r="2019" spans="1:19" ht="12.75">
      <c r="A2019" s="254"/>
      <c r="B2019" s="161"/>
      <c r="C2019" s="155"/>
      <c r="D2019" s="29"/>
      <c r="E2019" s="115"/>
      <c r="F2019" s="26" t="s">
        <v>26</v>
      </c>
      <c r="G2019" s="28">
        <f t="shared" si="429"/>
        <v>0</v>
      </c>
      <c r="H2019" s="28">
        <f t="shared" si="429"/>
        <v>0</v>
      </c>
      <c r="I2019" s="28">
        <v>0</v>
      </c>
      <c r="J2019" s="28">
        <v>0</v>
      </c>
      <c r="K2019" s="28">
        <v>0</v>
      </c>
      <c r="L2019" s="28">
        <v>0</v>
      </c>
      <c r="M2019" s="28">
        <v>0</v>
      </c>
      <c r="N2019" s="28">
        <v>0</v>
      </c>
      <c r="O2019" s="28">
        <v>0</v>
      </c>
      <c r="P2019" s="45">
        <v>0</v>
      </c>
      <c r="Q2019" s="190"/>
      <c r="R2019" s="191"/>
      <c r="S2019" s="6"/>
    </row>
    <row r="2020" spans="1:19" ht="12.75">
      <c r="A2020" s="254"/>
      <c r="B2020" s="161"/>
      <c r="C2020" s="155"/>
      <c r="D2020" s="29"/>
      <c r="E2020" s="115"/>
      <c r="F2020" s="26" t="s">
        <v>27</v>
      </c>
      <c r="G2020" s="28">
        <f t="shared" si="429"/>
        <v>0</v>
      </c>
      <c r="H2020" s="28">
        <f t="shared" si="429"/>
        <v>0</v>
      </c>
      <c r="I2020" s="28">
        <v>0</v>
      </c>
      <c r="J2020" s="28">
        <v>0</v>
      </c>
      <c r="K2020" s="28">
        <v>0</v>
      </c>
      <c r="L2020" s="28">
        <v>0</v>
      </c>
      <c r="M2020" s="28">
        <v>0</v>
      </c>
      <c r="N2020" s="28">
        <v>0</v>
      </c>
      <c r="O2020" s="28">
        <v>0</v>
      </c>
      <c r="P2020" s="45">
        <v>0</v>
      </c>
      <c r="Q2020" s="190"/>
      <c r="R2020" s="191"/>
      <c r="S2020" s="6"/>
    </row>
    <row r="2021" spans="1:19" ht="12.75">
      <c r="A2021" s="254"/>
      <c r="B2021" s="161"/>
      <c r="C2021" s="155"/>
      <c r="D2021" s="29"/>
      <c r="E2021" s="115"/>
      <c r="F2021" s="26" t="s">
        <v>28</v>
      </c>
      <c r="G2021" s="28">
        <f t="shared" si="429"/>
        <v>0</v>
      </c>
      <c r="H2021" s="28">
        <f t="shared" si="429"/>
        <v>0</v>
      </c>
      <c r="I2021" s="28">
        <v>0</v>
      </c>
      <c r="J2021" s="28">
        <v>0</v>
      </c>
      <c r="K2021" s="28">
        <v>0</v>
      </c>
      <c r="L2021" s="28">
        <v>0</v>
      </c>
      <c r="M2021" s="28">
        <v>0</v>
      </c>
      <c r="N2021" s="28">
        <v>0</v>
      </c>
      <c r="O2021" s="28">
        <v>0</v>
      </c>
      <c r="P2021" s="45">
        <v>0</v>
      </c>
      <c r="Q2021" s="190"/>
      <c r="R2021" s="191"/>
      <c r="S2021" s="6"/>
    </row>
    <row r="2022" spans="1:19" ht="12.75">
      <c r="A2022" s="254"/>
      <c r="B2022" s="161"/>
      <c r="C2022" s="155"/>
      <c r="D2022" s="29"/>
      <c r="E2022" s="115"/>
      <c r="F2022" s="26" t="s">
        <v>227</v>
      </c>
      <c r="G2022" s="28">
        <v>0</v>
      </c>
      <c r="H2022" s="28">
        <v>0</v>
      </c>
      <c r="I2022" s="28">
        <v>0</v>
      </c>
      <c r="J2022" s="28">
        <v>0</v>
      </c>
      <c r="K2022" s="28">
        <v>0</v>
      </c>
      <c r="L2022" s="28">
        <v>0</v>
      </c>
      <c r="M2022" s="28">
        <v>0</v>
      </c>
      <c r="N2022" s="28">
        <v>0</v>
      </c>
      <c r="O2022" s="28">
        <v>0</v>
      </c>
      <c r="P2022" s="45">
        <v>0</v>
      </c>
      <c r="Q2022" s="190"/>
      <c r="R2022" s="191"/>
      <c r="S2022" s="6"/>
    </row>
    <row r="2023" spans="1:20" ht="12.75">
      <c r="A2023" s="254"/>
      <c r="B2023" s="161"/>
      <c r="C2023" s="155"/>
      <c r="D2023" s="29"/>
      <c r="E2023" s="115"/>
      <c r="F2023" s="115" t="s">
        <v>234</v>
      </c>
      <c r="G2023" s="28">
        <f aca="true" t="shared" si="430" ref="G2023:H2027">I2023+K2023+M2023+O2023</f>
        <v>0</v>
      </c>
      <c r="H2023" s="28">
        <f t="shared" si="430"/>
        <v>0</v>
      </c>
      <c r="I2023" s="28">
        <v>0</v>
      </c>
      <c r="J2023" s="28">
        <v>0</v>
      </c>
      <c r="K2023" s="28">
        <v>0</v>
      </c>
      <c r="L2023" s="28">
        <v>0</v>
      </c>
      <c r="M2023" s="28">
        <v>0</v>
      </c>
      <c r="N2023" s="28">
        <v>0</v>
      </c>
      <c r="O2023" s="28">
        <v>0</v>
      </c>
      <c r="P2023" s="28">
        <v>0</v>
      </c>
      <c r="Q2023" s="190"/>
      <c r="R2023" s="191"/>
      <c r="S2023" s="6"/>
      <c r="T2023" s="17"/>
    </row>
    <row r="2024" spans="1:20" ht="12.75">
      <c r="A2024" s="254"/>
      <c r="B2024" s="161"/>
      <c r="C2024" s="155"/>
      <c r="D2024" s="29"/>
      <c r="E2024" s="115"/>
      <c r="F2024" s="115" t="s">
        <v>235</v>
      </c>
      <c r="G2024" s="28">
        <f t="shared" si="430"/>
        <v>0</v>
      </c>
      <c r="H2024" s="28">
        <f t="shared" si="430"/>
        <v>0</v>
      </c>
      <c r="I2024" s="28">
        <v>0</v>
      </c>
      <c r="J2024" s="28">
        <v>0</v>
      </c>
      <c r="K2024" s="28">
        <v>0</v>
      </c>
      <c r="L2024" s="28">
        <v>0</v>
      </c>
      <c r="M2024" s="28">
        <v>0</v>
      </c>
      <c r="N2024" s="28">
        <v>0</v>
      </c>
      <c r="O2024" s="28">
        <v>0</v>
      </c>
      <c r="P2024" s="28">
        <v>0</v>
      </c>
      <c r="Q2024" s="190"/>
      <c r="R2024" s="191"/>
      <c r="S2024" s="6"/>
      <c r="T2024" s="17"/>
    </row>
    <row r="2025" spans="1:20" ht="12.75">
      <c r="A2025" s="254"/>
      <c r="B2025" s="161"/>
      <c r="C2025" s="155"/>
      <c r="D2025" s="29"/>
      <c r="E2025" s="115" t="s">
        <v>21</v>
      </c>
      <c r="F2025" s="115" t="s">
        <v>236</v>
      </c>
      <c r="G2025" s="28">
        <f t="shared" si="430"/>
        <v>500</v>
      </c>
      <c r="H2025" s="28">
        <f t="shared" si="430"/>
        <v>0</v>
      </c>
      <c r="I2025" s="28">
        <v>500</v>
      </c>
      <c r="J2025" s="28">
        <v>0</v>
      </c>
      <c r="K2025" s="28">
        <v>0</v>
      </c>
      <c r="L2025" s="28">
        <v>0</v>
      </c>
      <c r="M2025" s="28">
        <v>0</v>
      </c>
      <c r="N2025" s="28">
        <v>0</v>
      </c>
      <c r="O2025" s="28">
        <v>0</v>
      </c>
      <c r="P2025" s="28">
        <v>0</v>
      </c>
      <c r="Q2025" s="190"/>
      <c r="R2025" s="191"/>
      <c r="S2025" s="6"/>
      <c r="T2025" s="17"/>
    </row>
    <row r="2026" spans="1:20" ht="12.75">
      <c r="A2026" s="254"/>
      <c r="B2026" s="161"/>
      <c r="C2026" s="155"/>
      <c r="D2026" s="29"/>
      <c r="E2026" s="115" t="s">
        <v>23</v>
      </c>
      <c r="F2026" s="115" t="s">
        <v>237</v>
      </c>
      <c r="G2026" s="28">
        <f t="shared" si="430"/>
        <v>4945.3</v>
      </c>
      <c r="H2026" s="28">
        <f t="shared" si="430"/>
        <v>0</v>
      </c>
      <c r="I2026" s="28">
        <v>4945.3</v>
      </c>
      <c r="J2026" s="28">
        <v>0</v>
      </c>
      <c r="K2026" s="28">
        <v>0</v>
      </c>
      <c r="L2026" s="28">
        <v>0</v>
      </c>
      <c r="M2026" s="28">
        <v>0</v>
      </c>
      <c r="N2026" s="28">
        <v>0</v>
      </c>
      <c r="O2026" s="28">
        <v>0</v>
      </c>
      <c r="P2026" s="28">
        <v>0</v>
      </c>
      <c r="Q2026" s="190"/>
      <c r="R2026" s="191"/>
      <c r="S2026" s="6"/>
      <c r="T2026" s="17"/>
    </row>
    <row r="2027" spans="1:20" ht="13.5" thickBot="1">
      <c r="A2027" s="255"/>
      <c r="B2027" s="162"/>
      <c r="C2027" s="156"/>
      <c r="D2027" s="33"/>
      <c r="E2027" s="46"/>
      <c r="F2027" s="116" t="s">
        <v>238</v>
      </c>
      <c r="G2027" s="36">
        <f t="shared" si="430"/>
        <v>0</v>
      </c>
      <c r="H2027" s="36">
        <f t="shared" si="430"/>
        <v>0</v>
      </c>
      <c r="I2027" s="36">
        <v>0</v>
      </c>
      <c r="J2027" s="36">
        <v>0</v>
      </c>
      <c r="K2027" s="36">
        <v>0</v>
      </c>
      <c r="L2027" s="36">
        <v>0</v>
      </c>
      <c r="M2027" s="36">
        <v>0</v>
      </c>
      <c r="N2027" s="36">
        <v>0</v>
      </c>
      <c r="O2027" s="36">
        <v>0</v>
      </c>
      <c r="P2027" s="36">
        <v>0</v>
      </c>
      <c r="Q2027" s="192"/>
      <c r="R2027" s="193"/>
      <c r="S2027" s="6"/>
      <c r="T2027" s="17"/>
    </row>
    <row r="2028" spans="1:19" ht="12.75" customHeight="1">
      <c r="A2028" s="224" t="s">
        <v>131</v>
      </c>
      <c r="B2028" s="160" t="s">
        <v>132</v>
      </c>
      <c r="C2028" s="154" t="s">
        <v>133</v>
      </c>
      <c r="D2028" s="21"/>
      <c r="E2028" s="114"/>
      <c r="F2028" s="44" t="s">
        <v>19</v>
      </c>
      <c r="G2028" s="23">
        <f>SUM(G2029:G2039)</f>
        <v>12600</v>
      </c>
      <c r="H2028" s="23">
        <f aca="true" t="shared" si="431" ref="H2028:P2028">SUM(H2029:H2039)</f>
        <v>0</v>
      </c>
      <c r="I2028" s="23">
        <f t="shared" si="431"/>
        <v>12600</v>
      </c>
      <c r="J2028" s="23">
        <f t="shared" si="431"/>
        <v>0</v>
      </c>
      <c r="K2028" s="23">
        <f t="shared" si="431"/>
        <v>0</v>
      </c>
      <c r="L2028" s="23">
        <f t="shared" si="431"/>
        <v>0</v>
      </c>
      <c r="M2028" s="23">
        <f t="shared" si="431"/>
        <v>0</v>
      </c>
      <c r="N2028" s="23">
        <f t="shared" si="431"/>
        <v>0</v>
      </c>
      <c r="O2028" s="23">
        <f t="shared" si="431"/>
        <v>0</v>
      </c>
      <c r="P2028" s="23">
        <f t="shared" si="431"/>
        <v>0</v>
      </c>
      <c r="Q2028" s="188" t="s">
        <v>20</v>
      </c>
      <c r="R2028" s="189"/>
      <c r="S2028" s="6"/>
    </row>
    <row r="2029" spans="1:19" ht="12.75">
      <c r="A2029" s="225"/>
      <c r="B2029" s="161"/>
      <c r="C2029" s="155"/>
      <c r="D2029" s="29"/>
      <c r="E2029" s="115"/>
      <c r="F2029" s="26" t="s">
        <v>22</v>
      </c>
      <c r="G2029" s="28">
        <f aca="true" t="shared" si="432" ref="G2029:H2033">I2029+K2029+M2029+O2029</f>
        <v>0</v>
      </c>
      <c r="H2029" s="28">
        <f t="shared" si="432"/>
        <v>0</v>
      </c>
      <c r="I2029" s="28">
        <v>0</v>
      </c>
      <c r="J2029" s="28">
        <v>0</v>
      </c>
      <c r="K2029" s="28">
        <v>0</v>
      </c>
      <c r="L2029" s="28">
        <v>0</v>
      </c>
      <c r="M2029" s="28">
        <v>0</v>
      </c>
      <c r="N2029" s="28">
        <v>0</v>
      </c>
      <c r="O2029" s="28">
        <v>0</v>
      </c>
      <c r="P2029" s="45">
        <v>0</v>
      </c>
      <c r="Q2029" s="190"/>
      <c r="R2029" s="191"/>
      <c r="S2029" s="6"/>
    </row>
    <row r="2030" spans="1:19" ht="12.75">
      <c r="A2030" s="225"/>
      <c r="B2030" s="161"/>
      <c r="C2030" s="155"/>
      <c r="D2030" s="29"/>
      <c r="E2030" s="115"/>
      <c r="F2030" s="26" t="s">
        <v>25</v>
      </c>
      <c r="G2030" s="28">
        <f t="shared" si="432"/>
        <v>0</v>
      </c>
      <c r="H2030" s="28">
        <f t="shared" si="432"/>
        <v>0</v>
      </c>
      <c r="I2030" s="28">
        <v>0</v>
      </c>
      <c r="J2030" s="28">
        <v>0</v>
      </c>
      <c r="K2030" s="28">
        <v>0</v>
      </c>
      <c r="L2030" s="28">
        <v>0</v>
      </c>
      <c r="M2030" s="28">
        <v>0</v>
      </c>
      <c r="N2030" s="28">
        <v>0</v>
      </c>
      <c r="O2030" s="28">
        <v>0</v>
      </c>
      <c r="P2030" s="45">
        <v>0</v>
      </c>
      <c r="Q2030" s="190"/>
      <c r="R2030" s="191"/>
      <c r="S2030" s="6"/>
    </row>
    <row r="2031" spans="1:20" ht="12.75">
      <c r="A2031" s="225"/>
      <c r="B2031" s="161"/>
      <c r="C2031" s="155"/>
      <c r="D2031" s="29"/>
      <c r="E2031" s="115"/>
      <c r="F2031" s="26" t="s">
        <v>26</v>
      </c>
      <c r="G2031" s="28">
        <f t="shared" si="432"/>
        <v>0</v>
      </c>
      <c r="H2031" s="28">
        <f t="shared" si="432"/>
        <v>0</v>
      </c>
      <c r="I2031" s="28">
        <v>0</v>
      </c>
      <c r="J2031" s="28">
        <v>0</v>
      </c>
      <c r="K2031" s="28">
        <v>0</v>
      </c>
      <c r="L2031" s="28">
        <v>0</v>
      </c>
      <c r="M2031" s="28">
        <v>0</v>
      </c>
      <c r="N2031" s="28">
        <v>0</v>
      </c>
      <c r="O2031" s="28">
        <v>0</v>
      </c>
      <c r="P2031" s="45">
        <v>0</v>
      </c>
      <c r="Q2031" s="190"/>
      <c r="R2031" s="191"/>
      <c r="S2031" s="6"/>
      <c r="T2031" s="50"/>
    </row>
    <row r="2032" spans="1:19" ht="12.75">
      <c r="A2032" s="225"/>
      <c r="B2032" s="161"/>
      <c r="C2032" s="155"/>
      <c r="D2032" s="29"/>
      <c r="E2032" s="115"/>
      <c r="F2032" s="26" t="s">
        <v>27</v>
      </c>
      <c r="G2032" s="28">
        <f t="shared" si="432"/>
        <v>0</v>
      </c>
      <c r="H2032" s="28">
        <f t="shared" si="432"/>
        <v>0</v>
      </c>
      <c r="I2032" s="28">
        <v>0</v>
      </c>
      <c r="J2032" s="28">
        <v>0</v>
      </c>
      <c r="K2032" s="28">
        <v>0</v>
      </c>
      <c r="L2032" s="28">
        <v>0</v>
      </c>
      <c r="M2032" s="28">
        <v>0</v>
      </c>
      <c r="N2032" s="28">
        <v>0</v>
      </c>
      <c r="O2032" s="28">
        <v>0</v>
      </c>
      <c r="P2032" s="45">
        <v>0</v>
      </c>
      <c r="Q2032" s="190"/>
      <c r="R2032" s="191"/>
      <c r="S2032" s="6"/>
    </row>
    <row r="2033" spans="1:19" ht="12.75">
      <c r="A2033" s="225"/>
      <c r="B2033" s="161"/>
      <c r="C2033" s="155"/>
      <c r="D2033" s="29"/>
      <c r="E2033" s="115"/>
      <c r="F2033" s="26" t="s">
        <v>28</v>
      </c>
      <c r="G2033" s="28">
        <f t="shared" si="432"/>
        <v>0</v>
      </c>
      <c r="H2033" s="28">
        <f t="shared" si="432"/>
        <v>0</v>
      </c>
      <c r="I2033" s="28">
        <v>0</v>
      </c>
      <c r="J2033" s="28">
        <v>0</v>
      </c>
      <c r="K2033" s="28">
        <v>0</v>
      </c>
      <c r="L2033" s="28">
        <v>0</v>
      </c>
      <c r="M2033" s="28">
        <v>0</v>
      </c>
      <c r="N2033" s="28">
        <v>0</v>
      </c>
      <c r="O2033" s="28">
        <v>0</v>
      </c>
      <c r="P2033" s="45">
        <v>0</v>
      </c>
      <c r="Q2033" s="190"/>
      <c r="R2033" s="191"/>
      <c r="S2033" s="6"/>
    </row>
    <row r="2034" spans="1:19" ht="12.75">
      <c r="A2034" s="225"/>
      <c r="B2034" s="161"/>
      <c r="C2034" s="155"/>
      <c r="D2034" s="29"/>
      <c r="E2034" s="115"/>
      <c r="F2034" s="26" t="s">
        <v>227</v>
      </c>
      <c r="G2034" s="28">
        <v>0</v>
      </c>
      <c r="H2034" s="28">
        <v>0</v>
      </c>
      <c r="I2034" s="28">
        <v>0</v>
      </c>
      <c r="J2034" s="28">
        <v>0</v>
      </c>
      <c r="K2034" s="28">
        <v>0</v>
      </c>
      <c r="L2034" s="28">
        <v>0</v>
      </c>
      <c r="M2034" s="28">
        <v>0</v>
      </c>
      <c r="N2034" s="28">
        <v>0</v>
      </c>
      <c r="O2034" s="28">
        <v>0</v>
      </c>
      <c r="P2034" s="45">
        <v>0</v>
      </c>
      <c r="Q2034" s="190"/>
      <c r="R2034" s="191"/>
      <c r="S2034" s="6"/>
    </row>
    <row r="2035" spans="1:20" ht="12.75">
      <c r="A2035" s="225"/>
      <c r="B2035" s="161"/>
      <c r="C2035" s="155"/>
      <c r="D2035" s="29"/>
      <c r="E2035" s="115"/>
      <c r="F2035" s="115" t="s">
        <v>234</v>
      </c>
      <c r="G2035" s="28">
        <f aca="true" t="shared" si="433" ref="G2035:H2039">I2035+K2035+M2035+O2035</f>
        <v>0</v>
      </c>
      <c r="H2035" s="28">
        <f t="shared" si="433"/>
        <v>0</v>
      </c>
      <c r="I2035" s="28">
        <v>0</v>
      </c>
      <c r="J2035" s="28">
        <v>0</v>
      </c>
      <c r="K2035" s="28">
        <v>0</v>
      </c>
      <c r="L2035" s="28">
        <v>0</v>
      </c>
      <c r="M2035" s="28">
        <v>0</v>
      </c>
      <c r="N2035" s="28">
        <v>0</v>
      </c>
      <c r="O2035" s="28">
        <v>0</v>
      </c>
      <c r="P2035" s="28">
        <v>0</v>
      </c>
      <c r="Q2035" s="190"/>
      <c r="R2035" s="191"/>
      <c r="S2035" s="6"/>
      <c r="T2035" s="17"/>
    </row>
    <row r="2036" spans="1:20" ht="12.75">
      <c r="A2036" s="225"/>
      <c r="B2036" s="161"/>
      <c r="C2036" s="155"/>
      <c r="D2036" s="29"/>
      <c r="F2036" s="115" t="s">
        <v>235</v>
      </c>
      <c r="G2036" s="28">
        <f t="shared" si="433"/>
        <v>0</v>
      </c>
      <c r="H2036" s="28">
        <f t="shared" si="433"/>
        <v>0</v>
      </c>
      <c r="I2036" s="28">
        <v>0</v>
      </c>
      <c r="J2036" s="28">
        <v>0</v>
      </c>
      <c r="K2036" s="28">
        <v>0</v>
      </c>
      <c r="L2036" s="28">
        <v>0</v>
      </c>
      <c r="M2036" s="28">
        <v>0</v>
      </c>
      <c r="N2036" s="28">
        <v>0</v>
      </c>
      <c r="O2036" s="28">
        <v>0</v>
      </c>
      <c r="P2036" s="28">
        <v>0</v>
      </c>
      <c r="Q2036" s="190"/>
      <c r="R2036" s="191"/>
      <c r="S2036" s="6"/>
      <c r="T2036" s="17"/>
    </row>
    <row r="2037" spans="1:20" ht="12.75">
      <c r="A2037" s="225"/>
      <c r="B2037" s="161"/>
      <c r="C2037" s="155"/>
      <c r="D2037" s="29"/>
      <c r="E2037" s="115" t="s">
        <v>24</v>
      </c>
      <c r="F2037" s="115" t="s">
        <v>236</v>
      </c>
      <c r="G2037" s="28">
        <f t="shared" si="433"/>
        <v>600</v>
      </c>
      <c r="H2037" s="28">
        <f t="shared" si="433"/>
        <v>0</v>
      </c>
      <c r="I2037" s="28">
        <v>600</v>
      </c>
      <c r="J2037" s="28">
        <v>0</v>
      </c>
      <c r="K2037" s="28">
        <v>0</v>
      </c>
      <c r="L2037" s="28">
        <v>0</v>
      </c>
      <c r="M2037" s="28">
        <v>0</v>
      </c>
      <c r="N2037" s="28">
        <v>0</v>
      </c>
      <c r="O2037" s="28">
        <v>0</v>
      </c>
      <c r="P2037" s="28">
        <v>0</v>
      </c>
      <c r="Q2037" s="190"/>
      <c r="R2037" s="191"/>
      <c r="S2037" s="6"/>
      <c r="T2037" s="17"/>
    </row>
    <row r="2038" spans="1:20" ht="12.75">
      <c r="A2038" s="225"/>
      <c r="B2038" s="161"/>
      <c r="C2038" s="155"/>
      <c r="D2038" s="29"/>
      <c r="E2038" s="115" t="s">
        <v>23</v>
      </c>
      <c r="F2038" s="115" t="s">
        <v>237</v>
      </c>
      <c r="G2038" s="28">
        <f t="shared" si="433"/>
        <v>12000</v>
      </c>
      <c r="H2038" s="28">
        <f t="shared" si="433"/>
        <v>0</v>
      </c>
      <c r="I2038" s="28">
        <v>12000</v>
      </c>
      <c r="J2038" s="28">
        <v>0</v>
      </c>
      <c r="K2038" s="28">
        <v>0</v>
      </c>
      <c r="L2038" s="28">
        <v>0</v>
      </c>
      <c r="M2038" s="28">
        <v>0</v>
      </c>
      <c r="N2038" s="28">
        <v>0</v>
      </c>
      <c r="O2038" s="28">
        <v>0</v>
      </c>
      <c r="P2038" s="28">
        <v>0</v>
      </c>
      <c r="Q2038" s="190"/>
      <c r="R2038" s="191"/>
      <c r="S2038" s="6"/>
      <c r="T2038" s="17"/>
    </row>
    <row r="2039" spans="1:20" ht="13.5" thickBot="1">
      <c r="A2039" s="226"/>
      <c r="B2039" s="162"/>
      <c r="C2039" s="156"/>
      <c r="D2039" s="33"/>
      <c r="E2039" s="46"/>
      <c r="F2039" s="116" t="s">
        <v>238</v>
      </c>
      <c r="G2039" s="36">
        <f t="shared" si="433"/>
        <v>0</v>
      </c>
      <c r="H2039" s="36">
        <f t="shared" si="433"/>
        <v>0</v>
      </c>
      <c r="I2039" s="36">
        <v>0</v>
      </c>
      <c r="J2039" s="36">
        <v>0</v>
      </c>
      <c r="K2039" s="36">
        <v>0</v>
      </c>
      <c r="L2039" s="36">
        <v>0</v>
      </c>
      <c r="M2039" s="36">
        <v>0</v>
      </c>
      <c r="N2039" s="36">
        <v>0</v>
      </c>
      <c r="O2039" s="36">
        <v>0</v>
      </c>
      <c r="P2039" s="36">
        <v>0</v>
      </c>
      <c r="Q2039" s="192"/>
      <c r="R2039" s="193"/>
      <c r="S2039" s="6"/>
      <c r="T2039" s="17"/>
    </row>
    <row r="2040" spans="1:19" ht="12.75" customHeight="1">
      <c r="A2040" s="224" t="s">
        <v>134</v>
      </c>
      <c r="B2040" s="160" t="s">
        <v>135</v>
      </c>
      <c r="C2040" s="154" t="s">
        <v>136</v>
      </c>
      <c r="D2040" s="21"/>
      <c r="E2040" s="114"/>
      <c r="F2040" s="44" t="s">
        <v>19</v>
      </c>
      <c r="G2040" s="23">
        <f>SUM(G2041:G2052)</f>
        <v>9668</v>
      </c>
      <c r="H2040" s="23">
        <f aca="true" t="shared" si="434" ref="H2040:P2040">SUM(H2041:H2052)</f>
        <v>0</v>
      </c>
      <c r="I2040" s="23">
        <f t="shared" si="434"/>
        <v>9668</v>
      </c>
      <c r="J2040" s="23">
        <f t="shared" si="434"/>
        <v>0</v>
      </c>
      <c r="K2040" s="23">
        <f t="shared" si="434"/>
        <v>0</v>
      </c>
      <c r="L2040" s="23">
        <f t="shared" si="434"/>
        <v>0</v>
      </c>
      <c r="M2040" s="23">
        <f t="shared" si="434"/>
        <v>0</v>
      </c>
      <c r="N2040" s="23">
        <f t="shared" si="434"/>
        <v>0</v>
      </c>
      <c r="O2040" s="23">
        <f t="shared" si="434"/>
        <v>0</v>
      </c>
      <c r="P2040" s="23">
        <f t="shared" si="434"/>
        <v>0</v>
      </c>
      <c r="Q2040" s="188" t="s">
        <v>20</v>
      </c>
      <c r="R2040" s="189"/>
      <c r="S2040" s="6"/>
    </row>
    <row r="2041" spans="1:19" ht="12.75">
      <c r="A2041" s="225"/>
      <c r="B2041" s="161"/>
      <c r="C2041" s="155"/>
      <c r="D2041" s="29"/>
      <c r="E2041" s="115"/>
      <c r="F2041" s="26" t="s">
        <v>22</v>
      </c>
      <c r="G2041" s="28">
        <f aca="true" t="shared" si="435" ref="G2041:H2046">I2041+K2041+M2041+O2041</f>
        <v>0</v>
      </c>
      <c r="H2041" s="28">
        <f t="shared" si="435"/>
        <v>0</v>
      </c>
      <c r="I2041" s="28">
        <v>0</v>
      </c>
      <c r="J2041" s="28">
        <v>0</v>
      </c>
      <c r="K2041" s="28">
        <v>0</v>
      </c>
      <c r="L2041" s="28">
        <v>0</v>
      </c>
      <c r="M2041" s="28">
        <v>0</v>
      </c>
      <c r="N2041" s="28">
        <v>0</v>
      </c>
      <c r="O2041" s="28">
        <v>0</v>
      </c>
      <c r="P2041" s="45">
        <v>0</v>
      </c>
      <c r="Q2041" s="190"/>
      <c r="R2041" s="191"/>
      <c r="S2041" s="6"/>
    </row>
    <row r="2042" spans="1:19" ht="12.75">
      <c r="A2042" s="225"/>
      <c r="B2042" s="161"/>
      <c r="C2042" s="155"/>
      <c r="D2042" s="29"/>
      <c r="E2042" s="115"/>
      <c r="F2042" s="26" t="s">
        <v>25</v>
      </c>
      <c r="G2042" s="28">
        <f t="shared" si="435"/>
        <v>0</v>
      </c>
      <c r="H2042" s="28">
        <f t="shared" si="435"/>
        <v>0</v>
      </c>
      <c r="I2042" s="28">
        <v>0</v>
      </c>
      <c r="J2042" s="28">
        <v>0</v>
      </c>
      <c r="K2042" s="28">
        <v>0</v>
      </c>
      <c r="L2042" s="28">
        <v>0</v>
      </c>
      <c r="M2042" s="28">
        <v>0</v>
      </c>
      <c r="N2042" s="28">
        <v>0</v>
      </c>
      <c r="O2042" s="28">
        <v>0</v>
      </c>
      <c r="P2042" s="45">
        <v>0</v>
      </c>
      <c r="Q2042" s="190"/>
      <c r="R2042" s="191"/>
      <c r="S2042" s="6"/>
    </row>
    <row r="2043" spans="1:19" ht="12.75">
      <c r="A2043" s="225"/>
      <c r="B2043" s="161"/>
      <c r="C2043" s="155"/>
      <c r="D2043" s="29"/>
      <c r="E2043" s="115"/>
      <c r="F2043" s="26" t="s">
        <v>26</v>
      </c>
      <c r="G2043" s="28">
        <f t="shared" si="435"/>
        <v>0</v>
      </c>
      <c r="H2043" s="28">
        <f t="shared" si="435"/>
        <v>0</v>
      </c>
      <c r="I2043" s="28">
        <v>0</v>
      </c>
      <c r="J2043" s="28">
        <v>0</v>
      </c>
      <c r="K2043" s="28">
        <v>0</v>
      </c>
      <c r="L2043" s="28">
        <v>0</v>
      </c>
      <c r="M2043" s="28">
        <v>0</v>
      </c>
      <c r="N2043" s="28">
        <v>0</v>
      </c>
      <c r="O2043" s="28">
        <v>0</v>
      </c>
      <c r="P2043" s="45">
        <v>0</v>
      </c>
      <c r="Q2043" s="190"/>
      <c r="R2043" s="191"/>
      <c r="S2043" s="6"/>
    </row>
    <row r="2044" spans="1:19" ht="12.75">
      <c r="A2044" s="225"/>
      <c r="B2044" s="161"/>
      <c r="C2044" s="155"/>
      <c r="D2044" s="29"/>
      <c r="E2044" s="115"/>
      <c r="F2044" s="26" t="s">
        <v>27</v>
      </c>
      <c r="G2044" s="28">
        <f t="shared" si="435"/>
        <v>0</v>
      </c>
      <c r="H2044" s="28">
        <f t="shared" si="435"/>
        <v>0</v>
      </c>
      <c r="I2044" s="28">
        <v>0</v>
      </c>
      <c r="J2044" s="28">
        <v>0</v>
      </c>
      <c r="K2044" s="28">
        <v>0</v>
      </c>
      <c r="L2044" s="28">
        <v>0</v>
      </c>
      <c r="M2044" s="28">
        <v>0</v>
      </c>
      <c r="N2044" s="28">
        <v>0</v>
      </c>
      <c r="O2044" s="28">
        <v>0</v>
      </c>
      <c r="P2044" s="45">
        <v>0</v>
      </c>
      <c r="Q2044" s="190"/>
      <c r="R2044" s="191"/>
      <c r="S2044" s="6"/>
    </row>
    <row r="2045" spans="1:19" ht="12.75">
      <c r="A2045" s="225"/>
      <c r="B2045" s="161"/>
      <c r="C2045" s="155"/>
      <c r="D2045" s="29"/>
      <c r="E2045" s="115"/>
      <c r="F2045" s="26" t="s">
        <v>28</v>
      </c>
      <c r="G2045" s="28">
        <f>I2045+K2045+M2045+O2045</f>
        <v>0</v>
      </c>
      <c r="H2045" s="28">
        <f>J2045+L2045+N2045+P2045</f>
        <v>0</v>
      </c>
      <c r="I2045" s="28">
        <v>0</v>
      </c>
      <c r="J2045" s="28">
        <v>0</v>
      </c>
      <c r="K2045" s="28">
        <v>0</v>
      </c>
      <c r="L2045" s="28">
        <v>0</v>
      </c>
      <c r="M2045" s="28">
        <v>0</v>
      </c>
      <c r="N2045" s="28">
        <v>0</v>
      </c>
      <c r="O2045" s="28">
        <v>0</v>
      </c>
      <c r="P2045" s="45">
        <v>0</v>
      </c>
      <c r="Q2045" s="190"/>
      <c r="R2045" s="191"/>
      <c r="S2045" s="6"/>
    </row>
    <row r="2046" spans="1:20" ht="12.75">
      <c r="A2046" s="225"/>
      <c r="B2046" s="161"/>
      <c r="C2046" s="155"/>
      <c r="D2046" s="29"/>
      <c r="E2046" s="115"/>
      <c r="F2046" s="26" t="s">
        <v>28</v>
      </c>
      <c r="G2046" s="28">
        <f t="shared" si="435"/>
        <v>0</v>
      </c>
      <c r="H2046" s="28">
        <f t="shared" si="435"/>
        <v>0</v>
      </c>
      <c r="I2046" s="28">
        <v>0</v>
      </c>
      <c r="J2046" s="28">
        <v>0</v>
      </c>
      <c r="K2046" s="28">
        <v>0</v>
      </c>
      <c r="L2046" s="28">
        <v>0</v>
      </c>
      <c r="M2046" s="28">
        <v>0</v>
      </c>
      <c r="N2046" s="28">
        <v>0</v>
      </c>
      <c r="O2046" s="28">
        <v>0</v>
      </c>
      <c r="P2046" s="45">
        <v>0</v>
      </c>
      <c r="Q2046" s="190"/>
      <c r="R2046" s="191"/>
      <c r="S2046" s="6"/>
      <c r="T2046" s="50"/>
    </row>
    <row r="2047" spans="1:20" ht="12.75">
      <c r="A2047" s="225"/>
      <c r="B2047" s="161"/>
      <c r="C2047" s="155"/>
      <c r="D2047" s="29"/>
      <c r="E2047" s="115"/>
      <c r="F2047" s="26" t="s">
        <v>227</v>
      </c>
      <c r="G2047" s="28">
        <v>0</v>
      </c>
      <c r="H2047" s="28">
        <v>0</v>
      </c>
      <c r="I2047" s="28">
        <v>0</v>
      </c>
      <c r="J2047" s="28">
        <v>0</v>
      </c>
      <c r="K2047" s="28">
        <v>0</v>
      </c>
      <c r="L2047" s="28">
        <v>0</v>
      </c>
      <c r="M2047" s="28">
        <v>0</v>
      </c>
      <c r="N2047" s="28">
        <v>0</v>
      </c>
      <c r="O2047" s="28">
        <v>0</v>
      </c>
      <c r="P2047" s="45">
        <v>0</v>
      </c>
      <c r="Q2047" s="190"/>
      <c r="R2047" s="191"/>
      <c r="S2047" s="6"/>
      <c r="T2047" s="50"/>
    </row>
    <row r="2048" spans="1:20" ht="12.75">
      <c r="A2048" s="225"/>
      <c r="B2048" s="161"/>
      <c r="C2048" s="155"/>
      <c r="D2048" s="29"/>
      <c r="E2048" s="115"/>
      <c r="F2048" s="115" t="s">
        <v>234</v>
      </c>
      <c r="G2048" s="28">
        <f aca="true" t="shared" si="436" ref="G2048:H2052">I2048+K2048+M2048+O2048</f>
        <v>0</v>
      </c>
      <c r="H2048" s="28">
        <f t="shared" si="436"/>
        <v>0</v>
      </c>
      <c r="I2048" s="28">
        <v>0</v>
      </c>
      <c r="J2048" s="28">
        <v>0</v>
      </c>
      <c r="K2048" s="28">
        <v>0</v>
      </c>
      <c r="L2048" s="28">
        <v>0</v>
      </c>
      <c r="M2048" s="28">
        <v>0</v>
      </c>
      <c r="N2048" s="28">
        <v>0</v>
      </c>
      <c r="O2048" s="28">
        <v>0</v>
      </c>
      <c r="P2048" s="28">
        <v>0</v>
      </c>
      <c r="Q2048" s="190"/>
      <c r="R2048" s="191"/>
      <c r="S2048" s="6"/>
      <c r="T2048" s="17"/>
    </row>
    <row r="2049" spans="1:20" ht="12.75">
      <c r="A2049" s="225"/>
      <c r="B2049" s="161"/>
      <c r="C2049" s="155"/>
      <c r="D2049" s="29"/>
      <c r="E2049" s="115"/>
      <c r="F2049" s="115" t="s">
        <v>235</v>
      </c>
      <c r="G2049" s="28">
        <f t="shared" si="436"/>
        <v>0</v>
      </c>
      <c r="H2049" s="28">
        <f t="shared" si="436"/>
        <v>0</v>
      </c>
      <c r="I2049" s="28">
        <v>0</v>
      </c>
      <c r="J2049" s="28">
        <v>0</v>
      </c>
      <c r="K2049" s="28">
        <v>0</v>
      </c>
      <c r="L2049" s="28">
        <v>0</v>
      </c>
      <c r="M2049" s="28">
        <v>0</v>
      </c>
      <c r="N2049" s="28">
        <v>0</v>
      </c>
      <c r="O2049" s="28">
        <v>0</v>
      </c>
      <c r="P2049" s="28">
        <v>0</v>
      </c>
      <c r="Q2049" s="190"/>
      <c r="R2049" s="191"/>
      <c r="S2049" s="6"/>
      <c r="T2049" s="17"/>
    </row>
    <row r="2050" spans="1:20" ht="12.75">
      <c r="A2050" s="225"/>
      <c r="B2050" s="161"/>
      <c r="C2050" s="155"/>
      <c r="D2050" s="29"/>
      <c r="E2050" s="115" t="s">
        <v>24</v>
      </c>
      <c r="F2050" s="115" t="s">
        <v>236</v>
      </c>
      <c r="G2050" s="28">
        <f t="shared" si="436"/>
        <v>970</v>
      </c>
      <c r="H2050" s="28">
        <f t="shared" si="436"/>
        <v>0</v>
      </c>
      <c r="I2050" s="28">
        <v>970</v>
      </c>
      <c r="J2050" s="28">
        <v>0</v>
      </c>
      <c r="K2050" s="28">
        <v>0</v>
      </c>
      <c r="L2050" s="28">
        <v>0</v>
      </c>
      <c r="M2050" s="28">
        <v>0</v>
      </c>
      <c r="N2050" s="28">
        <v>0</v>
      </c>
      <c r="O2050" s="28">
        <v>0</v>
      </c>
      <c r="P2050" s="28">
        <v>0</v>
      </c>
      <c r="Q2050" s="190"/>
      <c r="R2050" s="191"/>
      <c r="S2050" s="6"/>
      <c r="T2050" s="17"/>
    </row>
    <row r="2051" spans="1:20" ht="12.75">
      <c r="A2051" s="225"/>
      <c r="B2051" s="161"/>
      <c r="C2051" s="155"/>
      <c r="D2051" s="29"/>
      <c r="E2051" s="115" t="s">
        <v>23</v>
      </c>
      <c r="F2051" s="115" t="s">
        <v>237</v>
      </c>
      <c r="G2051" s="28">
        <f t="shared" si="436"/>
        <v>8698</v>
      </c>
      <c r="H2051" s="28">
        <f t="shared" si="436"/>
        <v>0</v>
      </c>
      <c r="I2051" s="28">
        <v>8698</v>
      </c>
      <c r="J2051" s="28">
        <v>0</v>
      </c>
      <c r="K2051" s="28">
        <v>0</v>
      </c>
      <c r="L2051" s="28">
        <v>0</v>
      </c>
      <c r="M2051" s="28">
        <v>0</v>
      </c>
      <c r="N2051" s="28">
        <v>0</v>
      </c>
      <c r="O2051" s="28">
        <v>0</v>
      </c>
      <c r="P2051" s="28">
        <v>0</v>
      </c>
      <c r="Q2051" s="190"/>
      <c r="R2051" s="191"/>
      <c r="S2051" s="6"/>
      <c r="T2051" s="17"/>
    </row>
    <row r="2052" spans="1:20" ht="13.5" thickBot="1">
      <c r="A2052" s="226"/>
      <c r="B2052" s="162"/>
      <c r="C2052" s="156"/>
      <c r="D2052" s="33"/>
      <c r="E2052" s="46"/>
      <c r="F2052" s="116" t="s">
        <v>238</v>
      </c>
      <c r="G2052" s="36">
        <f t="shared" si="436"/>
        <v>0</v>
      </c>
      <c r="H2052" s="36">
        <f t="shared" si="436"/>
        <v>0</v>
      </c>
      <c r="I2052" s="36">
        <v>0</v>
      </c>
      <c r="J2052" s="36">
        <v>0</v>
      </c>
      <c r="K2052" s="36">
        <v>0</v>
      </c>
      <c r="L2052" s="36">
        <v>0</v>
      </c>
      <c r="M2052" s="36">
        <v>0</v>
      </c>
      <c r="N2052" s="36">
        <v>0</v>
      </c>
      <c r="O2052" s="36">
        <v>0</v>
      </c>
      <c r="P2052" s="36">
        <v>0</v>
      </c>
      <c r="Q2052" s="192"/>
      <c r="R2052" s="193"/>
      <c r="S2052" s="6"/>
      <c r="T2052" s="17"/>
    </row>
    <row r="2053" spans="1:19" ht="12.75" customHeight="1">
      <c r="A2053" s="157" t="s">
        <v>137</v>
      </c>
      <c r="B2053" s="160" t="s">
        <v>217</v>
      </c>
      <c r="C2053" s="154">
        <v>40</v>
      </c>
      <c r="D2053" s="21"/>
      <c r="E2053" s="114"/>
      <c r="F2053" s="44" t="s">
        <v>19</v>
      </c>
      <c r="G2053" s="23">
        <f>SUM(G2054:G2064)</f>
        <v>3046.7</v>
      </c>
      <c r="H2053" s="23">
        <f aca="true" t="shared" si="437" ref="H2053:P2053">SUM(H2054:H2064)</f>
        <v>3046.7</v>
      </c>
      <c r="I2053" s="23">
        <f t="shared" si="437"/>
        <v>3046.7</v>
      </c>
      <c r="J2053" s="23">
        <f t="shared" si="437"/>
        <v>3046.7</v>
      </c>
      <c r="K2053" s="23">
        <f t="shared" si="437"/>
        <v>0</v>
      </c>
      <c r="L2053" s="23">
        <f t="shared" si="437"/>
        <v>0</v>
      </c>
      <c r="M2053" s="23">
        <f t="shared" si="437"/>
        <v>0</v>
      </c>
      <c r="N2053" s="23">
        <f t="shared" si="437"/>
        <v>0</v>
      </c>
      <c r="O2053" s="23">
        <f t="shared" si="437"/>
        <v>0</v>
      </c>
      <c r="P2053" s="23">
        <f t="shared" si="437"/>
        <v>0</v>
      </c>
      <c r="Q2053" s="188" t="s">
        <v>20</v>
      </c>
      <c r="R2053" s="189"/>
      <c r="S2053" s="6"/>
    </row>
    <row r="2054" spans="1:20" ht="12.75">
      <c r="A2054" s="158"/>
      <c r="B2054" s="161"/>
      <c r="C2054" s="155"/>
      <c r="D2054" s="29"/>
      <c r="E2054" s="115"/>
      <c r="F2054" s="26" t="s">
        <v>22</v>
      </c>
      <c r="G2054" s="28">
        <f aca="true" t="shared" si="438" ref="G2054:H2070">I2054+K2054+M2054+O2054</f>
        <v>0</v>
      </c>
      <c r="H2054" s="28">
        <f t="shared" si="438"/>
        <v>0</v>
      </c>
      <c r="I2054" s="28">
        <v>0</v>
      </c>
      <c r="J2054" s="28">
        <v>0</v>
      </c>
      <c r="K2054" s="28">
        <v>0</v>
      </c>
      <c r="L2054" s="28">
        <v>0</v>
      </c>
      <c r="M2054" s="28">
        <v>0</v>
      </c>
      <c r="N2054" s="28">
        <v>0</v>
      </c>
      <c r="O2054" s="28">
        <v>0</v>
      </c>
      <c r="P2054" s="45">
        <v>0</v>
      </c>
      <c r="Q2054" s="190"/>
      <c r="R2054" s="191"/>
      <c r="S2054" s="6"/>
      <c r="T2054" s="50"/>
    </row>
    <row r="2055" spans="1:19" ht="12.75">
      <c r="A2055" s="158"/>
      <c r="B2055" s="161"/>
      <c r="C2055" s="155"/>
      <c r="D2055" s="29"/>
      <c r="E2055" s="115"/>
      <c r="F2055" s="26" t="s">
        <v>25</v>
      </c>
      <c r="G2055" s="28">
        <f t="shared" si="438"/>
        <v>0</v>
      </c>
      <c r="H2055" s="28">
        <f t="shared" si="438"/>
        <v>0</v>
      </c>
      <c r="I2055" s="28">
        <v>0</v>
      </c>
      <c r="J2055" s="28">
        <v>0</v>
      </c>
      <c r="K2055" s="28">
        <v>0</v>
      </c>
      <c r="L2055" s="28">
        <v>0</v>
      </c>
      <c r="M2055" s="28">
        <v>0</v>
      </c>
      <c r="N2055" s="28">
        <v>0</v>
      </c>
      <c r="O2055" s="28">
        <v>0</v>
      </c>
      <c r="P2055" s="45">
        <v>0</v>
      </c>
      <c r="Q2055" s="190"/>
      <c r="R2055" s="191"/>
      <c r="S2055" s="6"/>
    </row>
    <row r="2056" spans="1:19" ht="12.75">
      <c r="A2056" s="158"/>
      <c r="B2056" s="161"/>
      <c r="C2056" s="155"/>
      <c r="D2056" s="115" t="s">
        <v>211</v>
      </c>
      <c r="E2056" s="115" t="s">
        <v>76</v>
      </c>
      <c r="F2056" s="26" t="s">
        <v>26</v>
      </c>
      <c r="G2056" s="28">
        <f t="shared" si="438"/>
        <v>2078.5</v>
      </c>
      <c r="H2056" s="28">
        <f t="shared" si="438"/>
        <v>2078.5</v>
      </c>
      <c r="I2056" s="28">
        <f>4293.8-2215.3</f>
        <v>2078.5</v>
      </c>
      <c r="J2056" s="28">
        <f>4293.8-2215.3</f>
        <v>2078.5</v>
      </c>
      <c r="K2056" s="28">
        <v>0</v>
      </c>
      <c r="L2056" s="28">
        <v>0</v>
      </c>
      <c r="M2056" s="28">
        <v>0</v>
      </c>
      <c r="N2056" s="28">
        <v>0</v>
      </c>
      <c r="O2056" s="28">
        <v>0</v>
      </c>
      <c r="P2056" s="45">
        <v>0</v>
      </c>
      <c r="Q2056" s="190"/>
      <c r="R2056" s="191"/>
      <c r="S2056" s="6"/>
    </row>
    <row r="2057" spans="1:19" ht="12.75">
      <c r="A2057" s="158"/>
      <c r="B2057" s="161"/>
      <c r="C2057" s="155"/>
      <c r="D2057" s="29"/>
      <c r="E2057" s="115"/>
      <c r="F2057" s="26" t="s">
        <v>27</v>
      </c>
      <c r="G2057" s="28">
        <f t="shared" si="438"/>
        <v>0</v>
      </c>
      <c r="H2057" s="28">
        <f t="shared" si="438"/>
        <v>0</v>
      </c>
      <c r="I2057" s="28">
        <v>0</v>
      </c>
      <c r="J2057" s="28">
        <v>0</v>
      </c>
      <c r="K2057" s="28">
        <v>0</v>
      </c>
      <c r="L2057" s="28">
        <v>0</v>
      </c>
      <c r="M2057" s="28">
        <v>0</v>
      </c>
      <c r="N2057" s="28">
        <v>0</v>
      </c>
      <c r="O2057" s="28">
        <v>0</v>
      </c>
      <c r="P2057" s="45">
        <v>0</v>
      </c>
      <c r="Q2057" s="190"/>
      <c r="R2057" s="191"/>
      <c r="S2057" s="6"/>
    </row>
    <row r="2058" spans="1:19" ht="12.75">
      <c r="A2058" s="158"/>
      <c r="B2058" s="161"/>
      <c r="C2058" s="155"/>
      <c r="D2058" s="115" t="s">
        <v>211</v>
      </c>
      <c r="E2058" s="26"/>
      <c r="F2058" s="26" t="s">
        <v>28</v>
      </c>
      <c r="G2058" s="28">
        <f t="shared" si="438"/>
        <v>0</v>
      </c>
      <c r="H2058" s="28">
        <f t="shared" si="438"/>
        <v>0</v>
      </c>
      <c r="I2058" s="28">
        <v>0</v>
      </c>
      <c r="J2058" s="28">
        <v>0</v>
      </c>
      <c r="K2058" s="28">
        <v>0</v>
      </c>
      <c r="L2058" s="28">
        <v>0</v>
      </c>
      <c r="M2058" s="28">
        <v>0</v>
      </c>
      <c r="N2058" s="28">
        <v>0</v>
      </c>
      <c r="O2058" s="28">
        <v>0</v>
      </c>
      <c r="P2058" s="45">
        <v>0</v>
      </c>
      <c r="Q2058" s="190"/>
      <c r="R2058" s="191"/>
      <c r="S2058" s="6"/>
    </row>
    <row r="2059" spans="1:19" ht="12.75">
      <c r="A2059" s="158"/>
      <c r="B2059" s="161"/>
      <c r="C2059" s="155"/>
      <c r="D2059" s="115" t="s">
        <v>211</v>
      </c>
      <c r="E2059" s="26" t="s">
        <v>23</v>
      </c>
      <c r="F2059" s="26" t="s">
        <v>227</v>
      </c>
      <c r="G2059" s="28">
        <f>I2059+K2059+M2059+O2059</f>
        <v>968.2</v>
      </c>
      <c r="H2059" s="28">
        <f>J2059+L2059+N2059+P2059</f>
        <v>968.2</v>
      </c>
      <c r="I2059" s="28">
        <v>968.2</v>
      </c>
      <c r="J2059" s="28">
        <v>968.2</v>
      </c>
      <c r="K2059" s="28">
        <v>0</v>
      </c>
      <c r="L2059" s="28">
        <v>0</v>
      </c>
      <c r="M2059" s="28">
        <v>0</v>
      </c>
      <c r="N2059" s="28">
        <v>0</v>
      </c>
      <c r="O2059" s="28">
        <v>0</v>
      </c>
      <c r="P2059" s="45">
        <v>0</v>
      </c>
      <c r="Q2059" s="190"/>
      <c r="R2059" s="191"/>
      <c r="S2059" s="6"/>
    </row>
    <row r="2060" spans="1:20" ht="12.75">
      <c r="A2060" s="158"/>
      <c r="B2060" s="161"/>
      <c r="C2060" s="155"/>
      <c r="D2060" s="29"/>
      <c r="E2060" s="26"/>
      <c r="F2060" s="115" t="s">
        <v>234</v>
      </c>
      <c r="G2060" s="28">
        <f aca="true" t="shared" si="439" ref="G2060:H2064">I2060+K2060+M2060+O2060</f>
        <v>0</v>
      </c>
      <c r="H2060" s="28">
        <f t="shared" si="439"/>
        <v>0</v>
      </c>
      <c r="I2060" s="28">
        <v>0</v>
      </c>
      <c r="J2060" s="28">
        <v>0</v>
      </c>
      <c r="K2060" s="28">
        <v>0</v>
      </c>
      <c r="L2060" s="28">
        <v>0</v>
      </c>
      <c r="M2060" s="28">
        <v>0</v>
      </c>
      <c r="N2060" s="28">
        <v>0</v>
      </c>
      <c r="O2060" s="28">
        <v>0</v>
      </c>
      <c r="P2060" s="28">
        <v>0</v>
      </c>
      <c r="Q2060" s="190"/>
      <c r="R2060" s="191"/>
      <c r="S2060" s="6"/>
      <c r="T2060" s="17"/>
    </row>
    <row r="2061" spans="1:20" ht="12.75">
      <c r="A2061" s="158"/>
      <c r="B2061" s="161"/>
      <c r="C2061" s="155"/>
      <c r="D2061" s="29"/>
      <c r="E2061" s="26"/>
      <c r="F2061" s="115" t="s">
        <v>235</v>
      </c>
      <c r="G2061" s="28">
        <f t="shared" si="439"/>
        <v>0</v>
      </c>
      <c r="H2061" s="28">
        <f t="shared" si="439"/>
        <v>0</v>
      </c>
      <c r="I2061" s="28">
        <v>0</v>
      </c>
      <c r="J2061" s="28">
        <v>0</v>
      </c>
      <c r="K2061" s="28">
        <v>0</v>
      </c>
      <c r="L2061" s="28">
        <v>0</v>
      </c>
      <c r="M2061" s="28">
        <v>0</v>
      </c>
      <c r="N2061" s="28">
        <v>0</v>
      </c>
      <c r="O2061" s="28">
        <v>0</v>
      </c>
      <c r="P2061" s="28">
        <v>0</v>
      </c>
      <c r="Q2061" s="190"/>
      <c r="R2061" s="191"/>
      <c r="S2061" s="6"/>
      <c r="T2061" s="17"/>
    </row>
    <row r="2062" spans="1:20" ht="12.75">
      <c r="A2062" s="158"/>
      <c r="B2062" s="161"/>
      <c r="C2062" s="155"/>
      <c r="D2062" s="29"/>
      <c r="E2062" s="26"/>
      <c r="F2062" s="115" t="s">
        <v>236</v>
      </c>
      <c r="G2062" s="28">
        <f t="shared" si="439"/>
        <v>0</v>
      </c>
      <c r="H2062" s="28">
        <f t="shared" si="439"/>
        <v>0</v>
      </c>
      <c r="I2062" s="28">
        <v>0</v>
      </c>
      <c r="J2062" s="28">
        <v>0</v>
      </c>
      <c r="K2062" s="28">
        <v>0</v>
      </c>
      <c r="L2062" s="28">
        <v>0</v>
      </c>
      <c r="M2062" s="28">
        <v>0</v>
      </c>
      <c r="N2062" s="28">
        <v>0</v>
      </c>
      <c r="O2062" s="28">
        <v>0</v>
      </c>
      <c r="P2062" s="28">
        <v>0</v>
      </c>
      <c r="Q2062" s="190"/>
      <c r="R2062" s="191"/>
      <c r="S2062" s="6"/>
      <c r="T2062" s="17"/>
    </row>
    <row r="2063" spans="1:20" ht="12.75">
      <c r="A2063" s="158"/>
      <c r="B2063" s="161"/>
      <c r="C2063" s="155"/>
      <c r="D2063" s="29"/>
      <c r="E2063" s="26"/>
      <c r="F2063" s="115" t="s">
        <v>237</v>
      </c>
      <c r="G2063" s="28">
        <f t="shared" si="439"/>
        <v>0</v>
      </c>
      <c r="H2063" s="28">
        <f t="shared" si="439"/>
        <v>0</v>
      </c>
      <c r="I2063" s="28">
        <v>0</v>
      </c>
      <c r="J2063" s="28">
        <v>0</v>
      </c>
      <c r="K2063" s="28">
        <v>0</v>
      </c>
      <c r="L2063" s="28">
        <v>0</v>
      </c>
      <c r="M2063" s="28">
        <v>0</v>
      </c>
      <c r="N2063" s="28">
        <v>0</v>
      </c>
      <c r="O2063" s="28">
        <v>0</v>
      </c>
      <c r="P2063" s="28">
        <v>0</v>
      </c>
      <c r="Q2063" s="190"/>
      <c r="R2063" s="191"/>
      <c r="S2063" s="6"/>
      <c r="T2063" s="17"/>
    </row>
    <row r="2064" spans="1:20" ht="13.5" thickBot="1">
      <c r="A2064" s="159"/>
      <c r="B2064" s="162"/>
      <c r="C2064" s="156"/>
      <c r="D2064" s="33"/>
      <c r="E2064" s="46"/>
      <c r="F2064" s="116" t="s">
        <v>238</v>
      </c>
      <c r="G2064" s="36">
        <f t="shared" si="439"/>
        <v>0</v>
      </c>
      <c r="H2064" s="36">
        <f t="shared" si="439"/>
        <v>0</v>
      </c>
      <c r="I2064" s="36">
        <v>0</v>
      </c>
      <c r="J2064" s="36">
        <v>0</v>
      </c>
      <c r="K2064" s="36">
        <v>0</v>
      </c>
      <c r="L2064" s="36">
        <v>0</v>
      </c>
      <c r="M2064" s="36">
        <v>0</v>
      </c>
      <c r="N2064" s="36">
        <v>0</v>
      </c>
      <c r="O2064" s="36">
        <v>0</v>
      </c>
      <c r="P2064" s="36">
        <v>0</v>
      </c>
      <c r="Q2064" s="192"/>
      <c r="R2064" s="193"/>
      <c r="S2064" s="6"/>
      <c r="T2064" s="17"/>
    </row>
    <row r="2065" spans="1:19" ht="12.75" customHeight="1">
      <c r="A2065" s="224" t="s">
        <v>138</v>
      </c>
      <c r="B2065" s="160" t="s">
        <v>139</v>
      </c>
      <c r="C2065" s="188" t="s">
        <v>140</v>
      </c>
      <c r="D2065" s="21"/>
      <c r="E2065" s="22"/>
      <c r="F2065" s="44" t="s">
        <v>19</v>
      </c>
      <c r="G2065" s="23">
        <f>SUM(G2066:G2076)</f>
        <v>24880</v>
      </c>
      <c r="H2065" s="23">
        <f aca="true" t="shared" si="440" ref="H2065:P2065">SUM(H2066:H2076)</f>
        <v>0</v>
      </c>
      <c r="I2065" s="23">
        <f t="shared" si="440"/>
        <v>24880</v>
      </c>
      <c r="J2065" s="23">
        <f t="shared" si="440"/>
        <v>0</v>
      </c>
      <c r="K2065" s="23">
        <f t="shared" si="440"/>
        <v>0</v>
      </c>
      <c r="L2065" s="23">
        <f t="shared" si="440"/>
        <v>0</v>
      </c>
      <c r="M2065" s="23">
        <f t="shared" si="440"/>
        <v>0</v>
      </c>
      <c r="N2065" s="23">
        <f t="shared" si="440"/>
        <v>0</v>
      </c>
      <c r="O2065" s="23">
        <f t="shared" si="440"/>
        <v>0</v>
      </c>
      <c r="P2065" s="23">
        <f t="shared" si="440"/>
        <v>0</v>
      </c>
      <c r="Q2065" s="188" t="s">
        <v>20</v>
      </c>
      <c r="R2065" s="189"/>
      <c r="S2065" s="6"/>
    </row>
    <row r="2066" spans="1:19" ht="12.75">
      <c r="A2066" s="225"/>
      <c r="B2066" s="161"/>
      <c r="C2066" s="190"/>
      <c r="D2066" s="29"/>
      <c r="E2066" s="26"/>
      <c r="F2066" s="26" t="s">
        <v>22</v>
      </c>
      <c r="G2066" s="28">
        <f t="shared" si="438"/>
        <v>0</v>
      </c>
      <c r="H2066" s="28">
        <f t="shared" si="438"/>
        <v>0</v>
      </c>
      <c r="I2066" s="28">
        <v>0</v>
      </c>
      <c r="J2066" s="28">
        <v>0</v>
      </c>
      <c r="K2066" s="28">
        <v>0</v>
      </c>
      <c r="L2066" s="28">
        <v>0</v>
      </c>
      <c r="M2066" s="28">
        <v>0</v>
      </c>
      <c r="N2066" s="28">
        <v>0</v>
      </c>
      <c r="O2066" s="28">
        <v>0</v>
      </c>
      <c r="P2066" s="28">
        <v>0</v>
      </c>
      <c r="Q2066" s="190"/>
      <c r="R2066" s="191"/>
      <c r="S2066" s="6"/>
    </row>
    <row r="2067" spans="1:19" ht="12.75">
      <c r="A2067" s="225"/>
      <c r="B2067" s="161"/>
      <c r="C2067" s="190"/>
      <c r="D2067" s="29"/>
      <c r="E2067" s="26"/>
      <c r="F2067" s="26" t="s">
        <v>25</v>
      </c>
      <c r="G2067" s="28">
        <f t="shared" si="438"/>
        <v>0</v>
      </c>
      <c r="H2067" s="28">
        <f t="shared" si="438"/>
        <v>0</v>
      </c>
      <c r="I2067" s="28">
        <v>0</v>
      </c>
      <c r="J2067" s="28">
        <v>0</v>
      </c>
      <c r="K2067" s="28">
        <v>0</v>
      </c>
      <c r="L2067" s="28">
        <v>0</v>
      </c>
      <c r="M2067" s="28">
        <v>0</v>
      </c>
      <c r="N2067" s="28">
        <v>0</v>
      </c>
      <c r="O2067" s="28">
        <v>0</v>
      </c>
      <c r="P2067" s="28">
        <v>0</v>
      </c>
      <c r="Q2067" s="190"/>
      <c r="R2067" s="191"/>
      <c r="S2067" s="6"/>
    </row>
    <row r="2068" spans="1:19" ht="12.75">
      <c r="A2068" s="225"/>
      <c r="B2068" s="161"/>
      <c r="C2068" s="190"/>
      <c r="D2068" s="29"/>
      <c r="E2068" s="26"/>
      <c r="F2068" s="26" t="s">
        <v>26</v>
      </c>
      <c r="G2068" s="28">
        <f>I2068+K2068+M2068+O2068</f>
        <v>0</v>
      </c>
      <c r="H2068" s="28">
        <f>J2068+L2068+N2068+P2068</f>
        <v>0</v>
      </c>
      <c r="I2068" s="28">
        <v>0</v>
      </c>
      <c r="J2068" s="28">
        <v>0</v>
      </c>
      <c r="K2068" s="28">
        <v>0</v>
      </c>
      <c r="L2068" s="28">
        <v>0</v>
      </c>
      <c r="M2068" s="28">
        <v>0</v>
      </c>
      <c r="N2068" s="28">
        <v>0</v>
      </c>
      <c r="O2068" s="28">
        <v>0</v>
      </c>
      <c r="P2068" s="28">
        <v>0</v>
      </c>
      <c r="Q2068" s="190"/>
      <c r="R2068" s="191"/>
      <c r="S2068" s="6"/>
    </row>
    <row r="2069" spans="1:19" ht="12.75">
      <c r="A2069" s="225"/>
      <c r="B2069" s="161"/>
      <c r="C2069" s="190"/>
      <c r="D2069" s="29"/>
      <c r="E2069" s="26"/>
      <c r="F2069" s="26" t="s">
        <v>27</v>
      </c>
      <c r="G2069" s="28">
        <f t="shared" si="438"/>
        <v>0</v>
      </c>
      <c r="H2069" s="28">
        <f t="shared" si="438"/>
        <v>0</v>
      </c>
      <c r="I2069" s="28">
        <v>0</v>
      </c>
      <c r="J2069" s="28">
        <v>0</v>
      </c>
      <c r="K2069" s="28">
        <v>0</v>
      </c>
      <c r="L2069" s="28">
        <v>0</v>
      </c>
      <c r="M2069" s="28">
        <v>0</v>
      </c>
      <c r="N2069" s="28">
        <v>0</v>
      </c>
      <c r="O2069" s="28">
        <v>0</v>
      </c>
      <c r="P2069" s="28">
        <v>0</v>
      </c>
      <c r="Q2069" s="190"/>
      <c r="R2069" s="191"/>
      <c r="S2069" s="6"/>
    </row>
    <row r="2070" spans="1:19" ht="12.75">
      <c r="A2070" s="225"/>
      <c r="B2070" s="161"/>
      <c r="C2070" s="190"/>
      <c r="D2070" s="29"/>
      <c r="E2070" s="26"/>
      <c r="F2070" s="26" t="s">
        <v>28</v>
      </c>
      <c r="G2070" s="28">
        <f t="shared" si="438"/>
        <v>0</v>
      </c>
      <c r="H2070" s="28">
        <f t="shared" si="438"/>
        <v>0</v>
      </c>
      <c r="I2070" s="28">
        <v>0</v>
      </c>
      <c r="J2070" s="28">
        <v>0</v>
      </c>
      <c r="K2070" s="28">
        <v>0</v>
      </c>
      <c r="L2070" s="28">
        <v>0</v>
      </c>
      <c r="M2070" s="28">
        <v>0</v>
      </c>
      <c r="N2070" s="28">
        <v>0</v>
      </c>
      <c r="O2070" s="28">
        <v>0</v>
      </c>
      <c r="P2070" s="28">
        <v>0</v>
      </c>
      <c r="Q2070" s="190"/>
      <c r="R2070" s="191"/>
      <c r="S2070" s="6"/>
    </row>
    <row r="2071" spans="1:19" ht="12.75">
      <c r="A2071" s="225"/>
      <c r="B2071" s="161"/>
      <c r="C2071" s="190"/>
      <c r="D2071" s="29"/>
      <c r="E2071" s="26"/>
      <c r="F2071" s="26" t="s">
        <v>227</v>
      </c>
      <c r="G2071" s="28">
        <v>0</v>
      </c>
      <c r="H2071" s="28">
        <v>0</v>
      </c>
      <c r="I2071" s="28">
        <v>0</v>
      </c>
      <c r="J2071" s="28">
        <v>0</v>
      </c>
      <c r="K2071" s="28">
        <v>0</v>
      </c>
      <c r="L2071" s="28">
        <v>0</v>
      </c>
      <c r="M2071" s="28">
        <v>0</v>
      </c>
      <c r="N2071" s="28">
        <v>0</v>
      </c>
      <c r="O2071" s="28">
        <v>0</v>
      </c>
      <c r="P2071" s="28">
        <v>0</v>
      </c>
      <c r="Q2071" s="190"/>
      <c r="R2071" s="191"/>
      <c r="S2071" s="6"/>
    </row>
    <row r="2072" spans="1:20" ht="12.75">
      <c r="A2072" s="225"/>
      <c r="B2072" s="161"/>
      <c r="C2072" s="190"/>
      <c r="D2072" s="29"/>
      <c r="E2072" s="26"/>
      <c r="F2072" s="115" t="s">
        <v>234</v>
      </c>
      <c r="G2072" s="28">
        <f aca="true" t="shared" si="441" ref="G2072:H2076">I2072+K2072+M2072+O2072</f>
        <v>0</v>
      </c>
      <c r="H2072" s="28">
        <f t="shared" si="441"/>
        <v>0</v>
      </c>
      <c r="I2072" s="28">
        <v>0</v>
      </c>
      <c r="J2072" s="28">
        <v>0</v>
      </c>
      <c r="K2072" s="28">
        <v>0</v>
      </c>
      <c r="L2072" s="28">
        <v>0</v>
      </c>
      <c r="M2072" s="28">
        <v>0</v>
      </c>
      <c r="N2072" s="28">
        <v>0</v>
      </c>
      <c r="O2072" s="28">
        <v>0</v>
      </c>
      <c r="P2072" s="28">
        <v>0</v>
      </c>
      <c r="Q2072" s="190"/>
      <c r="R2072" s="191"/>
      <c r="S2072" s="6"/>
      <c r="T2072" s="17"/>
    </row>
    <row r="2073" spans="1:20" ht="12.75">
      <c r="A2073" s="225"/>
      <c r="B2073" s="161"/>
      <c r="C2073" s="190"/>
      <c r="D2073" s="29"/>
      <c r="E2073" s="26"/>
      <c r="F2073" s="115" t="s">
        <v>235</v>
      </c>
      <c r="G2073" s="28">
        <f t="shared" si="441"/>
        <v>0</v>
      </c>
      <c r="H2073" s="28">
        <f t="shared" si="441"/>
        <v>0</v>
      </c>
      <c r="I2073" s="28">
        <v>0</v>
      </c>
      <c r="J2073" s="28">
        <v>0</v>
      </c>
      <c r="K2073" s="28">
        <v>0</v>
      </c>
      <c r="L2073" s="28">
        <v>0</v>
      </c>
      <c r="M2073" s="28">
        <v>0</v>
      </c>
      <c r="N2073" s="28">
        <v>0</v>
      </c>
      <c r="O2073" s="28">
        <v>0</v>
      </c>
      <c r="P2073" s="28">
        <v>0</v>
      </c>
      <c r="Q2073" s="190"/>
      <c r="R2073" s="191"/>
      <c r="S2073" s="6"/>
      <c r="T2073" s="17"/>
    </row>
    <row r="2074" spans="1:20" ht="12.75">
      <c r="A2074" s="225"/>
      <c r="B2074" s="161"/>
      <c r="C2074" s="190"/>
      <c r="D2074" s="29"/>
      <c r="E2074" s="26" t="s">
        <v>24</v>
      </c>
      <c r="F2074" s="115" t="s">
        <v>236</v>
      </c>
      <c r="G2074" s="28">
        <f t="shared" si="441"/>
        <v>4880</v>
      </c>
      <c r="H2074" s="28">
        <f t="shared" si="441"/>
        <v>0</v>
      </c>
      <c r="I2074" s="28">
        <f>2880+2000</f>
        <v>4880</v>
      </c>
      <c r="J2074" s="28">
        <v>0</v>
      </c>
      <c r="K2074" s="28">
        <v>0</v>
      </c>
      <c r="L2074" s="28">
        <v>0</v>
      </c>
      <c r="M2074" s="28">
        <v>0</v>
      </c>
      <c r="N2074" s="28">
        <v>0</v>
      </c>
      <c r="O2074" s="28">
        <v>0</v>
      </c>
      <c r="P2074" s="28">
        <v>0</v>
      </c>
      <c r="Q2074" s="190"/>
      <c r="R2074" s="191"/>
      <c r="S2074" s="6"/>
      <c r="T2074" s="17"/>
    </row>
    <row r="2075" spans="1:20" ht="12.75">
      <c r="A2075" s="225"/>
      <c r="B2075" s="161"/>
      <c r="C2075" s="190"/>
      <c r="D2075" s="29"/>
      <c r="E2075" s="26" t="s">
        <v>23</v>
      </c>
      <c r="F2075" s="115" t="s">
        <v>237</v>
      </c>
      <c r="G2075" s="28">
        <f t="shared" si="441"/>
        <v>20000</v>
      </c>
      <c r="H2075" s="28">
        <f t="shared" si="441"/>
        <v>0</v>
      </c>
      <c r="I2075" s="28">
        <v>20000</v>
      </c>
      <c r="J2075" s="28">
        <v>0</v>
      </c>
      <c r="K2075" s="28">
        <v>0</v>
      </c>
      <c r="L2075" s="28">
        <v>0</v>
      </c>
      <c r="M2075" s="28">
        <v>0</v>
      </c>
      <c r="N2075" s="28">
        <v>0</v>
      </c>
      <c r="O2075" s="28">
        <v>0</v>
      </c>
      <c r="P2075" s="28">
        <v>0</v>
      </c>
      <c r="Q2075" s="190"/>
      <c r="R2075" s="191"/>
      <c r="S2075" s="6"/>
      <c r="T2075" s="17"/>
    </row>
    <row r="2076" spans="1:20" ht="13.5" thickBot="1">
      <c r="A2076" s="226"/>
      <c r="B2076" s="162"/>
      <c r="C2076" s="192"/>
      <c r="D2076" s="33"/>
      <c r="E2076" s="46"/>
      <c r="F2076" s="116" t="s">
        <v>238</v>
      </c>
      <c r="G2076" s="36">
        <f t="shared" si="441"/>
        <v>0</v>
      </c>
      <c r="H2076" s="36">
        <f t="shared" si="441"/>
        <v>0</v>
      </c>
      <c r="I2076" s="36">
        <v>0</v>
      </c>
      <c r="J2076" s="36">
        <v>0</v>
      </c>
      <c r="K2076" s="36">
        <v>0</v>
      </c>
      <c r="L2076" s="36">
        <v>0</v>
      </c>
      <c r="M2076" s="36">
        <v>0</v>
      </c>
      <c r="N2076" s="36">
        <v>0</v>
      </c>
      <c r="O2076" s="36">
        <v>0</v>
      </c>
      <c r="P2076" s="36">
        <v>0</v>
      </c>
      <c r="Q2076" s="192"/>
      <c r="R2076" s="193"/>
      <c r="S2076" s="6"/>
      <c r="T2076" s="17"/>
    </row>
    <row r="2077" spans="1:19" ht="12.75" customHeight="1">
      <c r="A2077" s="224" t="s">
        <v>141</v>
      </c>
      <c r="B2077" s="160" t="s">
        <v>412</v>
      </c>
      <c r="C2077" s="154" t="s">
        <v>408</v>
      </c>
      <c r="D2077" s="21"/>
      <c r="E2077" s="114"/>
      <c r="F2077" s="44" t="s">
        <v>19</v>
      </c>
      <c r="G2077" s="23">
        <f>SUM(G2078:G2088)</f>
        <v>4029.5</v>
      </c>
      <c r="H2077" s="23">
        <f aca="true" t="shared" si="442" ref="H2077:P2077">SUM(H2078:H2088)</f>
        <v>4029.5</v>
      </c>
      <c r="I2077" s="23">
        <f t="shared" si="442"/>
        <v>4029.5</v>
      </c>
      <c r="J2077" s="23">
        <f t="shared" si="442"/>
        <v>4029.5</v>
      </c>
      <c r="K2077" s="23">
        <f t="shared" si="442"/>
        <v>0</v>
      </c>
      <c r="L2077" s="23">
        <f t="shared" si="442"/>
        <v>0</v>
      </c>
      <c r="M2077" s="23">
        <f t="shared" si="442"/>
        <v>0</v>
      </c>
      <c r="N2077" s="23">
        <f t="shared" si="442"/>
        <v>0</v>
      </c>
      <c r="O2077" s="23">
        <f t="shared" si="442"/>
        <v>0</v>
      </c>
      <c r="P2077" s="23">
        <f t="shared" si="442"/>
        <v>0</v>
      </c>
      <c r="Q2077" s="188" t="s">
        <v>20</v>
      </c>
      <c r="R2077" s="189"/>
      <c r="S2077" s="6"/>
    </row>
    <row r="2078" spans="1:19" ht="12.75">
      <c r="A2078" s="225"/>
      <c r="B2078" s="161"/>
      <c r="C2078" s="155"/>
      <c r="D2078" s="29"/>
      <c r="E2078" s="115"/>
      <c r="F2078" s="26" t="s">
        <v>22</v>
      </c>
      <c r="G2078" s="28">
        <f aca="true" t="shared" si="443" ref="G2078:H2082">I2078+K2078+M2078+O2078</f>
        <v>0</v>
      </c>
      <c r="H2078" s="28">
        <f t="shared" si="443"/>
        <v>0</v>
      </c>
      <c r="I2078" s="28">
        <v>0</v>
      </c>
      <c r="J2078" s="28">
        <v>0</v>
      </c>
      <c r="K2078" s="28">
        <v>0</v>
      </c>
      <c r="L2078" s="28">
        <v>0</v>
      </c>
      <c r="M2078" s="28">
        <v>0</v>
      </c>
      <c r="N2078" s="28">
        <v>0</v>
      </c>
      <c r="O2078" s="28">
        <v>0</v>
      </c>
      <c r="P2078" s="28">
        <v>0</v>
      </c>
      <c r="Q2078" s="190"/>
      <c r="R2078" s="191"/>
      <c r="S2078" s="6"/>
    </row>
    <row r="2079" spans="1:19" ht="12.75">
      <c r="A2079" s="225"/>
      <c r="B2079" s="161"/>
      <c r="C2079" s="155"/>
      <c r="D2079" s="29"/>
      <c r="E2079" s="115"/>
      <c r="F2079" s="26" t="s">
        <v>25</v>
      </c>
      <c r="G2079" s="28">
        <f t="shared" si="443"/>
        <v>0</v>
      </c>
      <c r="H2079" s="28">
        <f t="shared" si="443"/>
        <v>0</v>
      </c>
      <c r="I2079" s="28">
        <v>0</v>
      </c>
      <c r="J2079" s="28">
        <v>0</v>
      </c>
      <c r="K2079" s="28">
        <v>0</v>
      </c>
      <c r="L2079" s="28">
        <v>0</v>
      </c>
      <c r="M2079" s="28">
        <v>0</v>
      </c>
      <c r="N2079" s="28">
        <v>0</v>
      </c>
      <c r="O2079" s="28">
        <v>0</v>
      </c>
      <c r="P2079" s="28">
        <v>0</v>
      </c>
      <c r="Q2079" s="190"/>
      <c r="R2079" s="191"/>
      <c r="S2079" s="6"/>
    </row>
    <row r="2080" spans="1:19" ht="12.75">
      <c r="A2080" s="225"/>
      <c r="B2080" s="161"/>
      <c r="C2080" s="155"/>
      <c r="D2080" s="115" t="s">
        <v>212</v>
      </c>
      <c r="E2080" s="115" t="s">
        <v>23</v>
      </c>
      <c r="F2080" s="26" t="s">
        <v>26</v>
      </c>
      <c r="G2080" s="28">
        <f t="shared" si="443"/>
        <v>804.6</v>
      </c>
      <c r="H2080" s="28">
        <f t="shared" si="443"/>
        <v>804.6</v>
      </c>
      <c r="I2080" s="28">
        <v>804.6</v>
      </c>
      <c r="J2080" s="28">
        <v>804.6</v>
      </c>
      <c r="K2080" s="28">
        <v>0</v>
      </c>
      <c r="L2080" s="28">
        <v>0</v>
      </c>
      <c r="M2080" s="28">
        <v>0</v>
      </c>
      <c r="N2080" s="28">
        <v>0</v>
      </c>
      <c r="O2080" s="28">
        <v>0</v>
      </c>
      <c r="P2080" s="28">
        <v>0</v>
      </c>
      <c r="Q2080" s="190"/>
      <c r="R2080" s="191"/>
      <c r="S2080" s="6"/>
    </row>
    <row r="2081" spans="1:19" ht="51">
      <c r="A2081" s="225"/>
      <c r="B2081" s="161"/>
      <c r="C2081" s="155"/>
      <c r="D2081" s="115" t="s">
        <v>212</v>
      </c>
      <c r="E2081" s="115" t="s">
        <v>401</v>
      </c>
      <c r="F2081" s="26" t="s">
        <v>27</v>
      </c>
      <c r="G2081" s="28">
        <f t="shared" si="443"/>
        <v>6.7</v>
      </c>
      <c r="H2081" s="28">
        <f t="shared" si="443"/>
        <v>6.7</v>
      </c>
      <c r="I2081" s="28">
        <v>6.7</v>
      </c>
      <c r="J2081" s="28">
        <v>6.7</v>
      </c>
      <c r="K2081" s="28">
        <v>0</v>
      </c>
      <c r="L2081" s="28">
        <v>0</v>
      </c>
      <c r="M2081" s="28">
        <v>0</v>
      </c>
      <c r="N2081" s="28">
        <v>0</v>
      </c>
      <c r="O2081" s="28">
        <v>0</v>
      </c>
      <c r="P2081" s="28">
        <v>0</v>
      </c>
      <c r="Q2081" s="190"/>
      <c r="R2081" s="191"/>
      <c r="S2081" s="6"/>
    </row>
    <row r="2082" spans="1:19" ht="12.75">
      <c r="A2082" s="225"/>
      <c r="B2082" s="161"/>
      <c r="C2082" s="155"/>
      <c r="D2082" s="115" t="s">
        <v>212</v>
      </c>
      <c r="E2082" s="26"/>
      <c r="F2082" s="26" t="s">
        <v>28</v>
      </c>
      <c r="G2082" s="28">
        <f t="shared" si="443"/>
        <v>3218.2</v>
      </c>
      <c r="H2082" s="28">
        <f t="shared" si="443"/>
        <v>3218.2</v>
      </c>
      <c r="I2082" s="28">
        <f>3829.6-50-561.4</f>
        <v>3218.2</v>
      </c>
      <c r="J2082" s="28">
        <f>3829.6-50-561.4</f>
        <v>3218.2</v>
      </c>
      <c r="K2082" s="28">
        <v>0</v>
      </c>
      <c r="L2082" s="28">
        <v>0</v>
      </c>
      <c r="M2082" s="28">
        <v>0</v>
      </c>
      <c r="N2082" s="28">
        <v>0</v>
      </c>
      <c r="O2082" s="28">
        <v>0</v>
      </c>
      <c r="P2082" s="28">
        <v>0</v>
      </c>
      <c r="Q2082" s="190"/>
      <c r="R2082" s="191"/>
      <c r="S2082" s="6"/>
    </row>
    <row r="2083" spans="1:19" ht="12.75">
      <c r="A2083" s="225"/>
      <c r="B2083" s="161"/>
      <c r="C2083" s="155"/>
      <c r="D2083" s="29"/>
      <c r="E2083" s="115"/>
      <c r="F2083" s="26" t="s">
        <v>227</v>
      </c>
      <c r="G2083" s="28">
        <v>0</v>
      </c>
      <c r="H2083" s="28">
        <v>0</v>
      </c>
      <c r="I2083" s="28">
        <v>0</v>
      </c>
      <c r="J2083" s="28">
        <v>0</v>
      </c>
      <c r="K2083" s="28">
        <v>0</v>
      </c>
      <c r="L2083" s="28">
        <v>0</v>
      </c>
      <c r="M2083" s="28">
        <v>0</v>
      </c>
      <c r="N2083" s="28">
        <v>0</v>
      </c>
      <c r="O2083" s="28">
        <v>0</v>
      </c>
      <c r="P2083" s="28">
        <v>0</v>
      </c>
      <c r="Q2083" s="190"/>
      <c r="R2083" s="191"/>
      <c r="S2083" s="6"/>
    </row>
    <row r="2084" spans="1:20" ht="12.75">
      <c r="A2084" s="225"/>
      <c r="B2084" s="161"/>
      <c r="C2084" s="155"/>
      <c r="D2084" s="29"/>
      <c r="E2084" s="26"/>
      <c r="F2084" s="115" t="s">
        <v>234</v>
      </c>
      <c r="G2084" s="28">
        <f aca="true" t="shared" si="444" ref="G2084:H2088">I2084+K2084+M2084+O2084</f>
        <v>0</v>
      </c>
      <c r="H2084" s="28">
        <f t="shared" si="444"/>
        <v>0</v>
      </c>
      <c r="I2084" s="28">
        <v>0</v>
      </c>
      <c r="J2084" s="28">
        <v>0</v>
      </c>
      <c r="K2084" s="28">
        <v>0</v>
      </c>
      <c r="L2084" s="28">
        <v>0</v>
      </c>
      <c r="M2084" s="28">
        <v>0</v>
      </c>
      <c r="N2084" s="28">
        <v>0</v>
      </c>
      <c r="O2084" s="28">
        <v>0</v>
      </c>
      <c r="P2084" s="28">
        <v>0</v>
      </c>
      <c r="Q2084" s="190"/>
      <c r="R2084" s="191"/>
      <c r="S2084" s="6"/>
      <c r="T2084" s="17"/>
    </row>
    <row r="2085" spans="1:20" ht="12.75">
      <c r="A2085" s="225"/>
      <c r="B2085" s="161"/>
      <c r="C2085" s="155"/>
      <c r="D2085" s="29"/>
      <c r="E2085" s="26"/>
      <c r="F2085" s="115" t="s">
        <v>235</v>
      </c>
      <c r="G2085" s="28">
        <f t="shared" si="444"/>
        <v>0</v>
      </c>
      <c r="H2085" s="28">
        <f t="shared" si="444"/>
        <v>0</v>
      </c>
      <c r="I2085" s="28">
        <v>0</v>
      </c>
      <c r="J2085" s="28">
        <v>0</v>
      </c>
      <c r="K2085" s="28">
        <v>0</v>
      </c>
      <c r="L2085" s="28">
        <v>0</v>
      </c>
      <c r="M2085" s="28">
        <v>0</v>
      </c>
      <c r="N2085" s="28">
        <v>0</v>
      </c>
      <c r="O2085" s="28">
        <v>0</v>
      </c>
      <c r="P2085" s="28">
        <v>0</v>
      </c>
      <c r="Q2085" s="190"/>
      <c r="R2085" s="191"/>
      <c r="S2085" s="6"/>
      <c r="T2085" s="17"/>
    </row>
    <row r="2086" spans="1:20" ht="12.75">
      <c r="A2086" s="225"/>
      <c r="B2086" s="161"/>
      <c r="C2086" s="155"/>
      <c r="D2086" s="29"/>
      <c r="E2086" s="26"/>
      <c r="F2086" s="115" t="s">
        <v>236</v>
      </c>
      <c r="G2086" s="28">
        <f t="shared" si="444"/>
        <v>0</v>
      </c>
      <c r="H2086" s="28">
        <f t="shared" si="444"/>
        <v>0</v>
      </c>
      <c r="I2086" s="28">
        <v>0</v>
      </c>
      <c r="J2086" s="28">
        <v>0</v>
      </c>
      <c r="K2086" s="28">
        <v>0</v>
      </c>
      <c r="L2086" s="28">
        <v>0</v>
      </c>
      <c r="M2086" s="28">
        <v>0</v>
      </c>
      <c r="N2086" s="28">
        <v>0</v>
      </c>
      <c r="O2086" s="28">
        <v>0</v>
      </c>
      <c r="P2086" s="28">
        <v>0</v>
      </c>
      <c r="Q2086" s="190"/>
      <c r="R2086" s="191"/>
      <c r="S2086" s="6"/>
      <c r="T2086" s="17"/>
    </row>
    <row r="2087" spans="1:20" ht="12.75">
      <c r="A2087" s="225"/>
      <c r="B2087" s="161"/>
      <c r="C2087" s="155"/>
      <c r="D2087" s="29"/>
      <c r="E2087" s="26"/>
      <c r="F2087" s="115" t="s">
        <v>237</v>
      </c>
      <c r="G2087" s="28">
        <f t="shared" si="444"/>
        <v>0</v>
      </c>
      <c r="H2087" s="28">
        <f t="shared" si="444"/>
        <v>0</v>
      </c>
      <c r="I2087" s="28">
        <v>0</v>
      </c>
      <c r="J2087" s="28">
        <v>0</v>
      </c>
      <c r="K2087" s="28">
        <v>0</v>
      </c>
      <c r="L2087" s="28">
        <v>0</v>
      </c>
      <c r="M2087" s="28">
        <v>0</v>
      </c>
      <c r="N2087" s="28">
        <v>0</v>
      </c>
      <c r="O2087" s="28">
        <v>0</v>
      </c>
      <c r="P2087" s="28">
        <v>0</v>
      </c>
      <c r="Q2087" s="190"/>
      <c r="R2087" s="191"/>
      <c r="S2087" s="6"/>
      <c r="T2087" s="17"/>
    </row>
    <row r="2088" spans="1:20" ht="13.5" thickBot="1">
      <c r="A2088" s="226"/>
      <c r="B2088" s="162"/>
      <c r="C2088" s="156"/>
      <c r="D2088" s="33"/>
      <c r="E2088" s="46"/>
      <c r="F2088" s="116" t="s">
        <v>238</v>
      </c>
      <c r="G2088" s="36">
        <f t="shared" si="444"/>
        <v>0</v>
      </c>
      <c r="H2088" s="36">
        <f t="shared" si="444"/>
        <v>0</v>
      </c>
      <c r="I2088" s="36">
        <v>0</v>
      </c>
      <c r="J2088" s="36">
        <v>0</v>
      </c>
      <c r="K2088" s="36">
        <v>0</v>
      </c>
      <c r="L2088" s="36">
        <v>0</v>
      </c>
      <c r="M2088" s="36">
        <v>0</v>
      </c>
      <c r="N2088" s="36">
        <v>0</v>
      </c>
      <c r="O2088" s="36">
        <v>0</v>
      </c>
      <c r="P2088" s="36">
        <v>0</v>
      </c>
      <c r="Q2088" s="192"/>
      <c r="R2088" s="193"/>
      <c r="S2088" s="6"/>
      <c r="T2088" s="17"/>
    </row>
    <row r="2089" spans="1:19" ht="12.75" customHeight="1">
      <c r="A2089" s="157" t="s">
        <v>143</v>
      </c>
      <c r="B2089" s="160" t="s">
        <v>430</v>
      </c>
      <c r="C2089" s="188" t="s">
        <v>142</v>
      </c>
      <c r="D2089" s="21"/>
      <c r="E2089" s="22"/>
      <c r="F2089" s="44" t="s">
        <v>19</v>
      </c>
      <c r="G2089" s="23">
        <f>SUM(G2090:G2100)</f>
        <v>1672.2</v>
      </c>
      <c r="H2089" s="23">
        <f aca="true" t="shared" si="445" ref="H2089:P2089">SUM(H2090:H2100)</f>
        <v>1672.2</v>
      </c>
      <c r="I2089" s="23">
        <f t="shared" si="445"/>
        <v>1672.2</v>
      </c>
      <c r="J2089" s="23">
        <f t="shared" si="445"/>
        <v>1672.2</v>
      </c>
      <c r="K2089" s="23">
        <f t="shared" si="445"/>
        <v>0</v>
      </c>
      <c r="L2089" s="23">
        <f t="shared" si="445"/>
        <v>0</v>
      </c>
      <c r="M2089" s="23">
        <f t="shared" si="445"/>
        <v>0</v>
      </c>
      <c r="N2089" s="23">
        <f t="shared" si="445"/>
        <v>0</v>
      </c>
      <c r="O2089" s="23">
        <f t="shared" si="445"/>
        <v>0</v>
      </c>
      <c r="P2089" s="23">
        <f t="shared" si="445"/>
        <v>0</v>
      </c>
      <c r="Q2089" s="188" t="s">
        <v>20</v>
      </c>
      <c r="R2089" s="189"/>
      <c r="S2089" s="6"/>
    </row>
    <row r="2090" spans="1:19" ht="12.75">
      <c r="A2090" s="158"/>
      <c r="B2090" s="161"/>
      <c r="C2090" s="190"/>
      <c r="D2090" s="29"/>
      <c r="E2090" s="26"/>
      <c r="F2090" s="26" t="s">
        <v>22</v>
      </c>
      <c r="G2090" s="28">
        <f>I2090+K2090+M2090+O2090</f>
        <v>0</v>
      </c>
      <c r="H2090" s="28">
        <f>J2090+L2090+N2090+P2090</f>
        <v>0</v>
      </c>
      <c r="I2090" s="28">
        <v>0</v>
      </c>
      <c r="J2090" s="28">
        <v>0</v>
      </c>
      <c r="K2090" s="28">
        <v>0</v>
      </c>
      <c r="L2090" s="28">
        <v>0</v>
      </c>
      <c r="M2090" s="28">
        <v>0</v>
      </c>
      <c r="N2090" s="28">
        <v>0</v>
      </c>
      <c r="O2090" s="28">
        <v>0</v>
      </c>
      <c r="P2090" s="28">
        <v>0</v>
      </c>
      <c r="Q2090" s="190"/>
      <c r="R2090" s="191"/>
      <c r="S2090" s="6"/>
    </row>
    <row r="2091" spans="1:19" ht="12.75">
      <c r="A2091" s="158"/>
      <c r="B2091" s="161"/>
      <c r="C2091" s="190"/>
      <c r="D2091" s="29"/>
      <c r="E2091" s="26"/>
      <c r="F2091" s="26" t="s">
        <v>25</v>
      </c>
      <c r="G2091" s="28">
        <v>0</v>
      </c>
      <c r="H2091" s="28">
        <f>J2091+L2091+N2091+P2091</f>
        <v>0</v>
      </c>
      <c r="I2091" s="28">
        <v>0</v>
      </c>
      <c r="J2091" s="28">
        <v>0</v>
      </c>
      <c r="K2091" s="28">
        <v>0</v>
      </c>
      <c r="L2091" s="28">
        <v>0</v>
      </c>
      <c r="M2091" s="28">
        <v>0</v>
      </c>
      <c r="N2091" s="28">
        <v>0</v>
      </c>
      <c r="O2091" s="28">
        <v>0</v>
      </c>
      <c r="P2091" s="28">
        <v>0</v>
      </c>
      <c r="Q2091" s="190"/>
      <c r="R2091" s="191"/>
      <c r="S2091" s="6"/>
    </row>
    <row r="2092" spans="1:19" ht="12.75">
      <c r="A2092" s="158"/>
      <c r="B2092" s="161"/>
      <c r="C2092" s="190"/>
      <c r="D2092" s="29"/>
      <c r="E2092" s="26"/>
      <c r="F2092" s="26" t="s">
        <v>26</v>
      </c>
      <c r="G2092" s="28">
        <f>I2092+K2092+M2092+O2092</f>
        <v>0</v>
      </c>
      <c r="H2092" s="28">
        <f>J2092+L2092+N2092+P2092</f>
        <v>0</v>
      </c>
      <c r="I2092" s="28">
        <v>0</v>
      </c>
      <c r="J2092" s="28">
        <v>0</v>
      </c>
      <c r="K2092" s="28">
        <v>0</v>
      </c>
      <c r="L2092" s="28">
        <v>0</v>
      </c>
      <c r="M2092" s="28">
        <v>0</v>
      </c>
      <c r="N2092" s="28">
        <v>0</v>
      </c>
      <c r="O2092" s="28">
        <v>0</v>
      </c>
      <c r="P2092" s="28">
        <v>0</v>
      </c>
      <c r="Q2092" s="190"/>
      <c r="R2092" s="191"/>
      <c r="S2092" s="6"/>
    </row>
    <row r="2093" spans="1:19" ht="12.75">
      <c r="A2093" s="158"/>
      <c r="B2093" s="161"/>
      <c r="C2093" s="190"/>
      <c r="D2093" s="29"/>
      <c r="E2093" s="26"/>
      <c r="F2093" s="26" t="s">
        <v>27</v>
      </c>
      <c r="G2093" s="28">
        <f>I2093+K2093+M2093+O2093</f>
        <v>0</v>
      </c>
      <c r="H2093" s="28">
        <f>J2093+L2093+N2093+P2093</f>
        <v>0</v>
      </c>
      <c r="I2093" s="28">
        <v>0</v>
      </c>
      <c r="J2093" s="28">
        <v>0</v>
      </c>
      <c r="K2093" s="28">
        <v>0</v>
      </c>
      <c r="L2093" s="28">
        <v>0</v>
      </c>
      <c r="M2093" s="28">
        <v>0</v>
      </c>
      <c r="N2093" s="28">
        <v>0</v>
      </c>
      <c r="O2093" s="28">
        <v>0</v>
      </c>
      <c r="P2093" s="28">
        <v>0</v>
      </c>
      <c r="Q2093" s="190"/>
      <c r="R2093" s="191"/>
      <c r="S2093" s="6"/>
    </row>
    <row r="2094" spans="1:19" ht="12.75">
      <c r="A2094" s="158"/>
      <c r="B2094" s="161"/>
      <c r="C2094" s="190"/>
      <c r="D2094" s="115"/>
      <c r="E2094" s="26"/>
      <c r="F2094" s="115" t="s">
        <v>28</v>
      </c>
      <c r="G2094" s="28">
        <f>I2094+K2094+M2094+O2094</f>
        <v>0</v>
      </c>
      <c r="H2094" s="28">
        <f>J2094+L2094+N2094+P2094</f>
        <v>0</v>
      </c>
      <c r="I2094" s="28">
        <v>0</v>
      </c>
      <c r="J2094" s="28">
        <v>0</v>
      </c>
      <c r="K2094" s="28">
        <v>0</v>
      </c>
      <c r="L2094" s="28">
        <v>0</v>
      </c>
      <c r="M2094" s="28">
        <v>0</v>
      </c>
      <c r="N2094" s="28">
        <v>0</v>
      </c>
      <c r="O2094" s="28">
        <v>0</v>
      </c>
      <c r="P2094" s="28">
        <v>0</v>
      </c>
      <c r="Q2094" s="190"/>
      <c r="R2094" s="191"/>
      <c r="S2094" s="6"/>
    </row>
    <row r="2095" spans="1:19" ht="12.75">
      <c r="A2095" s="158"/>
      <c r="B2095" s="161"/>
      <c r="C2095" s="190"/>
      <c r="D2095" s="115" t="s">
        <v>211</v>
      </c>
      <c r="E2095" s="26" t="s">
        <v>76</v>
      </c>
      <c r="F2095" s="115" t="s">
        <v>227</v>
      </c>
      <c r="G2095" s="28">
        <f>I2095+K2095+M2095+O2095</f>
        <v>1672.2</v>
      </c>
      <c r="H2095" s="28">
        <f>J2095+L2095+N2095+P2095</f>
        <v>1672.2</v>
      </c>
      <c r="I2095" s="28">
        <v>1672.2</v>
      </c>
      <c r="J2095" s="28">
        <v>1672.2</v>
      </c>
      <c r="K2095" s="28">
        <v>0</v>
      </c>
      <c r="L2095" s="28">
        <v>0</v>
      </c>
      <c r="M2095" s="28">
        <v>0</v>
      </c>
      <c r="N2095" s="28">
        <v>0</v>
      </c>
      <c r="O2095" s="28">
        <v>0</v>
      </c>
      <c r="P2095" s="28">
        <v>0</v>
      </c>
      <c r="Q2095" s="190"/>
      <c r="R2095" s="191"/>
      <c r="S2095" s="6"/>
    </row>
    <row r="2096" spans="1:20" ht="12.75">
      <c r="A2096" s="158"/>
      <c r="B2096" s="161"/>
      <c r="C2096" s="190"/>
      <c r="D2096" s="29"/>
      <c r="E2096" s="26"/>
      <c r="F2096" s="115" t="s">
        <v>234</v>
      </c>
      <c r="G2096" s="28">
        <f aca="true" t="shared" si="446" ref="G2096:H2100">I2096+K2096+M2096+O2096</f>
        <v>0</v>
      </c>
      <c r="H2096" s="28">
        <f t="shared" si="446"/>
        <v>0</v>
      </c>
      <c r="I2096" s="28">
        <v>0</v>
      </c>
      <c r="J2096" s="28">
        <v>0</v>
      </c>
      <c r="K2096" s="28">
        <v>0</v>
      </c>
      <c r="L2096" s="28">
        <v>0</v>
      </c>
      <c r="M2096" s="28">
        <v>0</v>
      </c>
      <c r="N2096" s="28">
        <v>0</v>
      </c>
      <c r="O2096" s="28">
        <v>0</v>
      </c>
      <c r="P2096" s="28">
        <v>0</v>
      </c>
      <c r="Q2096" s="190"/>
      <c r="R2096" s="191"/>
      <c r="S2096" s="6"/>
      <c r="T2096" s="17"/>
    </row>
    <row r="2097" spans="1:20" ht="12.75">
      <c r="A2097" s="158"/>
      <c r="B2097" s="161"/>
      <c r="C2097" s="190"/>
      <c r="D2097" s="29"/>
      <c r="E2097" s="26"/>
      <c r="F2097" s="115" t="s">
        <v>235</v>
      </c>
      <c r="G2097" s="28">
        <f t="shared" si="446"/>
        <v>0</v>
      </c>
      <c r="H2097" s="28">
        <f t="shared" si="446"/>
        <v>0</v>
      </c>
      <c r="I2097" s="28">
        <v>0</v>
      </c>
      <c r="J2097" s="28">
        <v>0</v>
      </c>
      <c r="K2097" s="28">
        <v>0</v>
      </c>
      <c r="L2097" s="28">
        <v>0</v>
      </c>
      <c r="M2097" s="28">
        <v>0</v>
      </c>
      <c r="N2097" s="28">
        <v>0</v>
      </c>
      <c r="O2097" s="28">
        <v>0</v>
      </c>
      <c r="P2097" s="28">
        <v>0</v>
      </c>
      <c r="Q2097" s="190"/>
      <c r="R2097" s="191"/>
      <c r="S2097" s="6"/>
      <c r="T2097" s="17"/>
    </row>
    <row r="2098" spans="1:20" ht="12.75">
      <c r="A2098" s="158"/>
      <c r="B2098" s="161"/>
      <c r="C2098" s="190"/>
      <c r="D2098" s="29"/>
      <c r="E2098" s="26"/>
      <c r="F2098" s="115" t="s">
        <v>236</v>
      </c>
      <c r="G2098" s="28">
        <f t="shared" si="446"/>
        <v>0</v>
      </c>
      <c r="H2098" s="28">
        <f t="shared" si="446"/>
        <v>0</v>
      </c>
      <c r="I2098" s="28">
        <v>0</v>
      </c>
      <c r="J2098" s="28">
        <v>0</v>
      </c>
      <c r="K2098" s="28">
        <v>0</v>
      </c>
      <c r="L2098" s="28">
        <v>0</v>
      </c>
      <c r="M2098" s="28">
        <v>0</v>
      </c>
      <c r="N2098" s="28">
        <v>0</v>
      </c>
      <c r="O2098" s="28">
        <v>0</v>
      </c>
      <c r="P2098" s="28">
        <v>0</v>
      </c>
      <c r="Q2098" s="190"/>
      <c r="R2098" s="191"/>
      <c r="S2098" s="6"/>
      <c r="T2098" s="17"/>
    </row>
    <row r="2099" spans="1:20" ht="12.75">
      <c r="A2099" s="158"/>
      <c r="B2099" s="161"/>
      <c r="C2099" s="190"/>
      <c r="D2099" s="29"/>
      <c r="E2099" s="26"/>
      <c r="F2099" s="115" t="s">
        <v>237</v>
      </c>
      <c r="G2099" s="28">
        <f t="shared" si="446"/>
        <v>0</v>
      </c>
      <c r="H2099" s="28">
        <f t="shared" si="446"/>
        <v>0</v>
      </c>
      <c r="I2099" s="28">
        <v>0</v>
      </c>
      <c r="J2099" s="28">
        <v>0</v>
      </c>
      <c r="K2099" s="28">
        <v>0</v>
      </c>
      <c r="L2099" s="28">
        <v>0</v>
      </c>
      <c r="M2099" s="28">
        <v>0</v>
      </c>
      <c r="N2099" s="28">
        <v>0</v>
      </c>
      <c r="O2099" s="28">
        <v>0</v>
      </c>
      <c r="P2099" s="28">
        <v>0</v>
      </c>
      <c r="Q2099" s="190"/>
      <c r="R2099" s="191"/>
      <c r="S2099" s="6"/>
      <c r="T2099" s="17"/>
    </row>
    <row r="2100" spans="1:20" ht="13.5" thickBot="1">
      <c r="A2100" s="159"/>
      <c r="B2100" s="162"/>
      <c r="C2100" s="192"/>
      <c r="D2100" s="33"/>
      <c r="E2100" s="46"/>
      <c r="F2100" s="116" t="s">
        <v>238</v>
      </c>
      <c r="G2100" s="36">
        <f t="shared" si="446"/>
        <v>0</v>
      </c>
      <c r="H2100" s="36">
        <f t="shared" si="446"/>
        <v>0</v>
      </c>
      <c r="I2100" s="36">
        <v>0</v>
      </c>
      <c r="J2100" s="36">
        <v>0</v>
      </c>
      <c r="K2100" s="36">
        <v>0</v>
      </c>
      <c r="L2100" s="36">
        <v>0</v>
      </c>
      <c r="M2100" s="36">
        <v>0</v>
      </c>
      <c r="N2100" s="36">
        <v>0</v>
      </c>
      <c r="O2100" s="36">
        <v>0</v>
      </c>
      <c r="P2100" s="36">
        <v>0</v>
      </c>
      <c r="Q2100" s="192"/>
      <c r="R2100" s="193"/>
      <c r="S2100" s="6"/>
      <c r="T2100" s="17"/>
    </row>
    <row r="2101" spans="1:19" ht="12.75" customHeight="1">
      <c r="A2101" s="157" t="s">
        <v>144</v>
      </c>
      <c r="B2101" s="160" t="s">
        <v>145</v>
      </c>
      <c r="C2101" s="154" t="s">
        <v>33</v>
      </c>
      <c r="D2101" s="114"/>
      <c r="E2101" s="114"/>
      <c r="F2101" s="44" t="s">
        <v>19</v>
      </c>
      <c r="G2101" s="23">
        <f>SUM(G2102:G2112)</f>
        <v>1337.7</v>
      </c>
      <c r="H2101" s="23">
        <f>SUM(H2102:H2112)</f>
        <v>1337.7</v>
      </c>
      <c r="I2101" s="23">
        <f aca="true" t="shared" si="447" ref="I2101:P2101">SUM(I2102:I2112)</f>
        <v>1337.7</v>
      </c>
      <c r="J2101" s="23">
        <f t="shared" si="447"/>
        <v>1337.7</v>
      </c>
      <c r="K2101" s="23">
        <f t="shared" si="447"/>
        <v>0</v>
      </c>
      <c r="L2101" s="23">
        <f t="shared" si="447"/>
        <v>0</v>
      </c>
      <c r="M2101" s="23">
        <f t="shared" si="447"/>
        <v>0</v>
      </c>
      <c r="N2101" s="23">
        <f t="shared" si="447"/>
        <v>0</v>
      </c>
      <c r="O2101" s="23">
        <f t="shared" si="447"/>
        <v>0</v>
      </c>
      <c r="P2101" s="23">
        <f t="shared" si="447"/>
        <v>0</v>
      </c>
      <c r="Q2101" s="188" t="s">
        <v>20</v>
      </c>
      <c r="R2101" s="189"/>
      <c r="S2101" s="6"/>
    </row>
    <row r="2102" spans="1:19" ht="12.75">
      <c r="A2102" s="158"/>
      <c r="B2102" s="161"/>
      <c r="C2102" s="155"/>
      <c r="D2102" s="115"/>
      <c r="E2102" s="115"/>
      <c r="F2102" s="26" t="s">
        <v>22</v>
      </c>
      <c r="G2102" s="28">
        <f aca="true" t="shared" si="448" ref="G2102:H2106">I2102+K2102+M2102+O2102</f>
        <v>0</v>
      </c>
      <c r="H2102" s="28">
        <f t="shared" si="448"/>
        <v>0</v>
      </c>
      <c r="I2102" s="28">
        <v>0</v>
      </c>
      <c r="J2102" s="28">
        <v>0</v>
      </c>
      <c r="K2102" s="28">
        <v>0</v>
      </c>
      <c r="L2102" s="28">
        <v>0</v>
      </c>
      <c r="M2102" s="28">
        <v>0</v>
      </c>
      <c r="N2102" s="28">
        <v>0</v>
      </c>
      <c r="O2102" s="28">
        <v>0</v>
      </c>
      <c r="P2102" s="28">
        <v>0</v>
      </c>
      <c r="Q2102" s="190"/>
      <c r="R2102" s="191"/>
      <c r="S2102" s="6"/>
    </row>
    <row r="2103" spans="1:19" ht="12.75">
      <c r="A2103" s="158"/>
      <c r="B2103" s="161"/>
      <c r="C2103" s="155"/>
      <c r="D2103" s="115" t="s">
        <v>213</v>
      </c>
      <c r="E2103" s="26" t="s">
        <v>21</v>
      </c>
      <c r="F2103" s="26" t="s">
        <v>25</v>
      </c>
      <c r="G2103" s="28">
        <f t="shared" si="448"/>
        <v>1337.7</v>
      </c>
      <c r="H2103" s="28">
        <f t="shared" si="448"/>
        <v>1337.7</v>
      </c>
      <c r="I2103" s="28">
        <v>1337.7</v>
      </c>
      <c r="J2103" s="28">
        <v>1337.7</v>
      </c>
      <c r="K2103" s="28">
        <v>0</v>
      </c>
      <c r="L2103" s="28">
        <v>0</v>
      </c>
      <c r="M2103" s="28">
        <v>0</v>
      </c>
      <c r="N2103" s="28">
        <v>0</v>
      </c>
      <c r="O2103" s="28">
        <v>0</v>
      </c>
      <c r="P2103" s="28">
        <v>0</v>
      </c>
      <c r="Q2103" s="190"/>
      <c r="R2103" s="191"/>
      <c r="S2103" s="6"/>
    </row>
    <row r="2104" spans="1:19" ht="12.75">
      <c r="A2104" s="158"/>
      <c r="B2104" s="161"/>
      <c r="C2104" s="155"/>
      <c r="D2104" s="115"/>
      <c r="E2104" s="115"/>
      <c r="F2104" s="26" t="s">
        <v>26</v>
      </c>
      <c r="G2104" s="28">
        <f t="shared" si="448"/>
        <v>0</v>
      </c>
      <c r="H2104" s="28">
        <f t="shared" si="448"/>
        <v>0</v>
      </c>
      <c r="I2104" s="28">
        <v>0</v>
      </c>
      <c r="J2104" s="28">
        <v>0</v>
      </c>
      <c r="K2104" s="28">
        <v>0</v>
      </c>
      <c r="L2104" s="28">
        <v>0</v>
      </c>
      <c r="M2104" s="28">
        <v>0</v>
      </c>
      <c r="N2104" s="28">
        <v>0</v>
      </c>
      <c r="O2104" s="28">
        <v>0</v>
      </c>
      <c r="P2104" s="28">
        <v>0</v>
      </c>
      <c r="Q2104" s="190"/>
      <c r="R2104" s="191"/>
      <c r="S2104" s="6"/>
    </row>
    <row r="2105" spans="1:19" ht="12.75">
      <c r="A2105" s="158"/>
      <c r="B2105" s="161"/>
      <c r="C2105" s="155"/>
      <c r="D2105" s="115"/>
      <c r="E2105" s="115"/>
      <c r="F2105" s="26" t="s">
        <v>27</v>
      </c>
      <c r="G2105" s="28">
        <f t="shared" si="448"/>
        <v>0</v>
      </c>
      <c r="H2105" s="28">
        <f t="shared" si="448"/>
        <v>0</v>
      </c>
      <c r="I2105" s="28">
        <v>0</v>
      </c>
      <c r="J2105" s="28">
        <v>0</v>
      </c>
      <c r="K2105" s="28">
        <v>0</v>
      </c>
      <c r="L2105" s="28">
        <v>0</v>
      </c>
      <c r="M2105" s="28">
        <v>0</v>
      </c>
      <c r="N2105" s="28">
        <v>0</v>
      </c>
      <c r="O2105" s="28">
        <v>0</v>
      </c>
      <c r="P2105" s="28">
        <v>0</v>
      </c>
      <c r="Q2105" s="190"/>
      <c r="R2105" s="191"/>
      <c r="S2105" s="6"/>
    </row>
    <row r="2106" spans="1:19" ht="12.75">
      <c r="A2106" s="158"/>
      <c r="B2106" s="161"/>
      <c r="C2106" s="155"/>
      <c r="D2106" s="115"/>
      <c r="E2106" s="26"/>
      <c r="F2106" s="26" t="s">
        <v>28</v>
      </c>
      <c r="G2106" s="28">
        <f t="shared" si="448"/>
        <v>0</v>
      </c>
      <c r="H2106" s="28">
        <f t="shared" si="448"/>
        <v>0</v>
      </c>
      <c r="I2106" s="28">
        <v>0</v>
      </c>
      <c r="J2106" s="28">
        <v>0</v>
      </c>
      <c r="K2106" s="28">
        <v>0</v>
      </c>
      <c r="L2106" s="28">
        <v>0</v>
      </c>
      <c r="M2106" s="28">
        <v>0</v>
      </c>
      <c r="N2106" s="28">
        <v>0</v>
      </c>
      <c r="O2106" s="28">
        <v>0</v>
      </c>
      <c r="P2106" s="28">
        <v>0</v>
      </c>
      <c r="Q2106" s="190"/>
      <c r="R2106" s="191"/>
      <c r="S2106" s="6"/>
    </row>
    <row r="2107" spans="1:19" ht="12.75">
      <c r="A2107" s="158"/>
      <c r="B2107" s="161"/>
      <c r="C2107" s="155"/>
      <c r="D2107" s="115"/>
      <c r="E2107" s="115"/>
      <c r="F2107" s="26" t="s">
        <v>227</v>
      </c>
      <c r="G2107" s="28">
        <v>0</v>
      </c>
      <c r="H2107" s="28">
        <v>0</v>
      </c>
      <c r="I2107" s="28">
        <v>0</v>
      </c>
      <c r="J2107" s="28">
        <v>0</v>
      </c>
      <c r="K2107" s="28">
        <v>0</v>
      </c>
      <c r="L2107" s="28">
        <v>0</v>
      </c>
      <c r="M2107" s="28">
        <v>0</v>
      </c>
      <c r="N2107" s="28">
        <v>0</v>
      </c>
      <c r="O2107" s="28">
        <v>0</v>
      </c>
      <c r="P2107" s="28">
        <v>0</v>
      </c>
      <c r="Q2107" s="190"/>
      <c r="R2107" s="191"/>
      <c r="S2107" s="6"/>
    </row>
    <row r="2108" spans="1:20" ht="12.75">
      <c r="A2108" s="158"/>
      <c r="B2108" s="161"/>
      <c r="C2108" s="155"/>
      <c r="D2108" s="29"/>
      <c r="E2108" s="26"/>
      <c r="F2108" s="115" t="s">
        <v>234</v>
      </c>
      <c r="G2108" s="28">
        <f aca="true" t="shared" si="449" ref="G2108:H2112">I2108+K2108+M2108+O2108</f>
        <v>0</v>
      </c>
      <c r="H2108" s="28">
        <f t="shared" si="449"/>
        <v>0</v>
      </c>
      <c r="I2108" s="28">
        <v>0</v>
      </c>
      <c r="J2108" s="28">
        <v>0</v>
      </c>
      <c r="K2108" s="28">
        <v>0</v>
      </c>
      <c r="L2108" s="28">
        <v>0</v>
      </c>
      <c r="M2108" s="28">
        <v>0</v>
      </c>
      <c r="N2108" s="28">
        <v>0</v>
      </c>
      <c r="O2108" s="28">
        <v>0</v>
      </c>
      <c r="P2108" s="28">
        <v>0</v>
      </c>
      <c r="Q2108" s="190"/>
      <c r="R2108" s="191"/>
      <c r="S2108" s="6"/>
      <c r="T2108" s="17"/>
    </row>
    <row r="2109" spans="1:20" ht="12.75">
      <c r="A2109" s="158"/>
      <c r="B2109" s="161"/>
      <c r="C2109" s="155"/>
      <c r="D2109" s="29"/>
      <c r="E2109" s="26"/>
      <c r="F2109" s="115" t="s">
        <v>235</v>
      </c>
      <c r="G2109" s="28">
        <f t="shared" si="449"/>
        <v>0</v>
      </c>
      <c r="H2109" s="28">
        <f t="shared" si="449"/>
        <v>0</v>
      </c>
      <c r="I2109" s="28">
        <v>0</v>
      </c>
      <c r="J2109" s="28">
        <v>0</v>
      </c>
      <c r="K2109" s="28">
        <v>0</v>
      </c>
      <c r="L2109" s="28">
        <v>0</v>
      </c>
      <c r="M2109" s="28">
        <v>0</v>
      </c>
      <c r="N2109" s="28">
        <v>0</v>
      </c>
      <c r="O2109" s="28">
        <v>0</v>
      </c>
      <c r="P2109" s="28">
        <v>0</v>
      </c>
      <c r="Q2109" s="190"/>
      <c r="R2109" s="191"/>
      <c r="S2109" s="6"/>
      <c r="T2109" s="17"/>
    </row>
    <row r="2110" spans="1:20" ht="12.75">
      <c r="A2110" s="158"/>
      <c r="B2110" s="161"/>
      <c r="C2110" s="155"/>
      <c r="D2110" s="29"/>
      <c r="E2110" s="26"/>
      <c r="F2110" s="115" t="s">
        <v>236</v>
      </c>
      <c r="G2110" s="28">
        <f t="shared" si="449"/>
        <v>0</v>
      </c>
      <c r="H2110" s="28">
        <f t="shared" si="449"/>
        <v>0</v>
      </c>
      <c r="I2110" s="28">
        <v>0</v>
      </c>
      <c r="J2110" s="28">
        <v>0</v>
      </c>
      <c r="K2110" s="28">
        <v>0</v>
      </c>
      <c r="L2110" s="28">
        <v>0</v>
      </c>
      <c r="M2110" s="28">
        <v>0</v>
      </c>
      <c r="N2110" s="28">
        <v>0</v>
      </c>
      <c r="O2110" s="28">
        <v>0</v>
      </c>
      <c r="P2110" s="28">
        <v>0</v>
      </c>
      <c r="Q2110" s="190"/>
      <c r="R2110" s="191"/>
      <c r="S2110" s="6"/>
      <c r="T2110" s="17"/>
    </row>
    <row r="2111" spans="1:20" ht="12.75">
      <c r="A2111" s="158"/>
      <c r="B2111" s="161"/>
      <c r="C2111" s="155"/>
      <c r="D2111" s="29"/>
      <c r="E2111" s="26"/>
      <c r="F2111" s="115" t="s">
        <v>237</v>
      </c>
      <c r="G2111" s="28">
        <f t="shared" si="449"/>
        <v>0</v>
      </c>
      <c r="H2111" s="28">
        <f t="shared" si="449"/>
        <v>0</v>
      </c>
      <c r="I2111" s="28">
        <v>0</v>
      </c>
      <c r="J2111" s="28">
        <v>0</v>
      </c>
      <c r="K2111" s="28">
        <v>0</v>
      </c>
      <c r="L2111" s="28">
        <v>0</v>
      </c>
      <c r="M2111" s="28">
        <v>0</v>
      </c>
      <c r="N2111" s="28">
        <v>0</v>
      </c>
      <c r="O2111" s="28">
        <v>0</v>
      </c>
      <c r="P2111" s="28">
        <v>0</v>
      </c>
      <c r="Q2111" s="190"/>
      <c r="R2111" s="191"/>
      <c r="S2111" s="6"/>
      <c r="T2111" s="17"/>
    </row>
    <row r="2112" spans="1:20" ht="13.5" thickBot="1">
      <c r="A2112" s="159"/>
      <c r="B2112" s="162"/>
      <c r="C2112" s="156"/>
      <c r="D2112" s="33"/>
      <c r="E2112" s="46"/>
      <c r="F2112" s="116" t="s">
        <v>238</v>
      </c>
      <c r="G2112" s="36">
        <f t="shared" si="449"/>
        <v>0</v>
      </c>
      <c r="H2112" s="36">
        <f t="shared" si="449"/>
        <v>0</v>
      </c>
      <c r="I2112" s="36">
        <v>0</v>
      </c>
      <c r="J2112" s="36">
        <v>0</v>
      </c>
      <c r="K2112" s="36">
        <v>0</v>
      </c>
      <c r="L2112" s="36">
        <v>0</v>
      </c>
      <c r="M2112" s="36">
        <v>0</v>
      </c>
      <c r="N2112" s="36">
        <v>0</v>
      </c>
      <c r="O2112" s="36">
        <v>0</v>
      </c>
      <c r="P2112" s="36">
        <v>0</v>
      </c>
      <c r="Q2112" s="192"/>
      <c r="R2112" s="193"/>
      <c r="S2112" s="6"/>
      <c r="T2112" s="17"/>
    </row>
    <row r="2113" spans="1:19" ht="12.75" customHeight="1">
      <c r="A2113" s="136" t="s">
        <v>220</v>
      </c>
      <c r="B2113" s="139" t="s">
        <v>221</v>
      </c>
      <c r="C2113" s="145" t="s">
        <v>374</v>
      </c>
      <c r="D2113" s="21"/>
      <c r="E2113" s="114"/>
      <c r="F2113" s="119" t="s">
        <v>19</v>
      </c>
      <c r="G2113" s="23">
        <f>SUM(G2114:G2124)</f>
        <v>337.90000000000003</v>
      </c>
      <c r="H2113" s="23">
        <f aca="true" t="shared" si="450" ref="H2113:P2113">SUM(H2114:H2124)</f>
        <v>0</v>
      </c>
      <c r="I2113" s="23">
        <f t="shared" si="450"/>
        <v>3.3</v>
      </c>
      <c r="J2113" s="23">
        <f t="shared" si="450"/>
        <v>0</v>
      </c>
      <c r="K2113" s="23">
        <f t="shared" si="450"/>
        <v>0</v>
      </c>
      <c r="L2113" s="23">
        <f t="shared" si="450"/>
        <v>0</v>
      </c>
      <c r="M2113" s="23">
        <f t="shared" si="450"/>
        <v>334.6</v>
      </c>
      <c r="N2113" s="23">
        <f t="shared" si="450"/>
        <v>0</v>
      </c>
      <c r="O2113" s="23">
        <f t="shared" si="450"/>
        <v>0</v>
      </c>
      <c r="P2113" s="23">
        <f t="shared" si="450"/>
        <v>0</v>
      </c>
      <c r="Q2113" s="145" t="s">
        <v>20</v>
      </c>
      <c r="R2113" s="245"/>
      <c r="S2113" s="6"/>
    </row>
    <row r="2114" spans="1:19" ht="12.75">
      <c r="A2114" s="137"/>
      <c r="B2114" s="140"/>
      <c r="C2114" s="146"/>
      <c r="D2114" s="29"/>
      <c r="E2114" s="115"/>
      <c r="F2114" s="115" t="s">
        <v>22</v>
      </c>
      <c r="G2114" s="28">
        <f aca="true" t="shared" si="451" ref="G2114:H2118">I2114+K2114+M2114+O2114</f>
        <v>0</v>
      </c>
      <c r="H2114" s="28">
        <f t="shared" si="451"/>
        <v>0</v>
      </c>
      <c r="I2114" s="28">
        <v>0</v>
      </c>
      <c r="J2114" s="28">
        <v>0</v>
      </c>
      <c r="K2114" s="28">
        <v>0</v>
      </c>
      <c r="L2114" s="28">
        <v>0</v>
      </c>
      <c r="M2114" s="28">
        <v>0</v>
      </c>
      <c r="N2114" s="28">
        <v>0</v>
      </c>
      <c r="O2114" s="28">
        <v>0</v>
      </c>
      <c r="P2114" s="28">
        <v>0</v>
      </c>
      <c r="Q2114" s="146"/>
      <c r="R2114" s="246"/>
      <c r="S2114" s="6"/>
    </row>
    <row r="2115" spans="1:19" ht="12.75">
      <c r="A2115" s="137"/>
      <c r="B2115" s="140"/>
      <c r="C2115" s="146"/>
      <c r="D2115" s="29"/>
      <c r="E2115" s="115"/>
      <c r="F2115" s="115" t="s">
        <v>25</v>
      </c>
      <c r="G2115" s="28">
        <f t="shared" si="451"/>
        <v>0</v>
      </c>
      <c r="H2115" s="28">
        <f t="shared" si="451"/>
        <v>0</v>
      </c>
      <c r="I2115" s="28">
        <v>0</v>
      </c>
      <c r="J2115" s="28">
        <v>0</v>
      </c>
      <c r="K2115" s="28">
        <v>0</v>
      </c>
      <c r="L2115" s="28">
        <v>0</v>
      </c>
      <c r="M2115" s="28">
        <v>0</v>
      </c>
      <c r="N2115" s="28">
        <v>0</v>
      </c>
      <c r="O2115" s="28">
        <v>0</v>
      </c>
      <c r="P2115" s="28">
        <v>0</v>
      </c>
      <c r="Q2115" s="146"/>
      <c r="R2115" s="246"/>
      <c r="S2115" s="6"/>
    </row>
    <row r="2116" spans="1:19" ht="12.75">
      <c r="A2116" s="137"/>
      <c r="B2116" s="140"/>
      <c r="C2116" s="146"/>
      <c r="D2116" s="29"/>
      <c r="E2116" s="115"/>
      <c r="F2116" s="115" t="s">
        <v>26</v>
      </c>
      <c r="G2116" s="28">
        <f t="shared" si="451"/>
        <v>0</v>
      </c>
      <c r="H2116" s="28">
        <f t="shared" si="451"/>
        <v>0</v>
      </c>
      <c r="I2116" s="28">
        <v>0</v>
      </c>
      <c r="J2116" s="28">
        <v>0</v>
      </c>
      <c r="K2116" s="28">
        <v>0</v>
      </c>
      <c r="L2116" s="28">
        <v>0</v>
      </c>
      <c r="M2116" s="28">
        <v>0</v>
      </c>
      <c r="N2116" s="28">
        <v>0</v>
      </c>
      <c r="O2116" s="28">
        <v>0</v>
      </c>
      <c r="P2116" s="28">
        <v>0</v>
      </c>
      <c r="Q2116" s="146"/>
      <c r="R2116" s="246"/>
      <c r="S2116" s="6"/>
    </row>
    <row r="2117" spans="1:19" ht="12.75">
      <c r="A2117" s="137"/>
      <c r="B2117" s="140"/>
      <c r="C2117" s="146"/>
      <c r="D2117" s="29"/>
      <c r="E2117" s="115"/>
      <c r="F2117" s="115" t="s">
        <v>27</v>
      </c>
      <c r="G2117" s="28">
        <f t="shared" si="451"/>
        <v>0</v>
      </c>
      <c r="H2117" s="28">
        <f t="shared" si="451"/>
        <v>0</v>
      </c>
      <c r="I2117" s="28">
        <v>0</v>
      </c>
      <c r="J2117" s="28">
        <v>0</v>
      </c>
      <c r="K2117" s="28">
        <v>0</v>
      </c>
      <c r="L2117" s="28">
        <v>0</v>
      </c>
      <c r="M2117" s="28">
        <v>0</v>
      </c>
      <c r="N2117" s="28">
        <v>0</v>
      </c>
      <c r="O2117" s="28">
        <v>0</v>
      </c>
      <c r="P2117" s="28">
        <v>0</v>
      </c>
      <c r="Q2117" s="146"/>
      <c r="R2117" s="246"/>
      <c r="S2117" s="6"/>
    </row>
    <row r="2118" spans="1:19" ht="12.75">
      <c r="A2118" s="137"/>
      <c r="B2118" s="140"/>
      <c r="C2118" s="146"/>
      <c r="D2118" s="29"/>
      <c r="E2118" s="115"/>
      <c r="F2118" s="115" t="s">
        <v>28</v>
      </c>
      <c r="G2118" s="28">
        <f t="shared" si="451"/>
        <v>0</v>
      </c>
      <c r="H2118" s="28">
        <f t="shared" si="451"/>
        <v>0</v>
      </c>
      <c r="I2118" s="28">
        <v>0</v>
      </c>
      <c r="J2118" s="28">
        <v>0</v>
      </c>
      <c r="K2118" s="28">
        <v>0</v>
      </c>
      <c r="L2118" s="28">
        <v>0</v>
      </c>
      <c r="M2118" s="28">
        <v>0</v>
      </c>
      <c r="N2118" s="28">
        <v>0</v>
      </c>
      <c r="O2118" s="28">
        <v>0</v>
      </c>
      <c r="P2118" s="28">
        <v>0</v>
      </c>
      <c r="Q2118" s="146"/>
      <c r="R2118" s="246"/>
      <c r="S2118" s="6"/>
    </row>
    <row r="2119" spans="1:19" ht="12.75">
      <c r="A2119" s="137"/>
      <c r="B2119" s="140"/>
      <c r="C2119" s="146"/>
      <c r="D2119" s="29"/>
      <c r="E2119" s="115"/>
      <c r="F2119" s="115" t="s">
        <v>227</v>
      </c>
      <c r="G2119" s="28">
        <v>0</v>
      </c>
      <c r="H2119" s="28">
        <v>0</v>
      </c>
      <c r="I2119" s="28">
        <v>0</v>
      </c>
      <c r="J2119" s="28">
        <v>0</v>
      </c>
      <c r="K2119" s="28">
        <v>0</v>
      </c>
      <c r="L2119" s="28">
        <v>0</v>
      </c>
      <c r="M2119" s="28">
        <v>0</v>
      </c>
      <c r="N2119" s="28">
        <v>0</v>
      </c>
      <c r="O2119" s="28">
        <v>0</v>
      </c>
      <c r="P2119" s="28">
        <v>0</v>
      </c>
      <c r="Q2119" s="146"/>
      <c r="R2119" s="246"/>
      <c r="S2119" s="6"/>
    </row>
    <row r="2120" spans="1:20" ht="12.75">
      <c r="A2120" s="137"/>
      <c r="B2120" s="140"/>
      <c r="C2120" s="146"/>
      <c r="D2120" s="29"/>
      <c r="E2120" s="115"/>
      <c r="F2120" s="115" t="s">
        <v>234</v>
      </c>
      <c r="G2120" s="28">
        <f aca="true" t="shared" si="452" ref="G2120:H2124">I2120+K2120+M2120+O2120</f>
        <v>0</v>
      </c>
      <c r="H2120" s="28">
        <f t="shared" si="452"/>
        <v>0</v>
      </c>
      <c r="I2120" s="28">
        <v>0</v>
      </c>
      <c r="J2120" s="28">
        <v>0</v>
      </c>
      <c r="K2120" s="28">
        <v>0</v>
      </c>
      <c r="L2120" s="28">
        <v>0</v>
      </c>
      <c r="M2120" s="28">
        <v>0</v>
      </c>
      <c r="N2120" s="28">
        <v>0</v>
      </c>
      <c r="O2120" s="28">
        <v>0</v>
      </c>
      <c r="P2120" s="28">
        <v>0</v>
      </c>
      <c r="Q2120" s="146"/>
      <c r="R2120" s="246"/>
      <c r="S2120" s="6"/>
      <c r="T2120" s="17"/>
    </row>
    <row r="2121" spans="1:20" ht="12.75">
      <c r="A2121" s="137"/>
      <c r="B2121" s="140"/>
      <c r="C2121" s="146"/>
      <c r="D2121" s="29"/>
      <c r="E2121" s="115"/>
      <c r="F2121" s="115" t="s">
        <v>235</v>
      </c>
      <c r="G2121" s="28">
        <f t="shared" si="452"/>
        <v>0</v>
      </c>
      <c r="H2121" s="28">
        <f t="shared" si="452"/>
        <v>0</v>
      </c>
      <c r="I2121" s="28">
        <v>0</v>
      </c>
      <c r="J2121" s="28">
        <v>0</v>
      </c>
      <c r="K2121" s="28">
        <v>0</v>
      </c>
      <c r="L2121" s="28">
        <v>0</v>
      </c>
      <c r="M2121" s="28">
        <v>0</v>
      </c>
      <c r="N2121" s="28">
        <v>0</v>
      </c>
      <c r="O2121" s="28">
        <v>0</v>
      </c>
      <c r="P2121" s="28">
        <v>0</v>
      </c>
      <c r="Q2121" s="146"/>
      <c r="R2121" s="246"/>
      <c r="S2121" s="6"/>
      <c r="T2121" s="17"/>
    </row>
    <row r="2122" spans="1:20" ht="12.75">
      <c r="A2122" s="137"/>
      <c r="B2122" s="140"/>
      <c r="C2122" s="146"/>
      <c r="D2122" s="29"/>
      <c r="E2122" s="115" t="s">
        <v>21</v>
      </c>
      <c r="F2122" s="115" t="s">
        <v>236</v>
      </c>
      <c r="G2122" s="28">
        <f t="shared" si="452"/>
        <v>337.90000000000003</v>
      </c>
      <c r="H2122" s="28">
        <f t="shared" si="452"/>
        <v>0</v>
      </c>
      <c r="I2122" s="28">
        <f>3.3</f>
        <v>3.3</v>
      </c>
      <c r="J2122" s="28">
        <v>0</v>
      </c>
      <c r="K2122" s="28">
        <v>0</v>
      </c>
      <c r="L2122" s="28">
        <v>0</v>
      </c>
      <c r="M2122" s="28">
        <f>334.6</f>
        <v>334.6</v>
      </c>
      <c r="N2122" s="28">
        <v>0</v>
      </c>
      <c r="O2122" s="28">
        <v>0</v>
      </c>
      <c r="P2122" s="28">
        <v>0</v>
      </c>
      <c r="Q2122" s="146"/>
      <c r="R2122" s="246"/>
      <c r="S2122" s="6"/>
      <c r="T2122" s="17"/>
    </row>
    <row r="2123" spans="1:20" ht="12.75">
      <c r="A2123" s="137"/>
      <c r="B2123" s="140"/>
      <c r="C2123" s="146"/>
      <c r="D2123" s="29"/>
      <c r="E2123" s="115"/>
      <c r="F2123" s="115" t="s">
        <v>237</v>
      </c>
      <c r="G2123" s="28">
        <f t="shared" si="452"/>
        <v>0</v>
      </c>
      <c r="H2123" s="28">
        <f t="shared" si="452"/>
        <v>0</v>
      </c>
      <c r="I2123" s="28">
        <v>0</v>
      </c>
      <c r="J2123" s="28">
        <v>0</v>
      </c>
      <c r="K2123" s="28">
        <v>0</v>
      </c>
      <c r="L2123" s="28">
        <v>0</v>
      </c>
      <c r="M2123" s="28">
        <v>0</v>
      </c>
      <c r="N2123" s="28">
        <v>0</v>
      </c>
      <c r="O2123" s="28">
        <v>0</v>
      </c>
      <c r="P2123" s="28">
        <v>0</v>
      </c>
      <c r="Q2123" s="146"/>
      <c r="R2123" s="246"/>
      <c r="S2123" s="6"/>
      <c r="T2123" s="17"/>
    </row>
    <row r="2124" spans="1:20" ht="13.5" thickBot="1">
      <c r="A2124" s="148"/>
      <c r="B2124" s="149"/>
      <c r="C2124" s="251"/>
      <c r="D2124" s="86"/>
      <c r="E2124" s="108"/>
      <c r="F2124" s="108" t="s">
        <v>238</v>
      </c>
      <c r="G2124" s="89">
        <f t="shared" si="452"/>
        <v>0</v>
      </c>
      <c r="H2124" s="89">
        <f t="shared" si="452"/>
        <v>0</v>
      </c>
      <c r="I2124" s="89">
        <v>0</v>
      </c>
      <c r="J2124" s="89">
        <v>0</v>
      </c>
      <c r="K2124" s="89">
        <v>0</v>
      </c>
      <c r="L2124" s="89">
        <v>0</v>
      </c>
      <c r="M2124" s="89">
        <v>0</v>
      </c>
      <c r="N2124" s="89">
        <v>0</v>
      </c>
      <c r="O2124" s="89">
        <v>0</v>
      </c>
      <c r="P2124" s="89">
        <v>0</v>
      </c>
      <c r="Q2124" s="251"/>
      <c r="R2124" s="252"/>
      <c r="S2124" s="6"/>
      <c r="T2124" s="17"/>
    </row>
    <row r="2125" spans="1:20" ht="12.75">
      <c r="A2125" s="157" t="s">
        <v>383</v>
      </c>
      <c r="B2125" s="154" t="s">
        <v>384</v>
      </c>
      <c r="C2125" s="110"/>
      <c r="D2125" s="21"/>
      <c r="E2125" s="114"/>
      <c r="F2125" s="119" t="s">
        <v>19</v>
      </c>
      <c r="G2125" s="100">
        <f>SUM(G2126:G2136)</f>
        <v>11000</v>
      </c>
      <c r="H2125" s="100">
        <f aca="true" t="shared" si="453" ref="H2125:P2125">SUM(H2126:H2136)</f>
        <v>0</v>
      </c>
      <c r="I2125" s="100">
        <f t="shared" si="453"/>
        <v>11000</v>
      </c>
      <c r="J2125" s="100">
        <f t="shared" si="453"/>
        <v>0</v>
      </c>
      <c r="K2125" s="100">
        <f t="shared" si="453"/>
        <v>0</v>
      </c>
      <c r="L2125" s="100">
        <f t="shared" si="453"/>
        <v>0</v>
      </c>
      <c r="M2125" s="100">
        <f t="shared" si="453"/>
        <v>0</v>
      </c>
      <c r="N2125" s="100">
        <f t="shared" si="453"/>
        <v>0</v>
      </c>
      <c r="O2125" s="100">
        <f t="shared" si="453"/>
        <v>0</v>
      </c>
      <c r="P2125" s="100">
        <f t="shared" si="453"/>
        <v>0</v>
      </c>
      <c r="Q2125" s="188" t="s">
        <v>20</v>
      </c>
      <c r="R2125" s="189"/>
      <c r="S2125" s="6"/>
      <c r="T2125" s="17"/>
    </row>
    <row r="2126" spans="1:20" ht="12.75">
      <c r="A2126" s="158"/>
      <c r="B2126" s="155"/>
      <c r="C2126" s="109"/>
      <c r="D2126" s="29"/>
      <c r="E2126" s="115"/>
      <c r="F2126" s="115" t="s">
        <v>22</v>
      </c>
      <c r="G2126" s="28">
        <f>I2126+K2126+M2126+O2126</f>
        <v>0</v>
      </c>
      <c r="H2126" s="28">
        <f aca="true" t="shared" si="454" ref="H2126:H2136">J2126+L2126+N2126+P2126</f>
        <v>0</v>
      </c>
      <c r="I2126" s="28">
        <v>0</v>
      </c>
      <c r="J2126" s="28">
        <v>0</v>
      </c>
      <c r="K2126" s="28">
        <v>0</v>
      </c>
      <c r="L2126" s="28">
        <v>0</v>
      </c>
      <c r="M2126" s="28">
        <v>0</v>
      </c>
      <c r="N2126" s="28">
        <v>0</v>
      </c>
      <c r="O2126" s="28">
        <v>0</v>
      </c>
      <c r="P2126" s="28">
        <v>0</v>
      </c>
      <c r="Q2126" s="190"/>
      <c r="R2126" s="191"/>
      <c r="S2126" s="6"/>
      <c r="T2126" s="17"/>
    </row>
    <row r="2127" spans="1:20" ht="12.75">
      <c r="A2127" s="158"/>
      <c r="B2127" s="155"/>
      <c r="C2127" s="109"/>
      <c r="D2127" s="29"/>
      <c r="E2127" s="115"/>
      <c r="F2127" s="115" t="s">
        <v>25</v>
      </c>
      <c r="G2127" s="28">
        <f>I2127+K2127+M2127+O2127</f>
        <v>0</v>
      </c>
      <c r="H2127" s="28">
        <f t="shared" si="454"/>
        <v>0</v>
      </c>
      <c r="I2127" s="28">
        <v>0</v>
      </c>
      <c r="J2127" s="28">
        <v>0</v>
      </c>
      <c r="K2127" s="28">
        <v>0</v>
      </c>
      <c r="L2127" s="28">
        <v>0</v>
      </c>
      <c r="M2127" s="28">
        <v>0</v>
      </c>
      <c r="N2127" s="28">
        <v>0</v>
      </c>
      <c r="O2127" s="28">
        <v>0</v>
      </c>
      <c r="P2127" s="28">
        <v>0</v>
      </c>
      <c r="Q2127" s="190"/>
      <c r="R2127" s="191"/>
      <c r="S2127" s="6"/>
      <c r="T2127" s="17"/>
    </row>
    <row r="2128" spans="1:20" ht="12.75">
      <c r="A2128" s="158"/>
      <c r="B2128" s="155"/>
      <c r="C2128" s="109"/>
      <c r="D2128" s="29"/>
      <c r="E2128" s="115"/>
      <c r="F2128" s="115" t="s">
        <v>26</v>
      </c>
      <c r="G2128" s="28">
        <f>I2128+K2128+M2128+O2128</f>
        <v>0</v>
      </c>
      <c r="H2128" s="28">
        <f t="shared" si="454"/>
        <v>0</v>
      </c>
      <c r="I2128" s="28">
        <v>0</v>
      </c>
      <c r="J2128" s="28">
        <v>0</v>
      </c>
      <c r="K2128" s="28">
        <v>0</v>
      </c>
      <c r="L2128" s="28">
        <v>0</v>
      </c>
      <c r="M2128" s="28">
        <v>0</v>
      </c>
      <c r="N2128" s="28">
        <v>0</v>
      </c>
      <c r="O2128" s="28">
        <v>0</v>
      </c>
      <c r="P2128" s="28">
        <v>0</v>
      </c>
      <c r="Q2128" s="190"/>
      <c r="R2128" s="191"/>
      <c r="S2128" s="6"/>
      <c r="T2128" s="17"/>
    </row>
    <row r="2129" spans="1:20" ht="12.75">
      <c r="A2129" s="158"/>
      <c r="B2129" s="155"/>
      <c r="C2129" s="109"/>
      <c r="D2129" s="29"/>
      <c r="E2129" s="115"/>
      <c r="F2129" s="115" t="s">
        <v>27</v>
      </c>
      <c r="G2129" s="28">
        <f aca="true" t="shared" si="455" ref="G2129:G2136">I2129+K2129+M2129+O2129</f>
        <v>0</v>
      </c>
      <c r="H2129" s="28">
        <f t="shared" si="454"/>
        <v>0</v>
      </c>
      <c r="I2129" s="28">
        <v>0</v>
      </c>
      <c r="J2129" s="28">
        <v>0</v>
      </c>
      <c r="K2129" s="28">
        <v>0</v>
      </c>
      <c r="L2129" s="28">
        <v>0</v>
      </c>
      <c r="M2129" s="28">
        <v>0</v>
      </c>
      <c r="N2129" s="28">
        <v>0</v>
      </c>
      <c r="O2129" s="28">
        <v>0</v>
      </c>
      <c r="P2129" s="28">
        <v>0</v>
      </c>
      <c r="Q2129" s="190"/>
      <c r="R2129" s="191"/>
      <c r="S2129" s="6"/>
      <c r="T2129" s="17"/>
    </row>
    <row r="2130" spans="1:20" ht="12.75">
      <c r="A2130" s="158"/>
      <c r="B2130" s="155"/>
      <c r="C2130" s="109"/>
      <c r="D2130" s="29"/>
      <c r="E2130" s="49"/>
      <c r="F2130" s="115" t="s">
        <v>28</v>
      </c>
      <c r="G2130" s="28">
        <f t="shared" si="455"/>
        <v>0</v>
      </c>
      <c r="H2130" s="28">
        <f t="shared" si="454"/>
        <v>0</v>
      </c>
      <c r="I2130" s="28">
        <v>0</v>
      </c>
      <c r="J2130" s="28">
        <v>0</v>
      </c>
      <c r="K2130" s="28">
        <v>0</v>
      </c>
      <c r="L2130" s="28">
        <v>0</v>
      </c>
      <c r="M2130" s="28">
        <v>0</v>
      </c>
      <c r="N2130" s="28">
        <v>0</v>
      </c>
      <c r="O2130" s="28">
        <v>0</v>
      </c>
      <c r="P2130" s="28">
        <v>0</v>
      </c>
      <c r="Q2130" s="190"/>
      <c r="R2130" s="191"/>
      <c r="S2130" s="6"/>
      <c r="T2130" s="17"/>
    </row>
    <row r="2131" spans="1:20" ht="12.75">
      <c r="A2131" s="158"/>
      <c r="B2131" s="155"/>
      <c r="C2131" s="109"/>
      <c r="D2131" s="29"/>
      <c r="E2131" s="49"/>
      <c r="F2131" s="115" t="s">
        <v>227</v>
      </c>
      <c r="G2131" s="28">
        <f t="shared" si="455"/>
        <v>0</v>
      </c>
      <c r="H2131" s="28">
        <f t="shared" si="454"/>
        <v>0</v>
      </c>
      <c r="I2131" s="28">
        <v>0</v>
      </c>
      <c r="J2131" s="28">
        <v>0</v>
      </c>
      <c r="K2131" s="28">
        <v>0</v>
      </c>
      <c r="L2131" s="28">
        <v>0</v>
      </c>
      <c r="M2131" s="28">
        <v>0</v>
      </c>
      <c r="N2131" s="28">
        <v>0</v>
      </c>
      <c r="O2131" s="28">
        <v>0</v>
      </c>
      <c r="P2131" s="28">
        <v>0</v>
      </c>
      <c r="Q2131" s="190"/>
      <c r="R2131" s="191"/>
      <c r="S2131" s="6"/>
      <c r="T2131" s="17"/>
    </row>
    <row r="2132" spans="1:20" ht="12.75">
      <c r="A2132" s="158"/>
      <c r="B2132" s="155"/>
      <c r="C2132" s="109"/>
      <c r="D2132" s="29"/>
      <c r="E2132" s="115"/>
      <c r="F2132" s="115" t="s">
        <v>234</v>
      </c>
      <c r="G2132" s="28">
        <f t="shared" si="455"/>
        <v>0</v>
      </c>
      <c r="H2132" s="28">
        <f t="shared" si="454"/>
        <v>0</v>
      </c>
      <c r="I2132" s="28">
        <v>0</v>
      </c>
      <c r="J2132" s="28">
        <v>0</v>
      </c>
      <c r="K2132" s="28">
        <v>0</v>
      </c>
      <c r="L2132" s="28">
        <v>0</v>
      </c>
      <c r="M2132" s="28">
        <v>0</v>
      </c>
      <c r="N2132" s="28">
        <v>0</v>
      </c>
      <c r="O2132" s="28">
        <v>0</v>
      </c>
      <c r="P2132" s="28">
        <v>0</v>
      </c>
      <c r="Q2132" s="190"/>
      <c r="R2132" s="191"/>
      <c r="S2132" s="6"/>
      <c r="T2132" s="17"/>
    </row>
    <row r="2133" spans="1:20" ht="12.75">
      <c r="A2133" s="158"/>
      <c r="B2133" s="155"/>
      <c r="C2133" s="109"/>
      <c r="D2133" s="29"/>
      <c r="E2133" s="115"/>
      <c r="F2133" s="115" t="s">
        <v>235</v>
      </c>
      <c r="G2133" s="28">
        <f t="shared" si="455"/>
        <v>0</v>
      </c>
      <c r="H2133" s="28">
        <f t="shared" si="454"/>
        <v>0</v>
      </c>
      <c r="I2133" s="28">
        <v>0</v>
      </c>
      <c r="J2133" s="28">
        <v>0</v>
      </c>
      <c r="K2133" s="28">
        <v>0</v>
      </c>
      <c r="L2133" s="28">
        <v>0</v>
      </c>
      <c r="M2133" s="28">
        <v>0</v>
      </c>
      <c r="N2133" s="28">
        <v>0</v>
      </c>
      <c r="O2133" s="28">
        <v>0</v>
      </c>
      <c r="P2133" s="28">
        <v>0</v>
      </c>
      <c r="Q2133" s="190"/>
      <c r="R2133" s="191"/>
      <c r="S2133" s="6"/>
      <c r="T2133" s="17"/>
    </row>
    <row r="2134" spans="1:20" ht="12.75">
      <c r="A2134" s="158"/>
      <c r="B2134" s="155"/>
      <c r="C2134" s="109"/>
      <c r="D2134" s="29"/>
      <c r="E2134" s="115" t="s">
        <v>24</v>
      </c>
      <c r="F2134" s="115" t="s">
        <v>236</v>
      </c>
      <c r="G2134" s="28">
        <f t="shared" si="455"/>
        <v>1000</v>
      </c>
      <c r="H2134" s="28">
        <f t="shared" si="454"/>
        <v>0</v>
      </c>
      <c r="I2134" s="28">
        <v>1000</v>
      </c>
      <c r="J2134" s="28">
        <v>0</v>
      </c>
      <c r="K2134" s="28">
        <v>0</v>
      </c>
      <c r="L2134" s="28">
        <v>0</v>
      </c>
      <c r="M2134" s="28">
        <v>0</v>
      </c>
      <c r="N2134" s="28">
        <v>0</v>
      </c>
      <c r="O2134" s="28">
        <v>0</v>
      </c>
      <c r="P2134" s="28">
        <v>0</v>
      </c>
      <c r="Q2134" s="190"/>
      <c r="R2134" s="191"/>
      <c r="S2134" s="6"/>
      <c r="T2134" s="17"/>
    </row>
    <row r="2135" spans="1:20" ht="12.75">
      <c r="A2135" s="158"/>
      <c r="B2135" s="155"/>
      <c r="C2135" s="109"/>
      <c r="D2135" s="29"/>
      <c r="E2135" s="115" t="s">
        <v>23</v>
      </c>
      <c r="F2135" s="115" t="s">
        <v>237</v>
      </c>
      <c r="G2135" s="28">
        <f t="shared" si="455"/>
        <v>10000</v>
      </c>
      <c r="H2135" s="28">
        <f t="shared" si="454"/>
        <v>0</v>
      </c>
      <c r="I2135" s="28">
        <v>10000</v>
      </c>
      <c r="J2135" s="28">
        <v>0</v>
      </c>
      <c r="K2135" s="28">
        <v>0</v>
      </c>
      <c r="L2135" s="28">
        <v>0</v>
      </c>
      <c r="M2135" s="28">
        <v>0</v>
      </c>
      <c r="N2135" s="28">
        <v>0</v>
      </c>
      <c r="O2135" s="28">
        <v>0</v>
      </c>
      <c r="P2135" s="28">
        <v>0</v>
      </c>
      <c r="Q2135" s="190"/>
      <c r="R2135" s="191"/>
      <c r="S2135" s="6"/>
      <c r="T2135" s="17"/>
    </row>
    <row r="2136" spans="1:20" ht="13.5" thickBot="1">
      <c r="A2136" s="159"/>
      <c r="B2136" s="156"/>
      <c r="C2136" s="113"/>
      <c r="D2136" s="33"/>
      <c r="E2136" s="116"/>
      <c r="F2136" s="116" t="s">
        <v>238</v>
      </c>
      <c r="G2136" s="36">
        <f t="shared" si="455"/>
        <v>0</v>
      </c>
      <c r="H2136" s="36">
        <f t="shared" si="454"/>
        <v>0</v>
      </c>
      <c r="I2136" s="36">
        <v>0</v>
      </c>
      <c r="J2136" s="36">
        <v>0</v>
      </c>
      <c r="K2136" s="36">
        <v>0</v>
      </c>
      <c r="L2136" s="36">
        <v>0</v>
      </c>
      <c r="M2136" s="36">
        <v>0</v>
      </c>
      <c r="N2136" s="36">
        <v>0</v>
      </c>
      <c r="O2136" s="36">
        <v>0</v>
      </c>
      <c r="P2136" s="36">
        <v>0</v>
      </c>
      <c r="Q2136" s="192"/>
      <c r="R2136" s="193"/>
      <c r="S2136" s="6"/>
      <c r="T2136" s="17"/>
    </row>
    <row r="2137" spans="1:53" s="43" customFormat="1" ht="27" customHeight="1" thickBot="1">
      <c r="A2137" s="334" t="s">
        <v>146</v>
      </c>
      <c r="B2137" s="335"/>
      <c r="C2137" s="335"/>
      <c r="D2137" s="335"/>
      <c r="E2137" s="335"/>
      <c r="F2137" s="335"/>
      <c r="G2137" s="335"/>
      <c r="H2137" s="335"/>
      <c r="I2137" s="335"/>
      <c r="J2137" s="335"/>
      <c r="K2137" s="335"/>
      <c r="L2137" s="335"/>
      <c r="M2137" s="335"/>
      <c r="N2137" s="335"/>
      <c r="O2137" s="335"/>
      <c r="P2137" s="335"/>
      <c r="Q2137" s="335"/>
      <c r="R2137" s="336"/>
      <c r="S2137" s="337"/>
      <c r="T2137" s="41"/>
      <c r="U2137" s="41"/>
      <c r="V2137" s="41"/>
      <c r="W2137" s="42"/>
      <c r="X2137" s="42"/>
      <c r="Y2137" s="42"/>
      <c r="Z2137" s="42"/>
      <c r="AA2137" s="42"/>
      <c r="AB2137" s="42"/>
      <c r="AC2137" s="42"/>
      <c r="AD2137" s="42"/>
      <c r="AE2137" s="42"/>
      <c r="AF2137" s="42"/>
      <c r="AG2137" s="42"/>
      <c r="AH2137" s="42"/>
      <c r="AI2137" s="42"/>
      <c r="AJ2137" s="42"/>
      <c r="AK2137" s="42"/>
      <c r="AL2137" s="42"/>
      <c r="AM2137" s="42"/>
      <c r="AN2137" s="42"/>
      <c r="AO2137" s="42"/>
      <c r="AP2137" s="42"/>
      <c r="AQ2137" s="42"/>
      <c r="AR2137" s="42"/>
      <c r="AS2137" s="42"/>
      <c r="AT2137" s="42"/>
      <c r="AU2137" s="42"/>
      <c r="AV2137" s="42"/>
      <c r="AW2137" s="42"/>
      <c r="AX2137" s="42"/>
      <c r="AY2137" s="42"/>
      <c r="AZ2137" s="42"/>
      <c r="BA2137" s="42"/>
    </row>
    <row r="2138" spans="1:19" ht="12.75" customHeight="1">
      <c r="A2138" s="248" t="s">
        <v>147</v>
      </c>
      <c r="B2138" s="139" t="s">
        <v>148</v>
      </c>
      <c r="C2138" s="145" t="s">
        <v>33</v>
      </c>
      <c r="D2138" s="21"/>
      <c r="E2138" s="114"/>
      <c r="F2138" s="119" t="s">
        <v>19</v>
      </c>
      <c r="G2138" s="23">
        <f>SUM(G2139:G2149)</f>
        <v>15000</v>
      </c>
      <c r="H2138" s="23">
        <f aca="true" t="shared" si="456" ref="H2138:P2138">SUM(H2139:H2149)</f>
        <v>15000</v>
      </c>
      <c r="I2138" s="23">
        <f t="shared" si="456"/>
        <v>15000</v>
      </c>
      <c r="J2138" s="23">
        <f t="shared" si="456"/>
        <v>15000</v>
      </c>
      <c r="K2138" s="23">
        <f t="shared" si="456"/>
        <v>0</v>
      </c>
      <c r="L2138" s="23">
        <f t="shared" si="456"/>
        <v>0</v>
      </c>
      <c r="M2138" s="23">
        <f t="shared" si="456"/>
        <v>0</v>
      </c>
      <c r="N2138" s="23">
        <f t="shared" si="456"/>
        <v>0</v>
      </c>
      <c r="O2138" s="23">
        <f t="shared" si="456"/>
        <v>0</v>
      </c>
      <c r="P2138" s="23">
        <f t="shared" si="456"/>
        <v>0</v>
      </c>
      <c r="Q2138" s="145" t="s">
        <v>20</v>
      </c>
      <c r="R2138" s="245"/>
      <c r="S2138" s="6"/>
    </row>
    <row r="2139" spans="1:19" ht="12.75">
      <c r="A2139" s="249"/>
      <c r="B2139" s="140"/>
      <c r="C2139" s="146"/>
      <c r="D2139" s="101">
        <v>834001414</v>
      </c>
      <c r="E2139" s="115" t="s">
        <v>24</v>
      </c>
      <c r="F2139" s="115" t="s">
        <v>22</v>
      </c>
      <c r="G2139" s="28">
        <f aca="true" t="shared" si="457" ref="G2139:H2143">I2139+K2139+M2139+O2139</f>
        <v>15000</v>
      </c>
      <c r="H2139" s="28">
        <f t="shared" si="457"/>
        <v>15000</v>
      </c>
      <c r="I2139" s="28">
        <v>15000</v>
      </c>
      <c r="J2139" s="28">
        <v>15000</v>
      </c>
      <c r="K2139" s="28">
        <v>0</v>
      </c>
      <c r="L2139" s="28">
        <v>0</v>
      </c>
      <c r="M2139" s="28">
        <v>0</v>
      </c>
      <c r="N2139" s="28">
        <v>0</v>
      </c>
      <c r="O2139" s="28">
        <v>0</v>
      </c>
      <c r="P2139" s="28">
        <v>0</v>
      </c>
      <c r="Q2139" s="146"/>
      <c r="R2139" s="246"/>
      <c r="S2139" s="6"/>
    </row>
    <row r="2140" spans="1:19" ht="12.75">
      <c r="A2140" s="249"/>
      <c r="B2140" s="140"/>
      <c r="C2140" s="146"/>
      <c r="D2140" s="29"/>
      <c r="E2140" s="115"/>
      <c r="F2140" s="115" t="s">
        <v>25</v>
      </c>
      <c r="G2140" s="28">
        <f t="shared" si="457"/>
        <v>0</v>
      </c>
      <c r="H2140" s="28">
        <f t="shared" si="457"/>
        <v>0</v>
      </c>
      <c r="I2140" s="28">
        <v>0</v>
      </c>
      <c r="J2140" s="28">
        <v>0</v>
      </c>
      <c r="K2140" s="28">
        <v>0</v>
      </c>
      <c r="L2140" s="28">
        <v>0</v>
      </c>
      <c r="M2140" s="28">
        <v>0</v>
      </c>
      <c r="N2140" s="28">
        <v>0</v>
      </c>
      <c r="O2140" s="28">
        <v>0</v>
      </c>
      <c r="P2140" s="28">
        <v>0</v>
      </c>
      <c r="Q2140" s="146"/>
      <c r="R2140" s="246"/>
      <c r="S2140" s="6"/>
    </row>
    <row r="2141" spans="1:19" ht="12.75">
      <c r="A2141" s="249"/>
      <c r="B2141" s="140"/>
      <c r="C2141" s="146"/>
      <c r="D2141" s="29"/>
      <c r="E2141" s="115"/>
      <c r="F2141" s="115" t="s">
        <v>26</v>
      </c>
      <c r="G2141" s="28">
        <f t="shared" si="457"/>
        <v>0</v>
      </c>
      <c r="H2141" s="28">
        <f t="shared" si="457"/>
        <v>0</v>
      </c>
      <c r="I2141" s="28">
        <v>0</v>
      </c>
      <c r="J2141" s="28">
        <v>0</v>
      </c>
      <c r="K2141" s="28">
        <v>0</v>
      </c>
      <c r="L2141" s="28">
        <v>0</v>
      </c>
      <c r="M2141" s="28">
        <v>0</v>
      </c>
      <c r="N2141" s="28">
        <v>0</v>
      </c>
      <c r="O2141" s="28">
        <v>0</v>
      </c>
      <c r="P2141" s="28">
        <v>0</v>
      </c>
      <c r="Q2141" s="146"/>
      <c r="R2141" s="246"/>
      <c r="S2141" s="6"/>
    </row>
    <row r="2142" spans="1:19" ht="12.75">
      <c r="A2142" s="249"/>
      <c r="B2142" s="140"/>
      <c r="C2142" s="146"/>
      <c r="D2142" s="29"/>
      <c r="E2142" s="115"/>
      <c r="F2142" s="115" t="s">
        <v>27</v>
      </c>
      <c r="G2142" s="28">
        <f t="shared" si="457"/>
        <v>0</v>
      </c>
      <c r="H2142" s="28">
        <f t="shared" si="457"/>
        <v>0</v>
      </c>
      <c r="I2142" s="28">
        <v>0</v>
      </c>
      <c r="J2142" s="28">
        <v>0</v>
      </c>
      <c r="K2142" s="28">
        <v>0</v>
      </c>
      <c r="L2142" s="28">
        <v>0</v>
      </c>
      <c r="M2142" s="28">
        <v>0</v>
      </c>
      <c r="N2142" s="28">
        <v>0</v>
      </c>
      <c r="O2142" s="28">
        <v>0</v>
      </c>
      <c r="P2142" s="28">
        <v>0</v>
      </c>
      <c r="Q2142" s="146"/>
      <c r="R2142" s="246"/>
      <c r="S2142" s="6"/>
    </row>
    <row r="2143" spans="1:19" ht="12.75">
      <c r="A2143" s="249"/>
      <c r="B2143" s="140"/>
      <c r="C2143" s="146"/>
      <c r="D2143" s="29"/>
      <c r="E2143" s="115"/>
      <c r="F2143" s="115" t="s">
        <v>28</v>
      </c>
      <c r="G2143" s="28">
        <f t="shared" si="457"/>
        <v>0</v>
      </c>
      <c r="H2143" s="28">
        <f t="shared" si="457"/>
        <v>0</v>
      </c>
      <c r="I2143" s="28">
        <v>0</v>
      </c>
      <c r="J2143" s="28">
        <v>0</v>
      </c>
      <c r="K2143" s="28">
        <v>0</v>
      </c>
      <c r="L2143" s="28">
        <v>0</v>
      </c>
      <c r="M2143" s="28">
        <v>0</v>
      </c>
      <c r="N2143" s="28">
        <v>0</v>
      </c>
      <c r="O2143" s="28">
        <v>0</v>
      </c>
      <c r="P2143" s="28">
        <v>0</v>
      </c>
      <c r="Q2143" s="146"/>
      <c r="R2143" s="246"/>
      <c r="S2143" s="6"/>
    </row>
    <row r="2144" spans="1:19" ht="12.75">
      <c r="A2144" s="249"/>
      <c r="B2144" s="140"/>
      <c r="C2144" s="146"/>
      <c r="D2144" s="29"/>
      <c r="E2144" s="115"/>
      <c r="F2144" s="115" t="s">
        <v>227</v>
      </c>
      <c r="G2144" s="28">
        <v>0</v>
      </c>
      <c r="H2144" s="28">
        <v>0</v>
      </c>
      <c r="I2144" s="28">
        <v>0</v>
      </c>
      <c r="J2144" s="28">
        <v>0</v>
      </c>
      <c r="K2144" s="28">
        <v>0</v>
      </c>
      <c r="L2144" s="28">
        <v>0</v>
      </c>
      <c r="M2144" s="28">
        <v>0</v>
      </c>
      <c r="N2144" s="28">
        <v>0</v>
      </c>
      <c r="O2144" s="28">
        <v>0</v>
      </c>
      <c r="P2144" s="28">
        <v>0</v>
      </c>
      <c r="Q2144" s="146"/>
      <c r="R2144" s="246"/>
      <c r="S2144" s="6"/>
    </row>
    <row r="2145" spans="1:20" ht="12.75">
      <c r="A2145" s="249"/>
      <c r="B2145" s="140"/>
      <c r="C2145" s="146"/>
      <c r="D2145" s="29"/>
      <c r="E2145" s="115"/>
      <c r="F2145" s="115" t="s">
        <v>234</v>
      </c>
      <c r="G2145" s="28">
        <f aca="true" t="shared" si="458" ref="G2145:H2149">I2145+K2145+M2145+O2145</f>
        <v>0</v>
      </c>
      <c r="H2145" s="28">
        <f t="shared" si="458"/>
        <v>0</v>
      </c>
      <c r="I2145" s="28">
        <v>0</v>
      </c>
      <c r="J2145" s="28">
        <v>0</v>
      </c>
      <c r="K2145" s="28">
        <v>0</v>
      </c>
      <c r="L2145" s="28">
        <v>0</v>
      </c>
      <c r="M2145" s="28">
        <v>0</v>
      </c>
      <c r="N2145" s="28">
        <v>0</v>
      </c>
      <c r="O2145" s="28">
        <v>0</v>
      </c>
      <c r="P2145" s="28">
        <v>0</v>
      </c>
      <c r="Q2145" s="146"/>
      <c r="R2145" s="246"/>
      <c r="S2145" s="6"/>
      <c r="T2145" s="17"/>
    </row>
    <row r="2146" spans="1:20" ht="12.75">
      <c r="A2146" s="249"/>
      <c r="B2146" s="140"/>
      <c r="C2146" s="146"/>
      <c r="D2146" s="29"/>
      <c r="E2146" s="115"/>
      <c r="F2146" s="115" t="s">
        <v>235</v>
      </c>
      <c r="G2146" s="28">
        <f t="shared" si="458"/>
        <v>0</v>
      </c>
      <c r="H2146" s="28">
        <f t="shared" si="458"/>
        <v>0</v>
      </c>
      <c r="I2146" s="28">
        <v>0</v>
      </c>
      <c r="J2146" s="28">
        <v>0</v>
      </c>
      <c r="K2146" s="28">
        <v>0</v>
      </c>
      <c r="L2146" s="28">
        <v>0</v>
      </c>
      <c r="M2146" s="28">
        <v>0</v>
      </c>
      <c r="N2146" s="28">
        <v>0</v>
      </c>
      <c r="O2146" s="28">
        <v>0</v>
      </c>
      <c r="P2146" s="28">
        <v>0</v>
      </c>
      <c r="Q2146" s="146"/>
      <c r="R2146" s="246"/>
      <c r="S2146" s="6"/>
      <c r="T2146" s="17"/>
    </row>
    <row r="2147" spans="1:20" ht="12.75">
      <c r="A2147" s="249"/>
      <c r="B2147" s="140"/>
      <c r="C2147" s="146"/>
      <c r="D2147" s="29"/>
      <c r="E2147" s="115"/>
      <c r="F2147" s="115" t="s">
        <v>236</v>
      </c>
      <c r="G2147" s="28">
        <f t="shared" si="458"/>
        <v>0</v>
      </c>
      <c r="H2147" s="28">
        <f t="shared" si="458"/>
        <v>0</v>
      </c>
      <c r="I2147" s="28">
        <v>0</v>
      </c>
      <c r="J2147" s="28">
        <v>0</v>
      </c>
      <c r="K2147" s="28">
        <v>0</v>
      </c>
      <c r="L2147" s="28">
        <v>0</v>
      </c>
      <c r="M2147" s="28">
        <v>0</v>
      </c>
      <c r="N2147" s="28">
        <v>0</v>
      </c>
      <c r="O2147" s="28">
        <v>0</v>
      </c>
      <c r="P2147" s="28">
        <v>0</v>
      </c>
      <c r="Q2147" s="146"/>
      <c r="R2147" s="246"/>
      <c r="S2147" s="6"/>
      <c r="T2147" s="17"/>
    </row>
    <row r="2148" spans="1:20" ht="12.75">
      <c r="A2148" s="249"/>
      <c r="B2148" s="140"/>
      <c r="C2148" s="146"/>
      <c r="D2148" s="29"/>
      <c r="E2148" s="115"/>
      <c r="F2148" s="115" t="s">
        <v>237</v>
      </c>
      <c r="G2148" s="28">
        <f t="shared" si="458"/>
        <v>0</v>
      </c>
      <c r="H2148" s="28">
        <f t="shared" si="458"/>
        <v>0</v>
      </c>
      <c r="I2148" s="28">
        <v>0</v>
      </c>
      <c r="J2148" s="28">
        <v>0</v>
      </c>
      <c r="K2148" s="28">
        <v>0</v>
      </c>
      <c r="L2148" s="28">
        <v>0</v>
      </c>
      <c r="M2148" s="28">
        <v>0</v>
      </c>
      <c r="N2148" s="28">
        <v>0</v>
      </c>
      <c r="O2148" s="28">
        <v>0</v>
      </c>
      <c r="P2148" s="28">
        <v>0</v>
      </c>
      <c r="Q2148" s="146"/>
      <c r="R2148" s="246"/>
      <c r="S2148" s="6"/>
      <c r="T2148" s="17"/>
    </row>
    <row r="2149" spans="1:20" ht="13.5" thickBot="1">
      <c r="A2149" s="250"/>
      <c r="B2149" s="141"/>
      <c r="C2149" s="147"/>
      <c r="D2149" s="33"/>
      <c r="E2149" s="116"/>
      <c r="F2149" s="116" t="s">
        <v>238</v>
      </c>
      <c r="G2149" s="36">
        <f t="shared" si="458"/>
        <v>0</v>
      </c>
      <c r="H2149" s="36">
        <f t="shared" si="458"/>
        <v>0</v>
      </c>
      <c r="I2149" s="36">
        <v>0</v>
      </c>
      <c r="J2149" s="36">
        <v>0</v>
      </c>
      <c r="K2149" s="36">
        <v>0</v>
      </c>
      <c r="L2149" s="36">
        <v>0</v>
      </c>
      <c r="M2149" s="36">
        <v>0</v>
      </c>
      <c r="N2149" s="36">
        <v>0</v>
      </c>
      <c r="O2149" s="36">
        <v>0</v>
      </c>
      <c r="P2149" s="36">
        <v>0</v>
      </c>
      <c r="Q2149" s="147"/>
      <c r="R2149" s="247"/>
      <c r="S2149" s="6"/>
      <c r="T2149" s="17"/>
    </row>
    <row r="2150" spans="1:53" s="43" customFormat="1" ht="23.25" customHeight="1" thickBot="1">
      <c r="A2150" s="334" t="s">
        <v>149</v>
      </c>
      <c r="B2150" s="335"/>
      <c r="C2150" s="335"/>
      <c r="D2150" s="335"/>
      <c r="E2150" s="335"/>
      <c r="F2150" s="335"/>
      <c r="G2150" s="335"/>
      <c r="H2150" s="335"/>
      <c r="I2150" s="335"/>
      <c r="J2150" s="335"/>
      <c r="K2150" s="335"/>
      <c r="L2150" s="335"/>
      <c r="M2150" s="335"/>
      <c r="N2150" s="335"/>
      <c r="O2150" s="335"/>
      <c r="P2150" s="335"/>
      <c r="Q2150" s="335"/>
      <c r="R2150" s="336"/>
      <c r="S2150" s="337"/>
      <c r="T2150" s="41"/>
      <c r="U2150" s="41"/>
      <c r="V2150" s="41"/>
      <c r="W2150" s="42"/>
      <c r="X2150" s="42"/>
      <c r="Y2150" s="42"/>
      <c r="Z2150" s="42"/>
      <c r="AA2150" s="42"/>
      <c r="AB2150" s="42"/>
      <c r="AC2150" s="42"/>
      <c r="AD2150" s="42"/>
      <c r="AE2150" s="42"/>
      <c r="AF2150" s="42"/>
      <c r="AG2150" s="42"/>
      <c r="AH2150" s="42"/>
      <c r="AI2150" s="42"/>
      <c r="AJ2150" s="42"/>
      <c r="AK2150" s="42"/>
      <c r="AL2150" s="42"/>
      <c r="AM2150" s="42"/>
      <c r="AN2150" s="42"/>
      <c r="AO2150" s="42"/>
      <c r="AP2150" s="42"/>
      <c r="AQ2150" s="42"/>
      <c r="AR2150" s="42"/>
      <c r="AS2150" s="42"/>
      <c r="AT2150" s="42"/>
      <c r="AU2150" s="42"/>
      <c r="AV2150" s="42"/>
      <c r="AW2150" s="42"/>
      <c r="AX2150" s="42"/>
      <c r="AY2150" s="42"/>
      <c r="AZ2150" s="42"/>
      <c r="BA2150" s="42"/>
    </row>
    <row r="2151" spans="1:19" ht="12.75" customHeight="1">
      <c r="A2151" s="239" t="s">
        <v>150</v>
      </c>
      <c r="B2151" s="139" t="s">
        <v>151</v>
      </c>
      <c r="C2151" s="242" t="s">
        <v>33</v>
      </c>
      <c r="D2151" s="145"/>
      <c r="E2151" s="22"/>
      <c r="F2151" s="119" t="s">
        <v>19</v>
      </c>
      <c r="G2151" s="23">
        <f>SUM(G2152:G2162)</f>
        <v>2600</v>
      </c>
      <c r="H2151" s="23">
        <f aca="true" t="shared" si="459" ref="H2151:P2151">SUM(H2152:H2162)</f>
        <v>2600</v>
      </c>
      <c r="I2151" s="23">
        <f t="shared" si="459"/>
        <v>2600</v>
      </c>
      <c r="J2151" s="23">
        <f t="shared" si="459"/>
        <v>2600</v>
      </c>
      <c r="K2151" s="23">
        <f t="shared" si="459"/>
        <v>0</v>
      </c>
      <c r="L2151" s="23">
        <f t="shared" si="459"/>
        <v>0</v>
      </c>
      <c r="M2151" s="23">
        <f t="shared" si="459"/>
        <v>0</v>
      </c>
      <c r="N2151" s="23">
        <f t="shared" si="459"/>
        <v>0</v>
      </c>
      <c r="O2151" s="23">
        <f t="shared" si="459"/>
        <v>0</v>
      </c>
      <c r="P2151" s="23">
        <f t="shared" si="459"/>
        <v>0</v>
      </c>
      <c r="Q2151" s="145" t="s">
        <v>152</v>
      </c>
      <c r="R2151" s="245"/>
      <c r="S2151" s="6"/>
    </row>
    <row r="2152" spans="1:19" ht="12.75">
      <c r="A2152" s="240"/>
      <c r="B2152" s="140"/>
      <c r="C2152" s="243"/>
      <c r="D2152" s="146"/>
      <c r="E2152" s="26"/>
      <c r="F2152" s="115" t="s">
        <v>22</v>
      </c>
      <c r="G2152" s="28">
        <f>I2152+K2152+M2152+O2152</f>
        <v>0</v>
      </c>
      <c r="H2152" s="28">
        <f>J2152+L2152+N2152+P2152</f>
        <v>0</v>
      </c>
      <c r="I2152" s="28">
        <v>0</v>
      </c>
      <c r="J2152" s="28">
        <v>0</v>
      </c>
      <c r="K2152" s="28">
        <v>0</v>
      </c>
      <c r="L2152" s="28">
        <v>0</v>
      </c>
      <c r="M2152" s="28">
        <v>0</v>
      </c>
      <c r="N2152" s="28">
        <v>0</v>
      </c>
      <c r="O2152" s="28">
        <v>0</v>
      </c>
      <c r="P2152" s="28">
        <v>0</v>
      </c>
      <c r="Q2152" s="146"/>
      <c r="R2152" s="246"/>
      <c r="S2152" s="6"/>
    </row>
    <row r="2153" spans="1:19" ht="12.75">
      <c r="A2153" s="240"/>
      <c r="B2153" s="140"/>
      <c r="C2153" s="243"/>
      <c r="D2153" s="104">
        <v>830140010414</v>
      </c>
      <c r="E2153" s="26" t="s">
        <v>24</v>
      </c>
      <c r="F2153" s="115" t="s">
        <v>25</v>
      </c>
      <c r="G2153" s="28">
        <f>I2153+K2153+M2153+O2153</f>
        <v>2600</v>
      </c>
      <c r="H2153" s="28">
        <f>J2153+L2153+N2153+P2153</f>
        <v>2600</v>
      </c>
      <c r="I2153" s="28">
        <v>2600</v>
      </c>
      <c r="J2153" s="28">
        <v>2600</v>
      </c>
      <c r="K2153" s="28">
        <v>0</v>
      </c>
      <c r="L2153" s="28">
        <v>0</v>
      </c>
      <c r="M2153" s="28">
        <v>0</v>
      </c>
      <c r="N2153" s="28">
        <v>0</v>
      </c>
      <c r="O2153" s="28">
        <v>0</v>
      </c>
      <c r="P2153" s="28">
        <v>0</v>
      </c>
      <c r="Q2153" s="146"/>
      <c r="R2153" s="246"/>
      <c r="S2153" s="6"/>
    </row>
    <row r="2154" spans="1:19" ht="12.75">
      <c r="A2154" s="240"/>
      <c r="B2154" s="140"/>
      <c r="C2154" s="243"/>
      <c r="D2154" s="29"/>
      <c r="E2154" s="26"/>
      <c r="F2154" s="115" t="s">
        <v>26</v>
      </c>
      <c r="G2154" s="28">
        <f aca="true" t="shared" si="460" ref="G2154:G2162">I2154+K2154+M2154+O2154</f>
        <v>0</v>
      </c>
      <c r="H2154" s="28">
        <f aca="true" t="shared" si="461" ref="H2154:H2162">J2154+L2154+N2154+P2154</f>
        <v>0</v>
      </c>
      <c r="I2154" s="28">
        <v>0</v>
      </c>
      <c r="J2154" s="28">
        <v>0</v>
      </c>
      <c r="K2154" s="28">
        <v>0</v>
      </c>
      <c r="L2154" s="28">
        <v>0</v>
      </c>
      <c r="M2154" s="28">
        <v>0</v>
      </c>
      <c r="N2154" s="28">
        <v>0</v>
      </c>
      <c r="O2154" s="28">
        <v>0</v>
      </c>
      <c r="P2154" s="28">
        <v>0</v>
      </c>
      <c r="Q2154" s="146"/>
      <c r="R2154" s="246"/>
      <c r="S2154" s="6"/>
    </row>
    <row r="2155" spans="1:19" ht="12.75">
      <c r="A2155" s="240"/>
      <c r="B2155" s="140"/>
      <c r="C2155" s="243"/>
      <c r="D2155" s="29"/>
      <c r="E2155" s="26"/>
      <c r="F2155" s="115" t="s">
        <v>27</v>
      </c>
      <c r="G2155" s="28">
        <f t="shared" si="460"/>
        <v>0</v>
      </c>
      <c r="H2155" s="28">
        <f t="shared" si="461"/>
        <v>0</v>
      </c>
      <c r="I2155" s="28">
        <v>0</v>
      </c>
      <c r="J2155" s="28">
        <v>0</v>
      </c>
      <c r="K2155" s="28">
        <v>0</v>
      </c>
      <c r="L2155" s="28">
        <v>0</v>
      </c>
      <c r="M2155" s="28">
        <v>0</v>
      </c>
      <c r="N2155" s="28">
        <v>0</v>
      </c>
      <c r="O2155" s="28">
        <v>0</v>
      </c>
      <c r="P2155" s="28">
        <v>0</v>
      </c>
      <c r="Q2155" s="146"/>
      <c r="R2155" s="246"/>
      <c r="S2155" s="6"/>
    </row>
    <row r="2156" spans="1:19" ht="12.75">
      <c r="A2156" s="240"/>
      <c r="B2156" s="140"/>
      <c r="C2156" s="243"/>
      <c r="D2156" s="29"/>
      <c r="E2156" s="26"/>
      <c r="F2156" s="115" t="s">
        <v>28</v>
      </c>
      <c r="G2156" s="28">
        <v>0</v>
      </c>
      <c r="H2156" s="28">
        <f t="shared" si="461"/>
        <v>0</v>
      </c>
      <c r="I2156" s="28">
        <v>0</v>
      </c>
      <c r="J2156" s="28">
        <v>0</v>
      </c>
      <c r="K2156" s="28">
        <v>0</v>
      </c>
      <c r="L2156" s="28">
        <v>0</v>
      </c>
      <c r="M2156" s="28">
        <v>0</v>
      </c>
      <c r="N2156" s="28">
        <v>0</v>
      </c>
      <c r="O2156" s="28">
        <v>0</v>
      </c>
      <c r="P2156" s="28">
        <v>0</v>
      </c>
      <c r="Q2156" s="146"/>
      <c r="R2156" s="246"/>
      <c r="S2156" s="6"/>
    </row>
    <row r="2157" spans="1:19" ht="12.75">
      <c r="A2157" s="240"/>
      <c r="B2157" s="140"/>
      <c r="C2157" s="243"/>
      <c r="D2157" s="29"/>
      <c r="E2157" s="26"/>
      <c r="F2157" s="115" t="s">
        <v>227</v>
      </c>
      <c r="G2157" s="28">
        <f t="shared" si="460"/>
        <v>0</v>
      </c>
      <c r="H2157" s="28">
        <f t="shared" si="461"/>
        <v>0</v>
      </c>
      <c r="I2157" s="28">
        <v>0</v>
      </c>
      <c r="J2157" s="28">
        <v>0</v>
      </c>
      <c r="K2157" s="28">
        <v>0</v>
      </c>
      <c r="L2157" s="28">
        <v>0</v>
      </c>
      <c r="M2157" s="28">
        <v>0</v>
      </c>
      <c r="N2157" s="28">
        <v>0</v>
      </c>
      <c r="O2157" s="28">
        <v>0</v>
      </c>
      <c r="P2157" s="28">
        <v>0</v>
      </c>
      <c r="Q2157" s="146"/>
      <c r="R2157" s="246"/>
      <c r="S2157" s="6"/>
    </row>
    <row r="2158" spans="1:20" ht="12.75">
      <c r="A2158" s="240"/>
      <c r="B2158" s="140"/>
      <c r="C2158" s="243"/>
      <c r="D2158" s="29"/>
      <c r="E2158" s="26"/>
      <c r="F2158" s="115" t="s">
        <v>234</v>
      </c>
      <c r="G2158" s="28">
        <f t="shared" si="460"/>
        <v>0</v>
      </c>
      <c r="H2158" s="28">
        <f t="shared" si="461"/>
        <v>0</v>
      </c>
      <c r="I2158" s="28">
        <v>0</v>
      </c>
      <c r="J2158" s="28">
        <v>0</v>
      </c>
      <c r="K2158" s="28">
        <v>0</v>
      </c>
      <c r="L2158" s="28">
        <v>0</v>
      </c>
      <c r="M2158" s="28">
        <v>0</v>
      </c>
      <c r="N2158" s="28">
        <v>0</v>
      </c>
      <c r="O2158" s="28">
        <v>0</v>
      </c>
      <c r="P2158" s="28">
        <v>0</v>
      </c>
      <c r="Q2158" s="146"/>
      <c r="R2158" s="246"/>
      <c r="S2158" s="6"/>
      <c r="T2158" s="17"/>
    </row>
    <row r="2159" spans="1:20" ht="12.75">
      <c r="A2159" s="240"/>
      <c r="B2159" s="140"/>
      <c r="C2159" s="243"/>
      <c r="D2159" s="29"/>
      <c r="E2159" s="26"/>
      <c r="F2159" s="115" t="s">
        <v>235</v>
      </c>
      <c r="G2159" s="28">
        <f t="shared" si="460"/>
        <v>0</v>
      </c>
      <c r="H2159" s="28">
        <f t="shared" si="461"/>
        <v>0</v>
      </c>
      <c r="I2159" s="28">
        <v>0</v>
      </c>
      <c r="J2159" s="28">
        <v>0</v>
      </c>
      <c r="K2159" s="28">
        <v>0</v>
      </c>
      <c r="L2159" s="28">
        <v>0</v>
      </c>
      <c r="M2159" s="28">
        <v>0</v>
      </c>
      <c r="N2159" s="28">
        <v>0</v>
      </c>
      <c r="O2159" s="28">
        <v>0</v>
      </c>
      <c r="P2159" s="28">
        <v>0</v>
      </c>
      <c r="Q2159" s="146"/>
      <c r="R2159" s="246"/>
      <c r="S2159" s="6"/>
      <c r="T2159" s="17"/>
    </row>
    <row r="2160" spans="1:20" ht="12.75">
      <c r="A2160" s="240"/>
      <c r="B2160" s="140"/>
      <c r="C2160" s="243"/>
      <c r="D2160" s="29"/>
      <c r="E2160" s="26"/>
      <c r="F2160" s="115" t="s">
        <v>236</v>
      </c>
      <c r="G2160" s="28">
        <f t="shared" si="460"/>
        <v>0</v>
      </c>
      <c r="H2160" s="28">
        <f t="shared" si="461"/>
        <v>0</v>
      </c>
      <c r="I2160" s="28">
        <v>0</v>
      </c>
      <c r="J2160" s="28">
        <v>0</v>
      </c>
      <c r="K2160" s="28">
        <v>0</v>
      </c>
      <c r="L2160" s="28">
        <v>0</v>
      </c>
      <c r="M2160" s="28">
        <v>0</v>
      </c>
      <c r="N2160" s="28">
        <v>0</v>
      </c>
      <c r="O2160" s="28">
        <v>0</v>
      </c>
      <c r="P2160" s="28">
        <v>0</v>
      </c>
      <c r="Q2160" s="146"/>
      <c r="R2160" s="246"/>
      <c r="S2160" s="6"/>
      <c r="T2160" s="17"/>
    </row>
    <row r="2161" spans="1:20" ht="12.75">
      <c r="A2161" s="240"/>
      <c r="B2161" s="140"/>
      <c r="C2161" s="243"/>
      <c r="D2161" s="29"/>
      <c r="E2161" s="26"/>
      <c r="F2161" s="115" t="s">
        <v>237</v>
      </c>
      <c r="G2161" s="28">
        <f t="shared" si="460"/>
        <v>0</v>
      </c>
      <c r="H2161" s="28">
        <f t="shared" si="461"/>
        <v>0</v>
      </c>
      <c r="I2161" s="28">
        <v>0</v>
      </c>
      <c r="J2161" s="28">
        <v>0</v>
      </c>
      <c r="K2161" s="28">
        <v>0</v>
      </c>
      <c r="L2161" s="28">
        <v>0</v>
      </c>
      <c r="M2161" s="28">
        <v>0</v>
      </c>
      <c r="N2161" s="28">
        <v>0</v>
      </c>
      <c r="O2161" s="28">
        <v>0</v>
      </c>
      <c r="P2161" s="28">
        <v>0</v>
      </c>
      <c r="Q2161" s="146"/>
      <c r="R2161" s="246"/>
      <c r="S2161" s="6"/>
      <c r="T2161" s="17"/>
    </row>
    <row r="2162" spans="1:20" ht="13.5" thickBot="1">
      <c r="A2162" s="241"/>
      <c r="B2162" s="141"/>
      <c r="C2162" s="244"/>
      <c r="D2162" s="33"/>
      <c r="E2162" s="46"/>
      <c r="F2162" s="116" t="s">
        <v>238</v>
      </c>
      <c r="G2162" s="36">
        <f t="shared" si="460"/>
        <v>0</v>
      </c>
      <c r="H2162" s="36">
        <f t="shared" si="461"/>
        <v>0</v>
      </c>
      <c r="I2162" s="36">
        <v>0</v>
      </c>
      <c r="J2162" s="36">
        <v>0</v>
      </c>
      <c r="K2162" s="36">
        <v>0</v>
      </c>
      <c r="L2162" s="36">
        <v>0</v>
      </c>
      <c r="M2162" s="36">
        <v>0</v>
      </c>
      <c r="N2162" s="36">
        <v>0</v>
      </c>
      <c r="O2162" s="36">
        <v>0</v>
      </c>
      <c r="P2162" s="36">
        <v>0</v>
      </c>
      <c r="Q2162" s="147"/>
      <c r="R2162" s="247"/>
      <c r="S2162" s="6"/>
      <c r="T2162" s="17"/>
    </row>
    <row r="2163" spans="1:19" ht="12.75">
      <c r="A2163" s="209" t="s">
        <v>153</v>
      </c>
      <c r="B2163" s="210"/>
      <c r="C2163" s="210"/>
      <c r="D2163" s="210"/>
      <c r="E2163" s="210"/>
      <c r="F2163" s="119" t="s">
        <v>19</v>
      </c>
      <c r="G2163" s="23">
        <f aca="true" t="shared" si="462" ref="G2163:P2163">SUM(G2164:G2174)</f>
        <v>2817453.5</v>
      </c>
      <c r="H2163" s="23">
        <f t="shared" si="462"/>
        <v>645666.2000000001</v>
      </c>
      <c r="I2163" s="23">
        <f t="shared" si="462"/>
        <v>2349260.8000000007</v>
      </c>
      <c r="J2163" s="23">
        <f t="shared" si="462"/>
        <v>599062.5000000001</v>
      </c>
      <c r="K2163" s="23">
        <f t="shared" si="462"/>
        <v>203538.7</v>
      </c>
      <c r="L2163" s="23">
        <f t="shared" si="462"/>
        <v>28338.7</v>
      </c>
      <c r="M2163" s="23">
        <f t="shared" si="462"/>
        <v>206253.99999999997</v>
      </c>
      <c r="N2163" s="23">
        <f t="shared" si="462"/>
        <v>18265</v>
      </c>
      <c r="O2163" s="23">
        <f t="shared" si="462"/>
        <v>58400</v>
      </c>
      <c r="P2163" s="23">
        <f t="shared" si="462"/>
        <v>0</v>
      </c>
      <c r="Q2163" s="227"/>
      <c r="R2163" s="228"/>
      <c r="S2163" s="6"/>
    </row>
    <row r="2164" spans="1:19" ht="12.75">
      <c r="A2164" s="211"/>
      <c r="B2164" s="212"/>
      <c r="C2164" s="212"/>
      <c r="D2164" s="212"/>
      <c r="E2164" s="212"/>
      <c r="F2164" s="120" t="s">
        <v>22</v>
      </c>
      <c r="G2164" s="51">
        <f>I2164+K2164+M2164+O2164</f>
        <v>73011.20000000001</v>
      </c>
      <c r="H2164" s="51">
        <f aca="true" t="shared" si="463" ref="H2164:H2174">J2164+L2164+N2164+P2164</f>
        <v>73011.20000000001</v>
      </c>
      <c r="I2164" s="51">
        <f>I1407+I27+I26+I39+I51+I63+I75+I2126+I87+I99+I111+I123+I135+I147+I159+I171+I183+I195+I207+I219+I231+I243+I255+I267+I279+I291+I303+I315+I327+I339+I351+I363+I375+I387+I399+I411+I423+I435+I447+I459+I471+I483+I495+I507+I519+I531+I543+I555+I567+I579+I591+I603+I615+I627+I639+I651+I663+I675+I687+I699+I711+I723+I735+I747+I759+I771+I783+I795+I807+I819+I831+I843+I855+I867+I879+I891+I903++I915+I927+I939+I951+I963+I975+I987+I999+I1011+I1023+I1035+I1047+I1059+I1071+I1083+I1095+I1107+I1119+I1131+I1143+I1155+I1167+I1179+I1191+I1203+I1215+I1227+I1239+I1251+I1263+I1275+I1287+I1299+I1311+I1323+I1335+I1347+I1359+I1371+I1383+I1395+I1419+I1432+I1444+I1457+I1469+I1495+I1520+I1532+I1544+I1545+I1558+I1559+I1571+I1583+I1596+I1609+I1610+I1623+I1635+I1660+I1672+I1684+I1696+I1708+I1709+I1710+I1722+I1723+I1724+I1736+I1748+I1760+I1772+I1784+I1798+I1811+I1823+I1860+I1872+I1884+I1896+I1908+I1920+I1932+I1944+I1956+I1968+I1981+I1993+I2005+I2017+I2029+I2041+I2054+I2066+I2078+I2090+I2102+I2114+I2139+I2152</f>
        <v>73011.20000000001</v>
      </c>
      <c r="J2164" s="51">
        <f aca="true" t="shared" si="464" ref="J2164:P2164">J1407+J27+J26+J39+J51+J63+J75+J87+J99+J111+J123+J135+J147+J159+J171+J183+J195+J207+J219+J231+J243+J255+J267+J279+J291+J303+J315+J327+J339+J351+J363+J375+J387+J399+J411+J423+J435+J447+J459+J471+J483+J495+J507+J519+J531+J543+J555+J567+J579+J591+J603+J615+J627+J639+J651+J663+J675+J687+J699+J711+J723+J735+J747+J759+J771+J783+J795+J807+J819+J831+J843+J855+J867+J879+J891+J903++J915+J927+J939+J951+J963+J975+J987+J999+J1011+J1023+J1035+J1047+J1059+J1071+J1083+J1095+J1107+J1119+J1131+J1143+J1155+J1167+J1179+J1191+J1203+J1215+J1227+J1239+J1251+J1263+J1275+J1287+J1299+J1311+J1323+J1335+J1347+J1359+J1371+J1383+J1395+J1419+J1432+J1444+J1457+J1469+J1520+J1532+J1544+J1545+J1558+J1559+J1571+J1583+J1596+J1609+J1610+J1623+J1635+J1660+J1672+J1684+J1696+J1708+J1709+J1710+J1722+J1723+J1724+J1736+J1748+J1760+J1772+J1784+J1798+J1811+J1823+J1860+J1872+J1884+J1896+J1908+J1920+J1932+J1944+J1956+J1968+J1981+J1993+J2005+J2017+J2029+J2041+J2054+J2066+J2078+J2090+J2102+J2114+J2139+J2152</f>
        <v>73011.20000000001</v>
      </c>
      <c r="K2164" s="51">
        <f t="shared" si="464"/>
        <v>0</v>
      </c>
      <c r="L2164" s="51">
        <f t="shared" si="464"/>
        <v>0</v>
      </c>
      <c r="M2164" s="51">
        <f t="shared" si="464"/>
        <v>0</v>
      </c>
      <c r="N2164" s="51">
        <f t="shared" si="464"/>
        <v>0</v>
      </c>
      <c r="O2164" s="51">
        <f t="shared" si="464"/>
        <v>0</v>
      </c>
      <c r="P2164" s="51">
        <f t="shared" si="464"/>
        <v>0</v>
      </c>
      <c r="Q2164" s="229"/>
      <c r="R2164" s="230"/>
      <c r="S2164" s="6"/>
    </row>
    <row r="2165" spans="1:18" ht="12.75">
      <c r="A2165" s="211"/>
      <c r="B2165" s="212"/>
      <c r="C2165" s="212"/>
      <c r="D2165" s="212"/>
      <c r="E2165" s="212"/>
      <c r="F2165" s="120" t="s">
        <v>25</v>
      </c>
      <c r="G2165" s="51">
        <f aca="true" t="shared" si="465" ref="G2165:G2174">I2165+K2165+M2165+O2165</f>
        <v>162701.40000000002</v>
      </c>
      <c r="H2165" s="51">
        <f t="shared" si="463"/>
        <v>162701.40000000002</v>
      </c>
      <c r="I2165" s="51">
        <f>I28+I40+I52+I64+I76+I88+I100+I112+I124+I136+I148+I160+I172+I184+I196+I208+I220+I232+I244+I256+I268+I280+I292+I304+I316+I328+I340+I352+I364+I376+I388+I400+I412+I424+I436+I448+I460+I472+I484+I496+I508+I520+I532+I544+I556+I568+I580+I592+I604+I616+I628+I640+I664+I676+I688+I700+I712+I724+I736+I748+I760+I772+I784+I796+I808+I820+I832+I844+I856+I868+I880+I892+I904+I916+I928+I940+I952+I964+I976+I988+I1000+I1012+I1024+I1036+I1048+I1060+I1072+I1084+I1096+I1108+I1120+I1132+I1144+I1156+I1168+I1180+I1192+I1204+I1216+I1228+I1240+I1252+I1264+I1276+I1288+I1300+I1312+I1324+I1336+I1348+I1360+I1372+I1384+I1396+I1408+I1420+I1433+I1445+I1446+I1458+I1470+I1496+I1521+I1533+I1546+I1547+I1560+I1572+I1584+I1597+I1611+I1624+I1636+I1661+I1685+I1697+I1711+I1725+I1737+I1749+I1761+I1773+I1786+I1785+I1787+I1799+I1812+I1824+I1861+I1873+I1885+I1897+I1909+I1921+I1933+I1945+I1957+I1969+I1970+I1982+I1994+I2006+I2018+I2030+I2042+I2055+I2067+I2079+I2091+I2103+I2115+I2140+I2153</f>
        <v>162701.40000000002</v>
      </c>
      <c r="J2165" s="51">
        <f aca="true" t="shared" si="466" ref="J2165:P2165">J28+J40+J52+J64+J76+J88+J100+J112+J124+J136+J148+J160+J172+J184+J196+J208+J220+J232+J244+J256+J268+J280+J292+J304+J316+J328+J340+J352+J364+J376+J388+J400+J412+J424+J436+J448+J460+J472+J484+J496+J508+J520+J532+J544+J556+J568+J580+J592+J604+J616+J628+J640+J664+J676+J688+J700+J712+J724+J736+J748+J760+J772+J784+J796+J808+J820+J832+J844+J856+J868+J880+J892+J904+J916+J928+J940+J952+J964+J976+J988+J1000+J1012+J1024+J1036+J1048+J1060+J1072+J1084+J1096+J1108+J1120+J1132+J1144+J1156+J1168+J1180+J1192+J1204+J1216+J1228+J1240+J1252+J1264+J1276+J1288+J1300+J1312+J1324+J1336+J1348+J1360+J1372+J1384+J1396+J1408+J1420+J1433+J1445+J1446+J1458+J1470+J1521+J1533+J1546+J1547+J1560+J1572+J1584+J1597+J1611+J1624+J1636+J1661+J1685+J1697+J1711+J1725+J1737+J1749+J1761+J1773+J1786+J1785+J1787+J1799+J1812+J1824+J1861+J1873+J1885+J1897+J1909+J1921+J1933+J1945+J1957+J1969+J1970+J1982+J1994+J2006+J2018+J2030+J2042+J2055+J2067+J2079+J2091+J2103+J2115+J2140+J2153</f>
        <v>162701.40000000002</v>
      </c>
      <c r="K2165" s="51">
        <f t="shared" si="466"/>
        <v>0</v>
      </c>
      <c r="L2165" s="51">
        <f t="shared" si="466"/>
        <v>0</v>
      </c>
      <c r="M2165" s="51">
        <f t="shared" si="466"/>
        <v>0</v>
      </c>
      <c r="N2165" s="51">
        <f t="shared" si="466"/>
        <v>0</v>
      </c>
      <c r="O2165" s="51">
        <f t="shared" si="466"/>
        <v>0</v>
      </c>
      <c r="P2165" s="51">
        <f t="shared" si="466"/>
        <v>0</v>
      </c>
      <c r="Q2165" s="229"/>
      <c r="R2165" s="230"/>
    </row>
    <row r="2166" spans="1:19" ht="12.75">
      <c r="A2166" s="211"/>
      <c r="B2166" s="212"/>
      <c r="C2166" s="212"/>
      <c r="D2166" s="212"/>
      <c r="E2166" s="212"/>
      <c r="F2166" s="120" t="s">
        <v>26</v>
      </c>
      <c r="G2166" s="51">
        <f t="shared" si="465"/>
        <v>170455.3</v>
      </c>
      <c r="H2166" s="51">
        <f t="shared" si="463"/>
        <v>170455.3</v>
      </c>
      <c r="I2166" s="51">
        <f>I29+I41+I53+I65+I77+I89+I101+I113+I125+I137+I149+I161++I173+I185+I197+I1397+I1409+I1421+I1434+I1447+I1459+I1471+I1472+I1497+I1522+I1534+I1548+I1561+I1573+I1585+I1586+I1598+I1612+I1625+I1637+I1650+I1800+I1801+I1813+I1825+I1837+I1862+I1874+I1886+I1898+I1910+I1922+I1934+I1946+I1958+I1971+I1983+I1995+I2007+I2019+I2031+I2043+I2056+I2068+I2080+I2092+I2104+I2116+I2141+I2154</f>
        <v>170455.3</v>
      </c>
      <c r="J2166" s="51">
        <f aca="true" t="shared" si="467" ref="J2166:P2166">J29+J41+J53+J65+J77+J89+J101+J113+J125+J137+J149+J161++J173+J185+J197+J1397+J1409+J1421+J1434+J1447+J1459+J1471+J1472+J1522+J1534+J1548+J1561+J1573+J1585+J1586+J1598+J1612+J1625+J1637+J1650+J1800+J1801+J1813+J1825+J1837+J1862+J1874+J1886+J1898+J1910+J1922+J1934+J1946+J1958+J1971+J1983+J1995+J2007+J2019+J2031+J2043+J2056+J2068+J2080+J2092+J2104+J2116+J2141+J2154</f>
        <v>170455.3</v>
      </c>
      <c r="K2166" s="51">
        <f t="shared" si="467"/>
        <v>0</v>
      </c>
      <c r="L2166" s="51">
        <f t="shared" si="467"/>
        <v>0</v>
      </c>
      <c r="M2166" s="51">
        <f t="shared" si="467"/>
        <v>0</v>
      </c>
      <c r="N2166" s="51">
        <f t="shared" si="467"/>
        <v>0</v>
      </c>
      <c r="O2166" s="51">
        <f t="shared" si="467"/>
        <v>0</v>
      </c>
      <c r="P2166" s="51">
        <f t="shared" si="467"/>
        <v>0</v>
      </c>
      <c r="Q2166" s="229"/>
      <c r="R2166" s="230"/>
      <c r="S2166" s="7"/>
    </row>
    <row r="2167" spans="1:19" ht="12.75">
      <c r="A2167" s="211"/>
      <c r="B2167" s="212"/>
      <c r="C2167" s="212"/>
      <c r="D2167" s="212"/>
      <c r="E2167" s="212"/>
      <c r="F2167" s="120" t="s">
        <v>27</v>
      </c>
      <c r="G2167" s="51">
        <f t="shared" si="465"/>
        <v>93900.4</v>
      </c>
      <c r="H2167" s="51">
        <f t="shared" si="463"/>
        <v>93900.4</v>
      </c>
      <c r="I2167" s="51">
        <f>I30+I42+I54+I66+I78+I90+I102+I114+I126++I138+I150+I162+I174+I186+I210++I222+I234++I246+I258+I270+I282+I294+I306+I318+I330+I342+I354++I366+I378+I390++I402+I414+I426++I438+I450++I462+I474++I486+I498++I510+I522+I534++I546+I558++I570+I582+I594+I606+I618+I630+I642+I654++I666+I678+I690+I702+I714++I726+I738+I750++I762+I774+I786+I798++I810+I822++I834+I846++I858+I870++I882+I894+I906+I918+I930+I942++I954++I966+I978++I990++I1002+I1014++I1026+I1038+I1050+I1062+I1074+I1086++I1098++I1110+I1122++I1134+I1146++I1158+I1170++I1182++I1194+I1206++I1218+I1230++I1242+I1254+I1266+I1278+I1290+I1302+I1314+I1326+I1338+I1350+I1362+I1374+I1386+I198+I1410+I1422+I1423+I1435+I1448+I1460+I1473+I1498+I1523+I1535+I1549+I1562+I1574+I1587+I1599+I1600+I1613+I1614+I1626+I1638+I1639+I1651+I1802+I1814+I1826+I1863+I1875+I1887+I1899+I1911+I1923+I1935+I1486+I1947+I1959+I1972+I1984+I1996+I2008+I2020+I2032+I2044+I2057+I2069++I2081+I2093+I2105+I2117+I2142+I2155</f>
        <v>93900.4</v>
      </c>
      <c r="J2167" s="51">
        <f>J30+J42+J54+J66+J78+J90+J102+J114+J126++J138+J150+J162+J174+J186+J210++J222+J234++J246+J258+J270+J282+J294+J306+J318+J330+J342+J354++J366+J378+J390++J402+J414+J426++J438+J450++J462+J474++J486+J498++J510+J522+J534++J546+J558++J570+J582+J594+J606+J618+J630+J642+J654++J666+J678+J690+J702+J714++J726+J738+J750++J762+J774+J786+J798++J810+J822++J834+J846++J858+J870++J882+J894+J906+J918+J930+J942++J954++J966+J978++J990++J1002+J1014++J1026+J1038+J1050+J1062+J1074+J1086++J1098++J1110+J1122++J1134+J1146++J1158+J1170++J1182++J1194+J1206++J1218+J1230++J1242+J1254+J1266+J1278+J1290+J1302+J1314+J1326+J1338+J1350+J1362+J1374+J1386+J198+J1410+J1422+J1423+J1435+J1448+J1460+J1473+J1523+J1535+J1549+J1562+J1574+J1587+J1599+J1600+J1613+J1614+J1626+J1638+J1639+J1651+J1802+J1814+J1826+J1863+J1875+J1887+J1899+J1911+J1923+J1935+J1486+J1947+J1959+J1972+J1984+J1996+J2008+J2020+J2032+J2044+J2057+J2069++J2081+J2093+J2105+J2117+J2142+J2155</f>
        <v>93900.4</v>
      </c>
      <c r="K2167" s="51">
        <f aca="true" t="shared" si="468" ref="K2167:P2167">K30+K42+K54+K66+K78+K90+K102+K114+K126++K138+K150+K162+K174+K186+K210++K222+K234++K246+K258+K270+K282+K294+K306+K318+K330+K342+K354++K366+K378+K390++K402+K414+K426++K438+K450++K462+K474++K486+K498++K510+K522+K534++K546+K558++K570+K582+K594+K606+K618+K630+K642+K654++K666+K678+K690+K702+K714++K726+K738+K750++K762+K774+K786+K798++K810+K822++K834+K846++K858+K870++K882+K894+K906+K918+K930+K942++K954++K966+K978++K990++K1002+K1014++K1026+K1038+K1050+K1062+K1074+K1086++K1098++K1110+K1122++K1134+K1146++K1158+K1170++K1182++K1194+K1206++K1218+K1230++K1242+K1254+K1266+K1278+K1290+K1302+K1314+K1326+K1338+K1350+K1362+K1374+K1386+K198+K1410+K1422+K1423+K1435+K1448+K1460+K1473+K1523+K1535+K1549+K1562+K1574+K1587+K1599+K1600+K1613+K1614+K1626+K1638+K1639+K1651+K1802+K1814+K1826+K1863+K1875+K1887+K1899+K1911+K1923+K1935+K1947+K1959+K1972+K1984+K1996+K2008+K2020+K2032+K2044+K2057+K2069++K2081+K2093+K2105+K2117+K2142+K2155</f>
        <v>0</v>
      </c>
      <c r="L2167" s="51">
        <f t="shared" si="468"/>
        <v>0</v>
      </c>
      <c r="M2167" s="51">
        <f t="shared" si="468"/>
        <v>0</v>
      </c>
      <c r="N2167" s="51">
        <f t="shared" si="468"/>
        <v>0</v>
      </c>
      <c r="O2167" s="51">
        <f t="shared" si="468"/>
        <v>0</v>
      </c>
      <c r="P2167" s="51">
        <f t="shared" si="468"/>
        <v>0</v>
      </c>
      <c r="Q2167" s="229"/>
      <c r="R2167" s="230"/>
      <c r="S2167" s="7"/>
    </row>
    <row r="2168" spans="1:25" ht="12.75">
      <c r="A2168" s="211"/>
      <c r="B2168" s="212"/>
      <c r="C2168" s="212"/>
      <c r="D2168" s="212"/>
      <c r="E2168" s="212"/>
      <c r="F2168" s="120" t="s">
        <v>28</v>
      </c>
      <c r="G2168" s="51">
        <f t="shared" si="465"/>
        <v>84288.5</v>
      </c>
      <c r="H2168" s="51">
        <f t="shared" si="463"/>
        <v>84288.5</v>
      </c>
      <c r="I2168" s="51">
        <f>I31+I43+I55+I67+I79+I91+I103+I115+I127+I139+I151+I163+I175+I187+I199+I211+I223++I235+I247+I271+I283+I295+I307+I319+I331+I343+I355+I367+I379+I391+I403+I415+I427+I439+I451+I463+I475+I487+I499+I511+I523+I535+I547+I559+I571+I583+I595+I607+I619+I631+I643+I655+I667+I679+I691+I703+I715+I727+I739+I751+I763+I775+I787+I799+I811+I823+I835+I847+I859+I871+I883+I895+I907+I919+I931+I943+I955+I967+I979+I991+I1003+I1015+I1027+I1039+I1051+I1063+I1075+I1087+I1099+I1111+I1123+I1135+I1147+I1159+I1171+I1183+I1195+I1207+I1219+I1231+I1243+I1255+I1267+I1279+I1291+I1303+I1315+I1327+I1339+I1351+I1363+I1375+I1387+I1399+I1411+I1424+I1436+I1449+I1461+I1474+I1487+I1499+I1511+I1524+I1536+I1550+I1563+I1575+I1588+I1601+I1615+I1627+I1640+I1652+I1803+I1815+I1827+I1839+I1851+I1864+I1876+I1888+I1900+I1912+I1924+I1936+I1948+I1960+I1973+I1985+I1997+I2009+I2021+I2033+I2046+I2058+I2070+I2082+I2094+I2106+I2118+I2130+I2143+I2156</f>
        <v>37684.8</v>
      </c>
      <c r="J2168" s="51">
        <f aca="true" t="shared" si="469" ref="J2168:P2174">J31+J43+J55+J67+J79+J91+J103+J115+J127+J139+J151+J163+J175+J187+J199+J211+J223++J235+J247+J259+J271+J283+J295+J307+J319+J331+J343+J355+J367+J379+J391+J403+J415+J427+J439+J451+J463+J475+J487+J499+J511+J523+J535+J547+J559+J571+J583+J595+J607+J619+J631+J643+J655+J667+J679+J691+J703+J715+J727+J739+J751+J763+J775+J787+J799+J811+J823+J835+J847+J859+J871+J883+J895+J907+J919+J931+J943+J955+J967+J979+J991+J1003+J1015+J1027+J1039+J1051+J1063+J1075+J1087+J1099+J1111+J1123+J1135+J1147+J1159+J1171+J1183+J1195+J1207+J1219+J1231+J1243+J1255+J1267+J1279+J1291+J1303+J1315+J1327+J1339+J1351+J1363+J1375+J1387+J1399+J1411+J1424+J1436+J1449+J1461+J1474+J1487+J1499+J1511+J1524+J1536+J1550+J1563+J1575+J1588+J1601+J1615+J1627+J1640+J1652+J1803+J1815+J1827+J1839+J1851+J1864+J1876+J1888+J1900+J1912+J1924+J1936+J1948+J1960+J1973+J1985+J1997+J2009+J2021+J2033+J2046+J2058+J2070+J2082+J2094+J2106+J2118+J2130+J2143+J2156</f>
        <v>37684.8</v>
      </c>
      <c r="K2168" s="51">
        <f t="shared" si="469"/>
        <v>28338.7</v>
      </c>
      <c r="L2168" s="51">
        <f t="shared" si="469"/>
        <v>28338.7</v>
      </c>
      <c r="M2168" s="51">
        <f t="shared" si="469"/>
        <v>18265</v>
      </c>
      <c r="N2168" s="51">
        <f t="shared" si="469"/>
        <v>18265</v>
      </c>
      <c r="O2168" s="51">
        <f t="shared" si="469"/>
        <v>0</v>
      </c>
      <c r="P2168" s="51">
        <f t="shared" si="469"/>
        <v>0</v>
      </c>
      <c r="Q2168" s="229"/>
      <c r="R2168" s="230"/>
      <c r="S2168" s="7"/>
      <c r="T2168" s="7"/>
      <c r="U2168" s="7"/>
      <c r="V2168" s="7"/>
      <c r="W2168" s="7"/>
      <c r="X2168" s="7"/>
      <c r="Y2168" s="7"/>
    </row>
    <row r="2169" spans="1:25" ht="12.75">
      <c r="A2169" s="211"/>
      <c r="B2169" s="212"/>
      <c r="C2169" s="212"/>
      <c r="D2169" s="212"/>
      <c r="E2169" s="212"/>
      <c r="F2169" s="120" t="s">
        <v>227</v>
      </c>
      <c r="G2169" s="51">
        <f t="shared" si="465"/>
        <v>142344.2</v>
      </c>
      <c r="H2169" s="51">
        <f>J2169+L2169+N2169+P2169</f>
        <v>17060.800000000003</v>
      </c>
      <c r="I2169" s="51">
        <f aca="true" t="shared" si="470" ref="I2169:I2174">I32+I44+I56+I68+I80+I92+I104+I116+I128+I140+I152+I164+I176+I188+I200+I212+I224++I236+I248+I260+I272+I284+I296+I308+I320+I332+I344+I356+I368+I380+I392+I404+I416+I428+I440+I452+I464+I476+I488+I500+I512+I524+I536+I548+I560+I572+I584+I596+I608+I620+I632+I644+I656+I668+I680+I692+I704+I716+I728+I740+I752+I764+I776+I788+I800+I812+I824+I836+I848+I860+I872+I884+I896+I908+I920+I932+I944+I956+I968+I980+I992+I1004+I1016+I1028+I1040+I1052+I1064+I1076+I1088+I1100+I1112+I1124+I1136+I1148+I1160+I1172+I1184+I1196+I1208+I1220+I1232+I1244+I1256+I1268+I1280+I1292+I1304+I1316+I1328+I1340+I1352+I1364+I1376+I1388+I1400+I1412+I1425+I1437+I1450+I1462+I1475+I1488+I1500+I1512+I1525+I1537+I1551+I1564+I1576+I1589+I1602+I1616+I1628+I1641+I1653+I1804+I1816+I1828+I1840+I1852+I1865+I1877+I1889+I1901+I1913+I1925+I1937+I1949+I1961+I1974+I1986+I1998+I2010+I2022+I2034+I2047+I2059+I2071+I2083+I2095+I2107+I2119+I2131+I2144+I2157</f>
        <v>92931.40000000001</v>
      </c>
      <c r="J2169" s="51">
        <f>J32+J44+J56+J68+J80+J92+J104+J116+J128+J140+J152+J164+J176+J188+J200+J212+J224++J236+J248+J260+J272+J284+J296+J308+J320+J332+J344+J356+J368+J380+J392+J404+J416+J428+J440+J452+J464+J476+J488+J500+J512+J524+J536+J548+J560+J572+J584+J596+J608+J620+J632+J644+J656+J668+J680+J692+J704+J716+J728+J740+J752+J764+J776+J788+J800+J812+J824+J836+J848+J860+J872+J884+J896+J908+J920+J932+J944+J956+J968+J980+J992+J1004+J1016+J1028+J1040+J1052+J1064+J1076+J1088+J1100+J1112+J1124+J1136+J1148+J1160+J1172+J1184+J1196+J1208+J1220+J1232+J1244+J1256+J1268+J1280+J1292+J1304+J1316+J1328+J1340+J1352+J1364+J1376+J1388+J1400+J1412+J1425+J1437+J1450+J1462+J1475+J1488+J1500+J1512+J1525+J1537+J1551+J1564+J1576+J1589+J1602+J1616+J1628+J1641+J1653+J1804+J1816+J1828+J1840+J1852+J1865+J1877+J1889+J1901+J1913+J1925+J1937+J1949+J1961+J1974+J1986+J1998+J2010+J2022+J2034+J2047+J2059+J2071+J2083+J2095+J2107+J2119+J2131+J2144+J2157</f>
        <v>17060.800000000003</v>
      </c>
      <c r="K2169" s="51">
        <f t="shared" si="469"/>
        <v>0</v>
      </c>
      <c r="L2169" s="51">
        <f t="shared" si="469"/>
        <v>0</v>
      </c>
      <c r="M2169" s="51">
        <f t="shared" si="469"/>
        <v>49412.8</v>
      </c>
      <c r="N2169" s="51">
        <f t="shared" si="469"/>
        <v>0</v>
      </c>
      <c r="O2169" s="51">
        <f t="shared" si="469"/>
        <v>0</v>
      </c>
      <c r="P2169" s="51">
        <f t="shared" si="469"/>
        <v>0</v>
      </c>
      <c r="Q2169" s="229"/>
      <c r="R2169" s="230"/>
      <c r="S2169" s="52"/>
      <c r="T2169" s="7"/>
      <c r="U2169" s="7"/>
      <c r="V2169" s="7"/>
      <c r="W2169" s="7"/>
      <c r="X2169" s="7"/>
      <c r="Y2169" s="7"/>
    </row>
    <row r="2170" spans="1:20" ht="12.75">
      <c r="A2170" s="211"/>
      <c r="B2170" s="212"/>
      <c r="C2170" s="212"/>
      <c r="D2170" s="212"/>
      <c r="E2170" s="212"/>
      <c r="F2170" s="120" t="s">
        <v>234</v>
      </c>
      <c r="G2170" s="51">
        <f t="shared" si="465"/>
        <v>170321.90000000002</v>
      </c>
      <c r="H2170" s="51">
        <f t="shared" si="463"/>
        <v>34648.6</v>
      </c>
      <c r="I2170" s="51">
        <f t="shared" si="470"/>
        <v>147675.7</v>
      </c>
      <c r="J2170" s="51">
        <f t="shared" si="469"/>
        <v>34648.6</v>
      </c>
      <c r="K2170" s="51">
        <f t="shared" si="469"/>
        <v>0</v>
      </c>
      <c r="L2170" s="51">
        <f t="shared" si="469"/>
        <v>0</v>
      </c>
      <c r="M2170" s="51">
        <f t="shared" si="469"/>
        <v>22646.2</v>
      </c>
      <c r="N2170" s="51">
        <f t="shared" si="469"/>
        <v>0</v>
      </c>
      <c r="O2170" s="51">
        <f t="shared" si="469"/>
        <v>0</v>
      </c>
      <c r="P2170" s="51">
        <f t="shared" si="469"/>
        <v>0</v>
      </c>
      <c r="Q2170" s="229"/>
      <c r="R2170" s="230"/>
      <c r="S2170" s="6"/>
      <c r="T2170" s="17"/>
    </row>
    <row r="2171" spans="1:20" ht="12.75">
      <c r="A2171" s="211"/>
      <c r="B2171" s="212"/>
      <c r="C2171" s="212"/>
      <c r="D2171" s="212"/>
      <c r="E2171" s="212"/>
      <c r="F2171" s="120" t="s">
        <v>235</v>
      </c>
      <c r="G2171" s="51">
        <f t="shared" si="465"/>
        <v>48596.9</v>
      </c>
      <c r="H2171" s="51">
        <f t="shared" si="463"/>
        <v>0</v>
      </c>
      <c r="I2171" s="51">
        <f t="shared" si="470"/>
        <v>48596.9</v>
      </c>
      <c r="J2171" s="51">
        <f t="shared" si="469"/>
        <v>0</v>
      </c>
      <c r="K2171" s="51">
        <f t="shared" si="469"/>
        <v>0</v>
      </c>
      <c r="L2171" s="51">
        <f t="shared" si="469"/>
        <v>0</v>
      </c>
      <c r="M2171" s="51">
        <f t="shared" si="469"/>
        <v>0</v>
      </c>
      <c r="N2171" s="51">
        <f t="shared" si="469"/>
        <v>0</v>
      </c>
      <c r="O2171" s="51">
        <f t="shared" si="469"/>
        <v>0</v>
      </c>
      <c r="P2171" s="51">
        <f t="shared" si="469"/>
        <v>0</v>
      </c>
      <c r="Q2171" s="229"/>
      <c r="R2171" s="230"/>
      <c r="S2171" s="6"/>
      <c r="T2171" s="17"/>
    </row>
    <row r="2172" spans="1:20" ht="27" customHeight="1">
      <c r="A2172" s="211"/>
      <c r="B2172" s="212"/>
      <c r="C2172" s="212"/>
      <c r="D2172" s="212"/>
      <c r="E2172" s="212"/>
      <c r="F2172" s="120" t="s">
        <v>236</v>
      </c>
      <c r="G2172" s="51">
        <f>I2172+K2172+M2172+O2172</f>
        <v>305013.9000000001</v>
      </c>
      <c r="H2172" s="51">
        <f>J2172+L2172+N2172+P2172</f>
        <v>9600</v>
      </c>
      <c r="I2172" s="51">
        <f t="shared" si="470"/>
        <v>247425.50000000006</v>
      </c>
      <c r="J2172" s="51">
        <f t="shared" si="469"/>
        <v>9600</v>
      </c>
      <c r="K2172" s="51">
        <f t="shared" si="469"/>
        <v>0</v>
      </c>
      <c r="L2172" s="51">
        <f t="shared" si="469"/>
        <v>0</v>
      </c>
      <c r="M2172" s="51">
        <f t="shared" si="469"/>
        <v>57588.4</v>
      </c>
      <c r="N2172" s="51">
        <f t="shared" si="469"/>
        <v>0</v>
      </c>
      <c r="O2172" s="51">
        <f t="shared" si="469"/>
        <v>0</v>
      </c>
      <c r="P2172" s="51">
        <f t="shared" si="469"/>
        <v>0</v>
      </c>
      <c r="Q2172" s="229"/>
      <c r="R2172" s="230"/>
      <c r="S2172" s="6"/>
      <c r="T2172" s="17"/>
    </row>
    <row r="2173" spans="1:20" ht="12.75">
      <c r="A2173" s="211"/>
      <c r="B2173" s="212"/>
      <c r="C2173" s="212"/>
      <c r="D2173" s="212"/>
      <c r="E2173" s="212"/>
      <c r="F2173" s="120" t="s">
        <v>237</v>
      </c>
      <c r="G2173" s="51">
        <f>I2173+K2173+M2173+O2173</f>
        <v>1255710.8</v>
      </c>
      <c r="H2173" s="51">
        <f>J2173+L2173+N2173+P2173</f>
        <v>0</v>
      </c>
      <c r="I2173" s="51">
        <f t="shared" si="470"/>
        <v>1109740</v>
      </c>
      <c r="J2173" s="51">
        <f t="shared" si="469"/>
        <v>0</v>
      </c>
      <c r="K2173" s="51">
        <f t="shared" si="469"/>
        <v>87600</v>
      </c>
      <c r="L2173" s="51">
        <f t="shared" si="469"/>
        <v>0</v>
      </c>
      <c r="M2173" s="51">
        <f t="shared" si="469"/>
        <v>29170.8</v>
      </c>
      <c r="N2173" s="51">
        <f t="shared" si="469"/>
        <v>0</v>
      </c>
      <c r="O2173" s="51">
        <f t="shared" si="469"/>
        <v>29200</v>
      </c>
      <c r="P2173" s="51">
        <f t="shared" si="469"/>
        <v>0</v>
      </c>
      <c r="Q2173" s="229"/>
      <c r="R2173" s="230"/>
      <c r="S2173" s="6"/>
      <c r="T2173" s="17"/>
    </row>
    <row r="2174" spans="1:20" ht="13.5" thickBot="1">
      <c r="A2174" s="213"/>
      <c r="B2174" s="214"/>
      <c r="C2174" s="214"/>
      <c r="D2174" s="214"/>
      <c r="E2174" s="214"/>
      <c r="F2174" s="121" t="s">
        <v>238</v>
      </c>
      <c r="G2174" s="53">
        <f t="shared" si="465"/>
        <v>311109</v>
      </c>
      <c r="H2174" s="53">
        <f t="shared" si="463"/>
        <v>0</v>
      </c>
      <c r="I2174" s="51">
        <f t="shared" si="470"/>
        <v>165138.2</v>
      </c>
      <c r="J2174" s="51">
        <f t="shared" si="469"/>
        <v>0</v>
      </c>
      <c r="K2174" s="51">
        <f t="shared" si="469"/>
        <v>87600</v>
      </c>
      <c r="L2174" s="51">
        <f t="shared" si="469"/>
        <v>0</v>
      </c>
      <c r="M2174" s="51">
        <f t="shared" si="469"/>
        <v>29170.8</v>
      </c>
      <c r="N2174" s="51">
        <f t="shared" si="469"/>
        <v>0</v>
      </c>
      <c r="O2174" s="51">
        <f t="shared" si="469"/>
        <v>29200</v>
      </c>
      <c r="P2174" s="51">
        <f t="shared" si="469"/>
        <v>0</v>
      </c>
      <c r="Q2174" s="231"/>
      <c r="R2174" s="232"/>
      <c r="S2174" s="6"/>
      <c r="T2174" s="17"/>
    </row>
    <row r="2175" spans="1:19" ht="12.75">
      <c r="A2175" s="194" t="s">
        <v>154</v>
      </c>
      <c r="B2175" s="195"/>
      <c r="C2175" s="195"/>
      <c r="D2175" s="195"/>
      <c r="E2175" s="196"/>
      <c r="F2175" s="119" t="s">
        <v>19</v>
      </c>
      <c r="G2175" s="23">
        <f>SUM(G2176:G2186)</f>
        <v>279179.90000000014</v>
      </c>
      <c r="H2175" s="23">
        <f aca="true" t="shared" si="471" ref="H2175:P2175">SUM(H2176:H2186)</f>
        <v>49500.6</v>
      </c>
      <c r="I2175" s="23">
        <f t="shared" si="471"/>
        <v>222992.80000000008</v>
      </c>
      <c r="J2175" s="23">
        <f t="shared" si="471"/>
        <v>49500.6</v>
      </c>
      <c r="K2175" s="23">
        <f t="shared" si="471"/>
        <v>0</v>
      </c>
      <c r="L2175" s="23">
        <f t="shared" si="471"/>
        <v>0</v>
      </c>
      <c r="M2175" s="23">
        <f t="shared" si="471"/>
        <v>56187.100000000006</v>
      </c>
      <c r="N2175" s="23">
        <f t="shared" si="471"/>
        <v>0</v>
      </c>
      <c r="O2175" s="23">
        <f t="shared" si="471"/>
        <v>0</v>
      </c>
      <c r="P2175" s="23">
        <f t="shared" si="471"/>
        <v>0</v>
      </c>
      <c r="Q2175" s="233"/>
      <c r="R2175" s="234"/>
      <c r="S2175" s="7"/>
    </row>
    <row r="2176" spans="1:18" ht="12.75">
      <c r="A2176" s="197"/>
      <c r="B2176" s="198"/>
      <c r="C2176" s="198"/>
      <c r="D2176" s="198"/>
      <c r="E2176" s="199"/>
      <c r="F2176" s="120" t="s">
        <v>22</v>
      </c>
      <c r="G2176" s="51">
        <f aca="true" t="shared" si="472" ref="G2176:G2186">I2176+K2176+M2176+O2176</f>
        <v>16646.5</v>
      </c>
      <c r="H2176" s="51">
        <f aca="true" t="shared" si="473" ref="H2176:H2186">J2176+L2176+N2176+P2176</f>
        <v>16646.5</v>
      </c>
      <c r="I2176" s="51">
        <f aca="true" t="shared" si="474" ref="I2176:P2176">I27+I39+I2139+I1407+I1419+I1532+I1544+I1558+I1609+I2152+I1710+I1722+I2005</f>
        <v>16646.5</v>
      </c>
      <c r="J2176" s="51">
        <f t="shared" si="474"/>
        <v>16646.5</v>
      </c>
      <c r="K2176" s="51">
        <f t="shared" si="474"/>
        <v>0</v>
      </c>
      <c r="L2176" s="51">
        <f t="shared" si="474"/>
        <v>0</v>
      </c>
      <c r="M2176" s="51">
        <f t="shared" si="474"/>
        <v>0</v>
      </c>
      <c r="N2176" s="51">
        <f t="shared" si="474"/>
        <v>0</v>
      </c>
      <c r="O2176" s="51">
        <f t="shared" si="474"/>
        <v>0</v>
      </c>
      <c r="P2176" s="51">
        <f t="shared" si="474"/>
        <v>0</v>
      </c>
      <c r="Q2176" s="235"/>
      <c r="R2176" s="236"/>
    </row>
    <row r="2177" spans="1:18" ht="12.75">
      <c r="A2177" s="197"/>
      <c r="B2177" s="198"/>
      <c r="C2177" s="198"/>
      <c r="D2177" s="198"/>
      <c r="E2177" s="199"/>
      <c r="F2177" s="120" t="s">
        <v>25</v>
      </c>
      <c r="G2177" s="51">
        <f t="shared" si="472"/>
        <v>5002.6</v>
      </c>
      <c r="H2177" s="51">
        <f t="shared" si="473"/>
        <v>5002.6</v>
      </c>
      <c r="I2177" s="51">
        <f aca="true" t="shared" si="475" ref="I2177:P2177">I2140+I1408+I1420+I1446+I1458+I1533+I2153+I1711+I1786+I1799+I1824+I1825+I2006</f>
        <v>5002.6</v>
      </c>
      <c r="J2177" s="51">
        <f t="shared" si="475"/>
        <v>5002.6</v>
      </c>
      <c r="K2177" s="51">
        <f t="shared" si="475"/>
        <v>0</v>
      </c>
      <c r="L2177" s="51">
        <f t="shared" si="475"/>
        <v>0</v>
      </c>
      <c r="M2177" s="51">
        <f t="shared" si="475"/>
        <v>0</v>
      </c>
      <c r="N2177" s="51">
        <f t="shared" si="475"/>
        <v>0</v>
      </c>
      <c r="O2177" s="51">
        <f t="shared" si="475"/>
        <v>0</v>
      </c>
      <c r="P2177" s="51">
        <f t="shared" si="475"/>
        <v>0</v>
      </c>
      <c r="Q2177" s="235"/>
      <c r="R2177" s="236"/>
    </row>
    <row r="2178" spans="1:18" ht="12.75">
      <c r="A2178" s="197"/>
      <c r="B2178" s="198"/>
      <c r="C2178" s="198"/>
      <c r="D2178" s="198"/>
      <c r="E2178" s="199"/>
      <c r="F2178" s="120" t="s">
        <v>26</v>
      </c>
      <c r="G2178" s="51">
        <f t="shared" si="472"/>
        <v>12338.4</v>
      </c>
      <c r="H2178" s="51">
        <f t="shared" si="473"/>
        <v>12338.4</v>
      </c>
      <c r="I2178" s="51">
        <f aca="true" t="shared" si="476" ref="I2178:P2178">I53+I293+I305+I2141+I1409+I1421+I1534+I1585+I1611+I2154+I1712+I1801+I1825+I1910+I1971+I2056</f>
        <v>12338.4</v>
      </c>
      <c r="J2178" s="51">
        <f t="shared" si="476"/>
        <v>12338.4</v>
      </c>
      <c r="K2178" s="51">
        <f t="shared" si="476"/>
        <v>0</v>
      </c>
      <c r="L2178" s="51">
        <f t="shared" si="476"/>
        <v>0</v>
      </c>
      <c r="M2178" s="51">
        <f t="shared" si="476"/>
        <v>0</v>
      </c>
      <c r="N2178" s="51">
        <f t="shared" si="476"/>
        <v>0</v>
      </c>
      <c r="O2178" s="51">
        <f t="shared" si="476"/>
        <v>0</v>
      </c>
      <c r="P2178" s="51">
        <f t="shared" si="476"/>
        <v>0</v>
      </c>
      <c r="Q2178" s="235"/>
      <c r="R2178" s="236"/>
    </row>
    <row r="2179" spans="1:18" ht="12.75">
      <c r="A2179" s="197"/>
      <c r="B2179" s="198"/>
      <c r="C2179" s="198"/>
      <c r="D2179" s="198"/>
      <c r="E2179" s="199"/>
      <c r="F2179" s="120" t="s">
        <v>27</v>
      </c>
      <c r="G2179" s="51">
        <f t="shared" si="472"/>
        <v>0</v>
      </c>
      <c r="H2179" s="51">
        <f t="shared" si="473"/>
        <v>0</v>
      </c>
      <c r="I2179" s="51">
        <f aca="true" t="shared" si="477" ref="I2179:P2179">I1398+I2142+I1410+I1422+I1535+I2155+I1713+I1775+I2057</f>
        <v>0</v>
      </c>
      <c r="J2179" s="51">
        <f t="shared" si="477"/>
        <v>0</v>
      </c>
      <c r="K2179" s="51">
        <f t="shared" si="477"/>
        <v>0</v>
      </c>
      <c r="L2179" s="51">
        <f t="shared" si="477"/>
        <v>0</v>
      </c>
      <c r="M2179" s="51">
        <f t="shared" si="477"/>
        <v>0</v>
      </c>
      <c r="N2179" s="51">
        <f t="shared" si="477"/>
        <v>0</v>
      </c>
      <c r="O2179" s="51">
        <f t="shared" si="477"/>
        <v>0</v>
      </c>
      <c r="P2179" s="51">
        <f t="shared" si="477"/>
        <v>0</v>
      </c>
      <c r="Q2179" s="235"/>
      <c r="R2179" s="236"/>
    </row>
    <row r="2180" spans="1:18" ht="12.75">
      <c r="A2180" s="197"/>
      <c r="B2180" s="198"/>
      <c r="C2180" s="198"/>
      <c r="D2180" s="198"/>
      <c r="E2180" s="199"/>
      <c r="F2180" s="120" t="s">
        <v>28</v>
      </c>
      <c r="G2180" s="51">
        <f t="shared" si="472"/>
        <v>849.1000000000008</v>
      </c>
      <c r="H2180" s="51">
        <f>J2180+L2180+N2180+P2180</f>
        <v>849.1000000000008</v>
      </c>
      <c r="I2180" s="51">
        <f aca="true" t="shared" si="478" ref="I2180:P2180">I1588+I1511+I187+I127</f>
        <v>849.1000000000008</v>
      </c>
      <c r="J2180" s="51">
        <f t="shared" si="478"/>
        <v>849.1000000000008</v>
      </c>
      <c r="K2180" s="51">
        <f t="shared" si="478"/>
        <v>0</v>
      </c>
      <c r="L2180" s="51">
        <f t="shared" si="478"/>
        <v>0</v>
      </c>
      <c r="M2180" s="51">
        <f t="shared" si="478"/>
        <v>0</v>
      </c>
      <c r="N2180" s="51">
        <f t="shared" si="478"/>
        <v>0</v>
      </c>
      <c r="O2180" s="51">
        <f t="shared" si="478"/>
        <v>0</v>
      </c>
      <c r="P2180" s="51">
        <f t="shared" si="478"/>
        <v>0</v>
      </c>
      <c r="Q2180" s="235"/>
      <c r="R2180" s="236"/>
    </row>
    <row r="2181" spans="1:18" ht="12.75">
      <c r="A2181" s="197"/>
      <c r="B2181" s="198"/>
      <c r="C2181" s="198"/>
      <c r="D2181" s="198"/>
      <c r="E2181" s="199"/>
      <c r="F2181" s="120" t="s">
        <v>227</v>
      </c>
      <c r="G2181" s="51">
        <f t="shared" si="472"/>
        <v>1672.2</v>
      </c>
      <c r="H2181" s="51">
        <f t="shared" si="473"/>
        <v>1672.2</v>
      </c>
      <c r="I2181" s="51">
        <f>I2095</f>
        <v>1672.2</v>
      </c>
      <c r="J2181" s="51">
        <f aca="true" t="shared" si="479" ref="J2181:P2181">J2095</f>
        <v>1672.2</v>
      </c>
      <c r="K2181" s="51">
        <f t="shared" si="479"/>
        <v>0</v>
      </c>
      <c r="L2181" s="51">
        <f t="shared" si="479"/>
        <v>0</v>
      </c>
      <c r="M2181" s="51">
        <f t="shared" si="479"/>
        <v>0</v>
      </c>
      <c r="N2181" s="51">
        <f t="shared" si="479"/>
        <v>0</v>
      </c>
      <c r="O2181" s="51">
        <f t="shared" si="479"/>
        <v>0</v>
      </c>
      <c r="P2181" s="51">
        <f t="shared" si="479"/>
        <v>0</v>
      </c>
      <c r="Q2181" s="235"/>
      <c r="R2181" s="236"/>
    </row>
    <row r="2182" spans="1:20" ht="12.75">
      <c r="A2182" s="197"/>
      <c r="B2182" s="198"/>
      <c r="C2182" s="198"/>
      <c r="D2182" s="198"/>
      <c r="E2182" s="199"/>
      <c r="F2182" s="120" t="s">
        <v>234</v>
      </c>
      <c r="G2182" s="51">
        <f t="shared" si="472"/>
        <v>40868.3</v>
      </c>
      <c r="H2182" s="51">
        <f t="shared" si="473"/>
        <v>3391.8</v>
      </c>
      <c r="I2182" s="51">
        <f aca="true" t="shared" si="480" ref="I2182:P2182">I1642+I561++I381+I309+I297+I153</f>
        <v>18222.1</v>
      </c>
      <c r="J2182" s="51">
        <f t="shared" si="480"/>
        <v>3391.8</v>
      </c>
      <c r="K2182" s="51">
        <f t="shared" si="480"/>
        <v>0</v>
      </c>
      <c r="L2182" s="51">
        <f t="shared" si="480"/>
        <v>0</v>
      </c>
      <c r="M2182" s="51">
        <f t="shared" si="480"/>
        <v>22646.2</v>
      </c>
      <c r="N2182" s="51">
        <f t="shared" si="480"/>
        <v>0</v>
      </c>
      <c r="O2182" s="51">
        <f t="shared" si="480"/>
        <v>0</v>
      </c>
      <c r="P2182" s="51">
        <f t="shared" si="480"/>
        <v>0</v>
      </c>
      <c r="Q2182" s="235"/>
      <c r="R2182" s="236"/>
      <c r="S2182" s="6"/>
      <c r="T2182" s="17"/>
    </row>
    <row r="2183" spans="1:20" ht="11.25" customHeight="1">
      <c r="A2183" s="197"/>
      <c r="B2183" s="198"/>
      <c r="C2183" s="198"/>
      <c r="D2183" s="198"/>
      <c r="E2183" s="199"/>
      <c r="F2183" s="120" t="s">
        <v>235</v>
      </c>
      <c r="G2183" s="51">
        <f t="shared" si="472"/>
        <v>0</v>
      </c>
      <c r="H2183" s="51">
        <f t="shared" si="473"/>
        <v>0</v>
      </c>
      <c r="I2183" s="51">
        <f aca="true" t="shared" si="481" ref="I2183:P2183">I346+I358+I538+I634+I670+I754+I814+I850+I862++I886+I934+I946+I1054+I1066+I1078+I1090+I1162+I1222+I1282+I1342+I1378+I2146+I1414+I1439+I1539+I1643+I2159+I1717+I2012</f>
        <v>0</v>
      </c>
      <c r="J2183" s="51">
        <f t="shared" si="481"/>
        <v>0</v>
      </c>
      <c r="K2183" s="51">
        <f t="shared" si="481"/>
        <v>0</v>
      </c>
      <c r="L2183" s="51">
        <f t="shared" si="481"/>
        <v>0</v>
      </c>
      <c r="M2183" s="51">
        <f t="shared" si="481"/>
        <v>0</v>
      </c>
      <c r="N2183" s="51">
        <f t="shared" si="481"/>
        <v>0</v>
      </c>
      <c r="O2183" s="51">
        <f t="shared" si="481"/>
        <v>0</v>
      </c>
      <c r="P2183" s="51">
        <f t="shared" si="481"/>
        <v>0</v>
      </c>
      <c r="Q2183" s="235"/>
      <c r="R2183" s="236"/>
      <c r="S2183" s="6"/>
      <c r="T2183" s="17"/>
    </row>
    <row r="2184" spans="1:20" ht="25.5" customHeight="1">
      <c r="A2184" s="197"/>
      <c r="B2184" s="198"/>
      <c r="C2184" s="198"/>
      <c r="D2184" s="198"/>
      <c r="E2184" s="199"/>
      <c r="F2184" s="120" t="s">
        <v>236</v>
      </c>
      <c r="G2184" s="51">
        <f t="shared" si="472"/>
        <v>188568.40000000008</v>
      </c>
      <c r="H2184" s="51">
        <f t="shared" si="473"/>
        <v>9600</v>
      </c>
      <c r="I2184" s="51">
        <f aca="true" t="shared" si="482" ref="I2184:P2184">I2134+I2122+I2074+I2050+I2037+I2025+I2001+I1989+I1964+I1952+I1940+I1928+I1904+I1892+I1880+I1868+I1855+I1843+I1819+I1631+I1619+I1605+I1579+I1540+I1528+I1478+I1440+I1428+I1391+I1379+I1367+I1343+I1331+I1319+I1307+I1295+I1283+I1271+I1259+I1247+I1235+I1223+I1211+I1199+I1187+I1175+I1163+I1151+I1139+I1127+I1115+I1103+I1091+I1079+I1067+I1055+I1019+I1007+I983+I971+I947+I935+I923+I911+I899+I887+I863+I851+I839+I827+I815+I803+I791+I779+I755+I743+I695+I683+I671+I659+I647+I635+I623+I599+I587+I575+I551+I539+I527+I515+I491+I371+I359+I347+I287+I275+I251+I227+I83</f>
        <v>155027.5000000001</v>
      </c>
      <c r="J2184" s="51">
        <f t="shared" si="482"/>
        <v>9600</v>
      </c>
      <c r="K2184" s="51">
        <f t="shared" si="482"/>
        <v>0</v>
      </c>
      <c r="L2184" s="51">
        <f t="shared" si="482"/>
        <v>0</v>
      </c>
      <c r="M2184" s="51">
        <f t="shared" si="482"/>
        <v>33540.9</v>
      </c>
      <c r="N2184" s="51">
        <f t="shared" si="482"/>
        <v>0</v>
      </c>
      <c r="O2184" s="51">
        <f t="shared" si="482"/>
        <v>0</v>
      </c>
      <c r="P2184" s="51">
        <f t="shared" si="482"/>
        <v>0</v>
      </c>
      <c r="Q2184" s="235"/>
      <c r="R2184" s="236"/>
      <c r="S2184" s="6"/>
      <c r="T2184" s="17"/>
    </row>
    <row r="2185" spans="1:20" ht="12.75">
      <c r="A2185" s="197"/>
      <c r="B2185" s="198"/>
      <c r="C2185" s="198"/>
      <c r="D2185" s="198"/>
      <c r="E2185" s="199"/>
      <c r="F2185" s="120" t="s">
        <v>237</v>
      </c>
      <c r="G2185" s="51">
        <f t="shared" si="472"/>
        <v>13234.400000000001</v>
      </c>
      <c r="H2185" s="51">
        <f t="shared" si="473"/>
        <v>0</v>
      </c>
      <c r="I2185" s="51">
        <f>I1441+I1356+I1044+I1032+I996+I960+I876+I768+I732+I720+I708+I612+I504+I480+I468+I456+I444+I432+I420+I408+I396</f>
        <v>13234.400000000001</v>
      </c>
      <c r="J2185" s="51">
        <f aca="true" t="shared" si="483" ref="J2185:P2185">J1441+J1356+J1044+J1032+J996+J960+J876+J768+J732+J720+J708+J612+J504+J480+J468+J456+J444+J432+J420+J408+J396</f>
        <v>0</v>
      </c>
      <c r="K2185" s="51">
        <f t="shared" si="483"/>
        <v>0</v>
      </c>
      <c r="L2185" s="51">
        <f t="shared" si="483"/>
        <v>0</v>
      </c>
      <c r="M2185" s="51">
        <f t="shared" si="483"/>
        <v>0</v>
      </c>
      <c r="N2185" s="51">
        <f t="shared" si="483"/>
        <v>0</v>
      </c>
      <c r="O2185" s="51">
        <f t="shared" si="483"/>
        <v>0</v>
      </c>
      <c r="P2185" s="51">
        <f t="shared" si="483"/>
        <v>0</v>
      </c>
      <c r="Q2185" s="235"/>
      <c r="R2185" s="236"/>
      <c r="S2185" s="6"/>
      <c r="T2185" s="17"/>
    </row>
    <row r="2186" spans="1:20" ht="13.5" thickBot="1">
      <c r="A2186" s="200"/>
      <c r="B2186" s="201"/>
      <c r="C2186" s="201"/>
      <c r="D2186" s="201"/>
      <c r="E2186" s="202"/>
      <c r="F2186" s="121" t="s">
        <v>238</v>
      </c>
      <c r="G2186" s="53">
        <f t="shared" si="472"/>
        <v>0</v>
      </c>
      <c r="H2186" s="53">
        <f t="shared" si="473"/>
        <v>0</v>
      </c>
      <c r="I2186" s="53">
        <f aca="true" t="shared" si="484" ref="I2186:P2186">I2149+I1417+I1542+I2162+I1720+I2015</f>
        <v>0</v>
      </c>
      <c r="J2186" s="53">
        <f t="shared" si="484"/>
        <v>0</v>
      </c>
      <c r="K2186" s="53">
        <f t="shared" si="484"/>
        <v>0</v>
      </c>
      <c r="L2186" s="53">
        <f t="shared" si="484"/>
        <v>0</v>
      </c>
      <c r="M2186" s="53">
        <f t="shared" si="484"/>
        <v>0</v>
      </c>
      <c r="N2186" s="53">
        <f t="shared" si="484"/>
        <v>0</v>
      </c>
      <c r="O2186" s="53">
        <f t="shared" si="484"/>
        <v>0</v>
      </c>
      <c r="P2186" s="53">
        <f t="shared" si="484"/>
        <v>0</v>
      </c>
      <c r="Q2186" s="237"/>
      <c r="R2186" s="238"/>
      <c r="S2186" s="6"/>
      <c r="T2186" s="17"/>
    </row>
    <row r="2187" spans="1:18" ht="12.75">
      <c r="A2187" s="194" t="s">
        <v>155</v>
      </c>
      <c r="B2187" s="195"/>
      <c r="C2187" s="195"/>
      <c r="D2187" s="195"/>
      <c r="E2187" s="196"/>
      <c r="F2187" s="119" t="s">
        <v>19</v>
      </c>
      <c r="G2187" s="23">
        <f>SUM(G2188:G2198)</f>
        <v>2479504.6</v>
      </c>
      <c r="H2187" s="23">
        <f aca="true" t="shared" si="485" ref="H2187:P2187">SUM(H2188:H2198)</f>
        <v>596165.6000000001</v>
      </c>
      <c r="I2187" s="23">
        <f t="shared" si="485"/>
        <v>2063505.9000000001</v>
      </c>
      <c r="J2187" s="23">
        <f t="shared" si="485"/>
        <v>549561.9</v>
      </c>
      <c r="K2187" s="23">
        <f t="shared" si="485"/>
        <v>203538.7</v>
      </c>
      <c r="L2187" s="23">
        <f t="shared" si="485"/>
        <v>28338.7</v>
      </c>
      <c r="M2187" s="23">
        <f t="shared" si="485"/>
        <v>150066.9</v>
      </c>
      <c r="N2187" s="23">
        <f t="shared" si="485"/>
        <v>18265</v>
      </c>
      <c r="O2187" s="23">
        <f t="shared" si="485"/>
        <v>58400</v>
      </c>
      <c r="P2187" s="23">
        <f t="shared" si="485"/>
        <v>0</v>
      </c>
      <c r="Q2187" s="233"/>
      <c r="R2187" s="234"/>
    </row>
    <row r="2188" spans="1:18" ht="12.75">
      <c r="A2188" s="197"/>
      <c r="B2188" s="198"/>
      <c r="C2188" s="198"/>
      <c r="D2188" s="198"/>
      <c r="E2188" s="199"/>
      <c r="F2188" s="120" t="s">
        <v>22</v>
      </c>
      <c r="G2188" s="51">
        <f aca="true" t="shared" si="486" ref="G2188:G2193">G2164-G2176</f>
        <v>56364.70000000001</v>
      </c>
      <c r="H2188" s="51">
        <f aca="true" t="shared" si="487" ref="H2188:P2188">H2164-H2176</f>
        <v>56364.70000000001</v>
      </c>
      <c r="I2188" s="51">
        <f aca="true" t="shared" si="488" ref="I2188:J2191">I2164-I2176</f>
        <v>56364.70000000001</v>
      </c>
      <c r="J2188" s="51">
        <f t="shared" si="488"/>
        <v>56364.70000000001</v>
      </c>
      <c r="K2188" s="51">
        <f t="shared" si="487"/>
        <v>0</v>
      </c>
      <c r="L2188" s="51">
        <f t="shared" si="487"/>
        <v>0</v>
      </c>
      <c r="M2188" s="51">
        <f t="shared" si="487"/>
        <v>0</v>
      </c>
      <c r="N2188" s="51">
        <f t="shared" si="487"/>
        <v>0</v>
      </c>
      <c r="O2188" s="51">
        <f t="shared" si="487"/>
        <v>0</v>
      </c>
      <c r="P2188" s="51">
        <f t="shared" si="487"/>
        <v>0</v>
      </c>
      <c r="Q2188" s="235"/>
      <c r="R2188" s="236"/>
    </row>
    <row r="2189" spans="1:18" ht="12.75">
      <c r="A2189" s="197"/>
      <c r="B2189" s="198"/>
      <c r="C2189" s="198"/>
      <c r="D2189" s="198"/>
      <c r="E2189" s="199"/>
      <c r="F2189" s="120" t="s">
        <v>25</v>
      </c>
      <c r="G2189" s="51">
        <f t="shared" si="486"/>
        <v>157698.80000000002</v>
      </c>
      <c r="H2189" s="51">
        <f>H2165-H2177</f>
        <v>157698.80000000002</v>
      </c>
      <c r="I2189" s="51">
        <f t="shared" si="488"/>
        <v>157698.80000000002</v>
      </c>
      <c r="J2189" s="51">
        <f t="shared" si="488"/>
        <v>157698.80000000002</v>
      </c>
      <c r="K2189" s="51">
        <f aca="true" t="shared" si="489" ref="K2189:P2191">K2165-K2177</f>
        <v>0</v>
      </c>
      <c r="L2189" s="51">
        <f t="shared" si="489"/>
        <v>0</v>
      </c>
      <c r="M2189" s="51">
        <f t="shared" si="489"/>
        <v>0</v>
      </c>
      <c r="N2189" s="51">
        <f t="shared" si="489"/>
        <v>0</v>
      </c>
      <c r="O2189" s="51">
        <f t="shared" si="489"/>
        <v>0</v>
      </c>
      <c r="P2189" s="51">
        <f t="shared" si="489"/>
        <v>0</v>
      </c>
      <c r="Q2189" s="235"/>
      <c r="R2189" s="236"/>
    </row>
    <row r="2190" spans="1:18" ht="12.75">
      <c r="A2190" s="197"/>
      <c r="B2190" s="198"/>
      <c r="C2190" s="198"/>
      <c r="D2190" s="198"/>
      <c r="E2190" s="199"/>
      <c r="F2190" s="120" t="s">
        <v>26</v>
      </c>
      <c r="G2190" s="51">
        <f t="shared" si="486"/>
        <v>158116.9</v>
      </c>
      <c r="H2190" s="51">
        <f>H2166-H2178</f>
        <v>158116.9</v>
      </c>
      <c r="I2190" s="51">
        <f t="shared" si="488"/>
        <v>158116.9</v>
      </c>
      <c r="J2190" s="51">
        <f t="shared" si="488"/>
        <v>158116.9</v>
      </c>
      <c r="K2190" s="51">
        <f t="shared" si="489"/>
        <v>0</v>
      </c>
      <c r="L2190" s="51">
        <f t="shared" si="489"/>
        <v>0</v>
      </c>
      <c r="M2190" s="51">
        <f t="shared" si="489"/>
        <v>0</v>
      </c>
      <c r="N2190" s="51">
        <f t="shared" si="489"/>
        <v>0</v>
      </c>
      <c r="O2190" s="51">
        <f t="shared" si="489"/>
        <v>0</v>
      </c>
      <c r="P2190" s="51">
        <f t="shared" si="489"/>
        <v>0</v>
      </c>
      <c r="Q2190" s="235"/>
      <c r="R2190" s="236"/>
    </row>
    <row r="2191" spans="1:18" ht="12.75">
      <c r="A2191" s="197"/>
      <c r="B2191" s="198"/>
      <c r="C2191" s="198"/>
      <c r="D2191" s="198"/>
      <c r="E2191" s="199"/>
      <c r="F2191" s="120" t="s">
        <v>27</v>
      </c>
      <c r="G2191" s="51">
        <f t="shared" si="486"/>
        <v>93900.4</v>
      </c>
      <c r="H2191" s="51">
        <f>H2167-H2179</f>
        <v>93900.4</v>
      </c>
      <c r="I2191" s="51">
        <f t="shared" si="488"/>
        <v>93900.4</v>
      </c>
      <c r="J2191" s="51">
        <f t="shared" si="488"/>
        <v>93900.4</v>
      </c>
      <c r="K2191" s="51">
        <f t="shared" si="489"/>
        <v>0</v>
      </c>
      <c r="L2191" s="51">
        <f t="shared" si="489"/>
        <v>0</v>
      </c>
      <c r="M2191" s="51">
        <f t="shared" si="489"/>
        <v>0</v>
      </c>
      <c r="N2191" s="51">
        <f t="shared" si="489"/>
        <v>0</v>
      </c>
      <c r="O2191" s="51">
        <f t="shared" si="489"/>
        <v>0</v>
      </c>
      <c r="P2191" s="51">
        <f t="shared" si="489"/>
        <v>0</v>
      </c>
      <c r="Q2191" s="235"/>
      <c r="R2191" s="236"/>
    </row>
    <row r="2192" spans="1:18" ht="12.75">
      <c r="A2192" s="197"/>
      <c r="B2192" s="198"/>
      <c r="C2192" s="198"/>
      <c r="D2192" s="198"/>
      <c r="E2192" s="199"/>
      <c r="F2192" s="120" t="s">
        <v>28</v>
      </c>
      <c r="G2192" s="51">
        <f t="shared" si="486"/>
        <v>83439.4</v>
      </c>
      <c r="H2192" s="51">
        <f>H2168-H2180</f>
        <v>83439.4</v>
      </c>
      <c r="I2192" s="51">
        <f aca="true" t="shared" si="490" ref="I2192:P2192">I2082+I1912+I1803+I1764+I1411+I199</f>
        <v>36835.700000000004</v>
      </c>
      <c r="J2192" s="51">
        <f t="shared" si="490"/>
        <v>36835.700000000004</v>
      </c>
      <c r="K2192" s="51">
        <f t="shared" si="490"/>
        <v>28338.7</v>
      </c>
      <c r="L2192" s="51">
        <f t="shared" si="490"/>
        <v>28338.7</v>
      </c>
      <c r="M2192" s="51">
        <f t="shared" si="490"/>
        <v>18265</v>
      </c>
      <c r="N2192" s="51">
        <f t="shared" si="490"/>
        <v>18265</v>
      </c>
      <c r="O2192" s="51">
        <f t="shared" si="490"/>
        <v>0</v>
      </c>
      <c r="P2192" s="51">
        <f t="shared" si="490"/>
        <v>0</v>
      </c>
      <c r="Q2192" s="235"/>
      <c r="R2192" s="236"/>
    </row>
    <row r="2193" spans="1:18" ht="12.75">
      <c r="A2193" s="197"/>
      <c r="B2193" s="198"/>
      <c r="C2193" s="198"/>
      <c r="D2193" s="198"/>
      <c r="E2193" s="199"/>
      <c r="F2193" s="120" t="s">
        <v>227</v>
      </c>
      <c r="G2193" s="51">
        <f t="shared" si="486"/>
        <v>140672</v>
      </c>
      <c r="H2193" s="51">
        <f>H2169-H2181</f>
        <v>15388.600000000002</v>
      </c>
      <c r="I2193" s="51">
        <f aca="true" t="shared" si="491" ref="I2193:P2193">I2059+I1974+I1589+I1512+I1500+I200+I176+I104+I92+I44</f>
        <v>87266.09999999998</v>
      </c>
      <c r="J2193" s="51">
        <f t="shared" si="491"/>
        <v>15388.6</v>
      </c>
      <c r="K2193" s="51">
        <f t="shared" si="491"/>
        <v>0</v>
      </c>
      <c r="L2193" s="51">
        <f t="shared" si="491"/>
        <v>0</v>
      </c>
      <c r="M2193" s="51">
        <f t="shared" si="491"/>
        <v>49412.8</v>
      </c>
      <c r="N2193" s="51">
        <f t="shared" si="491"/>
        <v>0</v>
      </c>
      <c r="O2193" s="51">
        <f t="shared" si="491"/>
        <v>0</v>
      </c>
      <c r="P2193" s="51">
        <f t="shared" si="491"/>
        <v>0</v>
      </c>
      <c r="Q2193" s="235"/>
      <c r="R2193" s="236"/>
    </row>
    <row r="2194" spans="1:20" ht="12.75">
      <c r="A2194" s="197"/>
      <c r="B2194" s="198"/>
      <c r="C2194" s="198"/>
      <c r="D2194" s="198"/>
      <c r="E2194" s="199"/>
      <c r="F2194" s="120" t="s">
        <v>234</v>
      </c>
      <c r="G2194" s="51">
        <f aca="true" t="shared" si="492" ref="G2194:H2198">I2194+K2194+M2194+O2194</f>
        <v>129453.6</v>
      </c>
      <c r="H2194" s="51">
        <f t="shared" si="492"/>
        <v>31256.8</v>
      </c>
      <c r="I2194" s="51">
        <f aca="true" t="shared" si="493" ref="I2194:P2194">I1975+I189+I177+I141+I129</f>
        <v>129453.6</v>
      </c>
      <c r="J2194" s="51">
        <f t="shared" si="493"/>
        <v>31256.8</v>
      </c>
      <c r="K2194" s="51">
        <f t="shared" si="493"/>
        <v>0</v>
      </c>
      <c r="L2194" s="51">
        <f t="shared" si="493"/>
        <v>0</v>
      </c>
      <c r="M2194" s="51">
        <f t="shared" si="493"/>
        <v>0</v>
      </c>
      <c r="N2194" s="51">
        <f t="shared" si="493"/>
        <v>0</v>
      </c>
      <c r="O2194" s="51">
        <f t="shared" si="493"/>
        <v>0</v>
      </c>
      <c r="P2194" s="51">
        <f t="shared" si="493"/>
        <v>0</v>
      </c>
      <c r="Q2194" s="235"/>
      <c r="R2194" s="236"/>
      <c r="S2194" s="6"/>
      <c r="T2194" s="17"/>
    </row>
    <row r="2195" spans="1:20" ht="19.5" customHeight="1">
      <c r="A2195" s="197"/>
      <c r="B2195" s="198"/>
      <c r="C2195" s="198"/>
      <c r="D2195" s="198"/>
      <c r="E2195" s="199"/>
      <c r="F2195" s="120" t="s">
        <v>235</v>
      </c>
      <c r="G2195" s="51">
        <f t="shared" si="492"/>
        <v>48596.9</v>
      </c>
      <c r="H2195" s="51">
        <f t="shared" si="492"/>
        <v>0</v>
      </c>
      <c r="I2195" s="51">
        <f aca="true" t="shared" si="494" ref="I2195:P2195">I1842+I310+I298</f>
        <v>48596.9</v>
      </c>
      <c r="J2195" s="51">
        <f t="shared" si="494"/>
        <v>0</v>
      </c>
      <c r="K2195" s="51">
        <f t="shared" si="494"/>
        <v>0</v>
      </c>
      <c r="L2195" s="51">
        <f t="shared" si="494"/>
        <v>0</v>
      </c>
      <c r="M2195" s="51">
        <f t="shared" si="494"/>
        <v>0</v>
      </c>
      <c r="N2195" s="51">
        <f t="shared" si="494"/>
        <v>0</v>
      </c>
      <c r="O2195" s="51">
        <f t="shared" si="494"/>
        <v>0</v>
      </c>
      <c r="P2195" s="51">
        <f t="shared" si="494"/>
        <v>0</v>
      </c>
      <c r="Q2195" s="235"/>
      <c r="R2195" s="236"/>
      <c r="S2195" s="6"/>
      <c r="T2195" s="17"/>
    </row>
    <row r="2196" spans="1:20" ht="24.75" customHeight="1">
      <c r="A2196" s="197"/>
      <c r="B2196" s="198"/>
      <c r="C2196" s="198"/>
      <c r="D2196" s="198"/>
      <c r="E2196" s="199"/>
      <c r="F2196" s="120" t="s">
        <v>236</v>
      </c>
      <c r="G2196" s="51">
        <f t="shared" si="492"/>
        <v>57676.5</v>
      </c>
      <c r="H2196" s="51">
        <f t="shared" si="492"/>
        <v>0</v>
      </c>
      <c r="I2196" s="51">
        <f>I335+I263+I215+I119+I83</f>
        <v>33629</v>
      </c>
      <c r="J2196" s="51">
        <f aca="true" t="shared" si="495" ref="J2196:P2196">J335+J263+J215+J119+J83</f>
        <v>0</v>
      </c>
      <c r="K2196" s="51">
        <f t="shared" si="495"/>
        <v>0</v>
      </c>
      <c r="L2196" s="51">
        <f t="shared" si="495"/>
        <v>0</v>
      </c>
      <c r="M2196" s="51">
        <f t="shared" si="495"/>
        <v>24047.5</v>
      </c>
      <c r="N2196" s="51">
        <f t="shared" si="495"/>
        <v>0</v>
      </c>
      <c r="O2196" s="51">
        <f t="shared" si="495"/>
        <v>0</v>
      </c>
      <c r="P2196" s="51">
        <f t="shared" si="495"/>
        <v>0</v>
      </c>
      <c r="Q2196" s="235"/>
      <c r="R2196" s="236"/>
      <c r="S2196" s="6"/>
      <c r="T2196" s="17"/>
    </row>
    <row r="2197" spans="1:20" ht="12.75">
      <c r="A2197" s="197"/>
      <c r="B2197" s="198"/>
      <c r="C2197" s="198"/>
      <c r="D2197" s="198"/>
      <c r="E2197" s="199"/>
      <c r="F2197" s="120" t="s">
        <v>237</v>
      </c>
      <c r="G2197" s="51">
        <f t="shared" si="492"/>
        <v>1242476.4000000001</v>
      </c>
      <c r="H2197" s="51">
        <f t="shared" si="492"/>
        <v>0</v>
      </c>
      <c r="I2197" s="51">
        <f aca="true" t="shared" si="496" ref="I2197:P2197">I2135+I2075+I2051+I2038+I2026+I2002+I1990+I1965+I1953+I1941+I1929+I1905+I1893+I1881+I1869+I1856+I1820+I1632+I1620+I1606+I1580+I1429+I1392+I1380+I1368+I1344+I1332+I1320+I1308+I1296+I1284+I1272+I1260+I1248+I1236+I1224+I1212+I1200+I1188+I1176+I1164+I1152+I1140+I1128+I1116+I1104+I1092+I1080+I1068+I1056+I1020+I1008+I984+I972+I948+I936+I924+I912+I900+I888+I864+I852+I840+I828+I816+I804+I792+I780+I756+I744+I696+I684+I672+I660+I648+I636+I624+I600+I588+I576+I564+I552+I540+I528+I516+I492+I372+I336+I288+I276+I228+I120</f>
        <v>1096505.6</v>
      </c>
      <c r="J2197" s="51">
        <f t="shared" si="496"/>
        <v>0</v>
      </c>
      <c r="K2197" s="51">
        <f t="shared" si="496"/>
        <v>87600</v>
      </c>
      <c r="L2197" s="51">
        <f t="shared" si="496"/>
        <v>0</v>
      </c>
      <c r="M2197" s="51">
        <f t="shared" si="496"/>
        <v>29170.8</v>
      </c>
      <c r="N2197" s="51">
        <f t="shared" si="496"/>
        <v>0</v>
      </c>
      <c r="O2197" s="51">
        <f t="shared" si="496"/>
        <v>29200</v>
      </c>
      <c r="P2197" s="51">
        <f t="shared" si="496"/>
        <v>0</v>
      </c>
      <c r="Q2197" s="235"/>
      <c r="R2197" s="236"/>
      <c r="S2197" s="6"/>
      <c r="T2197" s="17"/>
    </row>
    <row r="2198" spans="1:20" ht="13.5" thickBot="1">
      <c r="A2198" s="200"/>
      <c r="B2198" s="201"/>
      <c r="C2198" s="201"/>
      <c r="D2198" s="201"/>
      <c r="E2198" s="202"/>
      <c r="F2198" s="121" t="s">
        <v>238</v>
      </c>
      <c r="G2198" s="53">
        <f t="shared" si="492"/>
        <v>311109</v>
      </c>
      <c r="H2198" s="53">
        <f t="shared" si="492"/>
        <v>0</v>
      </c>
      <c r="I2198" s="53">
        <f aca="true" t="shared" si="497" ref="I2198:P2198">I1857+I1621+I1581+I1430+I1357+I1045+I1033+I997+I961+I877+I769+I733+I721+I709+I613+I505+I481+I469+I457+I445+I433+I421+I409+I277</f>
        <v>165138.2</v>
      </c>
      <c r="J2198" s="53">
        <f t="shared" si="497"/>
        <v>0</v>
      </c>
      <c r="K2198" s="53">
        <f t="shared" si="497"/>
        <v>87600</v>
      </c>
      <c r="L2198" s="53">
        <f t="shared" si="497"/>
        <v>0</v>
      </c>
      <c r="M2198" s="53">
        <f t="shared" si="497"/>
        <v>29170.8</v>
      </c>
      <c r="N2198" s="53">
        <f t="shared" si="497"/>
        <v>0</v>
      </c>
      <c r="O2198" s="53">
        <f t="shared" si="497"/>
        <v>29200</v>
      </c>
      <c r="P2198" s="53">
        <f t="shared" si="497"/>
        <v>0</v>
      </c>
      <c r="Q2198" s="237"/>
      <c r="R2198" s="238"/>
      <c r="S2198" s="6"/>
      <c r="T2198" s="17"/>
    </row>
    <row r="2199" spans="1:18" ht="12.75">
      <c r="A2199" s="296" t="s">
        <v>156</v>
      </c>
      <c r="B2199" s="297"/>
      <c r="C2199" s="297"/>
      <c r="D2199" s="297"/>
      <c r="E2199" s="297"/>
      <c r="F2199" s="297"/>
      <c r="G2199" s="297"/>
      <c r="H2199" s="297"/>
      <c r="I2199" s="297"/>
      <c r="J2199" s="297"/>
      <c r="K2199" s="297"/>
      <c r="L2199" s="297"/>
      <c r="M2199" s="297"/>
      <c r="N2199" s="297"/>
      <c r="O2199" s="297"/>
      <c r="P2199" s="297"/>
      <c r="Q2199" s="297"/>
      <c r="R2199" s="298"/>
    </row>
    <row r="2200" spans="1:53" s="43" customFormat="1" ht="24.75" customHeight="1" thickBot="1">
      <c r="A2200" s="179" t="s">
        <v>427</v>
      </c>
      <c r="B2200" s="180"/>
      <c r="C2200" s="180"/>
      <c r="D2200" s="180"/>
      <c r="E2200" s="180"/>
      <c r="F2200" s="180"/>
      <c r="G2200" s="180"/>
      <c r="H2200" s="180"/>
      <c r="I2200" s="180"/>
      <c r="J2200" s="180"/>
      <c r="K2200" s="180"/>
      <c r="L2200" s="180"/>
      <c r="M2200" s="180"/>
      <c r="N2200" s="180"/>
      <c r="O2200" s="180"/>
      <c r="P2200" s="180"/>
      <c r="Q2200" s="180"/>
      <c r="R2200" s="181"/>
      <c r="S2200" s="41"/>
      <c r="T2200" s="41"/>
      <c r="U2200" s="41"/>
      <c r="V2200" s="41"/>
      <c r="W2200" s="42"/>
      <c r="X2200" s="42"/>
      <c r="Y2200" s="42"/>
      <c r="Z2200" s="42"/>
      <c r="AA2200" s="42"/>
      <c r="AB2200" s="42"/>
      <c r="AC2200" s="42"/>
      <c r="AD2200" s="42"/>
      <c r="AE2200" s="42"/>
      <c r="AF2200" s="42"/>
      <c r="AG2200" s="42"/>
      <c r="AH2200" s="42"/>
      <c r="AI2200" s="42"/>
      <c r="AJ2200" s="42"/>
      <c r="AK2200" s="42"/>
      <c r="AL2200" s="42"/>
      <c r="AM2200" s="42"/>
      <c r="AN2200" s="42"/>
      <c r="AO2200" s="42"/>
      <c r="AP2200" s="42"/>
      <c r="AQ2200" s="42"/>
      <c r="AR2200" s="42"/>
      <c r="AS2200" s="42"/>
      <c r="AT2200" s="42"/>
      <c r="AU2200" s="42"/>
      <c r="AV2200" s="42"/>
      <c r="AW2200" s="42"/>
      <c r="AX2200" s="42"/>
      <c r="AY2200" s="42"/>
      <c r="AZ2200" s="42"/>
      <c r="BA2200" s="42"/>
    </row>
    <row r="2201" spans="1:18" ht="12.75" customHeight="1">
      <c r="A2201" s="157" t="s">
        <v>157</v>
      </c>
      <c r="B2201" s="160" t="s">
        <v>158</v>
      </c>
      <c r="C2201" s="154" t="s">
        <v>33</v>
      </c>
      <c r="D2201" s="330">
        <v>834001414</v>
      </c>
      <c r="E2201" s="114"/>
      <c r="F2201" s="119" t="s">
        <v>19</v>
      </c>
      <c r="G2201" s="23">
        <f>SUM(G2202:G2212)</f>
        <v>12649.1</v>
      </c>
      <c r="H2201" s="23">
        <f aca="true" t="shared" si="498" ref="H2201:P2201">SUM(H2202:H2212)</f>
        <v>12649.1</v>
      </c>
      <c r="I2201" s="23">
        <f t="shared" si="498"/>
        <v>12649.1</v>
      </c>
      <c r="J2201" s="23">
        <f t="shared" si="498"/>
        <v>12649.1</v>
      </c>
      <c r="K2201" s="23">
        <f t="shared" si="498"/>
        <v>0</v>
      </c>
      <c r="L2201" s="23">
        <f t="shared" si="498"/>
        <v>0</v>
      </c>
      <c r="M2201" s="23">
        <f t="shared" si="498"/>
        <v>0</v>
      </c>
      <c r="N2201" s="23">
        <f t="shared" si="498"/>
        <v>0</v>
      </c>
      <c r="O2201" s="23">
        <f t="shared" si="498"/>
        <v>0</v>
      </c>
      <c r="P2201" s="23">
        <f t="shared" si="498"/>
        <v>0</v>
      </c>
      <c r="Q2201" s="188" t="s">
        <v>20</v>
      </c>
      <c r="R2201" s="189"/>
    </row>
    <row r="2202" spans="1:18" ht="12.75">
      <c r="A2202" s="158"/>
      <c r="B2202" s="161"/>
      <c r="C2202" s="155"/>
      <c r="D2202" s="155"/>
      <c r="E2202" s="115" t="s">
        <v>23</v>
      </c>
      <c r="F2202" s="115" t="s">
        <v>22</v>
      </c>
      <c r="G2202" s="28">
        <f aca="true" t="shared" si="499" ref="G2202:H2206">I2202+K2202+M2202+O2202</f>
        <v>12649.1</v>
      </c>
      <c r="H2202" s="28">
        <f t="shared" si="499"/>
        <v>12649.1</v>
      </c>
      <c r="I2202" s="28">
        <v>12649.1</v>
      </c>
      <c r="J2202" s="28">
        <v>12649.1</v>
      </c>
      <c r="K2202" s="28">
        <v>0</v>
      </c>
      <c r="L2202" s="28">
        <v>0</v>
      </c>
      <c r="M2202" s="28">
        <v>0</v>
      </c>
      <c r="N2202" s="28">
        <v>0</v>
      </c>
      <c r="O2202" s="28">
        <v>0</v>
      </c>
      <c r="P2202" s="45">
        <v>0</v>
      </c>
      <c r="Q2202" s="190"/>
      <c r="R2202" s="191"/>
    </row>
    <row r="2203" spans="1:18" ht="12.75">
      <c r="A2203" s="158"/>
      <c r="B2203" s="161"/>
      <c r="C2203" s="155"/>
      <c r="D2203" s="155"/>
      <c r="E2203" s="115"/>
      <c r="F2203" s="115" t="s">
        <v>25</v>
      </c>
      <c r="G2203" s="28">
        <f t="shared" si="499"/>
        <v>0</v>
      </c>
      <c r="H2203" s="28">
        <f t="shared" si="499"/>
        <v>0</v>
      </c>
      <c r="I2203" s="28">
        <v>0</v>
      </c>
      <c r="J2203" s="28">
        <v>0</v>
      </c>
      <c r="K2203" s="28">
        <v>0</v>
      </c>
      <c r="L2203" s="28">
        <v>0</v>
      </c>
      <c r="M2203" s="28">
        <v>0</v>
      </c>
      <c r="N2203" s="28">
        <v>0</v>
      </c>
      <c r="O2203" s="28">
        <v>0</v>
      </c>
      <c r="P2203" s="45">
        <v>0</v>
      </c>
      <c r="Q2203" s="190"/>
      <c r="R2203" s="191"/>
    </row>
    <row r="2204" spans="1:18" ht="12.75">
      <c r="A2204" s="158"/>
      <c r="B2204" s="161"/>
      <c r="C2204" s="155"/>
      <c r="D2204" s="155"/>
      <c r="E2204" s="115"/>
      <c r="F2204" s="115" t="s">
        <v>26</v>
      </c>
      <c r="G2204" s="28">
        <f t="shared" si="499"/>
        <v>0</v>
      </c>
      <c r="H2204" s="28">
        <f t="shared" si="499"/>
        <v>0</v>
      </c>
      <c r="I2204" s="28">
        <v>0</v>
      </c>
      <c r="J2204" s="28">
        <v>0</v>
      </c>
      <c r="K2204" s="28">
        <v>0</v>
      </c>
      <c r="L2204" s="28">
        <v>0</v>
      </c>
      <c r="M2204" s="28">
        <v>0</v>
      </c>
      <c r="N2204" s="28">
        <v>0</v>
      </c>
      <c r="O2204" s="28">
        <v>0</v>
      </c>
      <c r="P2204" s="45">
        <v>0</v>
      </c>
      <c r="Q2204" s="190"/>
      <c r="R2204" s="191"/>
    </row>
    <row r="2205" spans="1:18" ht="12.75">
      <c r="A2205" s="158"/>
      <c r="B2205" s="161"/>
      <c r="C2205" s="155"/>
      <c r="D2205" s="155"/>
      <c r="E2205" s="115"/>
      <c r="F2205" s="115" t="s">
        <v>27</v>
      </c>
      <c r="G2205" s="28">
        <f t="shared" si="499"/>
        <v>0</v>
      </c>
      <c r="H2205" s="28">
        <f t="shared" si="499"/>
        <v>0</v>
      </c>
      <c r="I2205" s="28">
        <v>0</v>
      </c>
      <c r="J2205" s="28">
        <v>0</v>
      </c>
      <c r="K2205" s="28">
        <v>0</v>
      </c>
      <c r="L2205" s="28">
        <v>0</v>
      </c>
      <c r="M2205" s="28">
        <v>0</v>
      </c>
      <c r="N2205" s="28">
        <v>0</v>
      </c>
      <c r="O2205" s="28">
        <v>0</v>
      </c>
      <c r="P2205" s="45">
        <v>0</v>
      </c>
      <c r="Q2205" s="190"/>
      <c r="R2205" s="191"/>
    </row>
    <row r="2206" spans="1:18" ht="12.75">
      <c r="A2206" s="158"/>
      <c r="B2206" s="161"/>
      <c r="C2206" s="155"/>
      <c r="D2206" s="155"/>
      <c r="E2206" s="115"/>
      <c r="F2206" s="115" t="s">
        <v>28</v>
      </c>
      <c r="G2206" s="28">
        <f t="shared" si="499"/>
        <v>0</v>
      </c>
      <c r="H2206" s="28">
        <f t="shared" si="499"/>
        <v>0</v>
      </c>
      <c r="I2206" s="28">
        <v>0</v>
      </c>
      <c r="J2206" s="28">
        <v>0</v>
      </c>
      <c r="K2206" s="28">
        <v>0</v>
      </c>
      <c r="L2206" s="28">
        <v>0</v>
      </c>
      <c r="M2206" s="28">
        <v>0</v>
      </c>
      <c r="N2206" s="28">
        <v>0</v>
      </c>
      <c r="O2206" s="28">
        <v>0</v>
      </c>
      <c r="P2206" s="45">
        <v>0</v>
      </c>
      <c r="Q2206" s="190"/>
      <c r="R2206" s="191"/>
    </row>
    <row r="2207" spans="1:18" ht="12.75">
      <c r="A2207" s="158"/>
      <c r="B2207" s="161"/>
      <c r="C2207" s="155"/>
      <c r="D2207" s="155"/>
      <c r="E2207" s="115"/>
      <c r="F2207" s="115" t="s">
        <v>227</v>
      </c>
      <c r="G2207" s="28">
        <v>0</v>
      </c>
      <c r="H2207" s="28">
        <v>0</v>
      </c>
      <c r="I2207" s="28">
        <v>0</v>
      </c>
      <c r="J2207" s="28">
        <v>0</v>
      </c>
      <c r="K2207" s="28">
        <v>0</v>
      </c>
      <c r="L2207" s="28">
        <v>0</v>
      </c>
      <c r="M2207" s="28">
        <v>0</v>
      </c>
      <c r="N2207" s="28">
        <v>0</v>
      </c>
      <c r="O2207" s="28">
        <v>0</v>
      </c>
      <c r="P2207" s="45">
        <v>0</v>
      </c>
      <c r="Q2207" s="190"/>
      <c r="R2207" s="191"/>
    </row>
    <row r="2208" spans="1:20" ht="12.75">
      <c r="A2208" s="158"/>
      <c r="B2208" s="161"/>
      <c r="C2208" s="155"/>
      <c r="D2208" s="155"/>
      <c r="E2208" s="26"/>
      <c r="F2208" s="115" t="s">
        <v>234</v>
      </c>
      <c r="G2208" s="28">
        <f aca="true" t="shared" si="500" ref="G2208:H2212">I2208+K2208+M2208+O2208</f>
        <v>0</v>
      </c>
      <c r="H2208" s="28">
        <f t="shared" si="500"/>
        <v>0</v>
      </c>
      <c r="I2208" s="28">
        <v>0</v>
      </c>
      <c r="J2208" s="28">
        <v>0</v>
      </c>
      <c r="K2208" s="28">
        <v>0</v>
      </c>
      <c r="L2208" s="28">
        <v>0</v>
      </c>
      <c r="M2208" s="28">
        <v>0</v>
      </c>
      <c r="N2208" s="28">
        <v>0</v>
      </c>
      <c r="O2208" s="28">
        <v>0</v>
      </c>
      <c r="P2208" s="28">
        <v>0</v>
      </c>
      <c r="Q2208" s="190"/>
      <c r="R2208" s="191"/>
      <c r="S2208" s="6"/>
      <c r="T2208" s="17"/>
    </row>
    <row r="2209" spans="1:20" ht="12.75">
      <c r="A2209" s="158"/>
      <c r="B2209" s="161"/>
      <c r="C2209" s="155"/>
      <c r="D2209" s="155"/>
      <c r="E2209" s="26"/>
      <c r="F2209" s="115" t="s">
        <v>235</v>
      </c>
      <c r="G2209" s="28">
        <f t="shared" si="500"/>
        <v>0</v>
      </c>
      <c r="H2209" s="28">
        <f t="shared" si="500"/>
        <v>0</v>
      </c>
      <c r="I2209" s="28">
        <v>0</v>
      </c>
      <c r="J2209" s="28">
        <v>0</v>
      </c>
      <c r="K2209" s="28">
        <v>0</v>
      </c>
      <c r="L2209" s="28">
        <v>0</v>
      </c>
      <c r="M2209" s="28">
        <v>0</v>
      </c>
      <c r="N2209" s="28">
        <v>0</v>
      </c>
      <c r="O2209" s="28">
        <v>0</v>
      </c>
      <c r="P2209" s="28">
        <v>0</v>
      </c>
      <c r="Q2209" s="190"/>
      <c r="R2209" s="191"/>
      <c r="S2209" s="6"/>
      <c r="T2209" s="17"/>
    </row>
    <row r="2210" spans="1:20" ht="12.75">
      <c r="A2210" s="158"/>
      <c r="B2210" s="161"/>
      <c r="C2210" s="155"/>
      <c r="D2210" s="155"/>
      <c r="E2210" s="26"/>
      <c r="F2210" s="115" t="s">
        <v>236</v>
      </c>
      <c r="G2210" s="28">
        <f t="shared" si="500"/>
        <v>0</v>
      </c>
      <c r="H2210" s="28">
        <f t="shared" si="500"/>
        <v>0</v>
      </c>
      <c r="I2210" s="28">
        <v>0</v>
      </c>
      <c r="J2210" s="28">
        <v>0</v>
      </c>
      <c r="K2210" s="28">
        <v>0</v>
      </c>
      <c r="L2210" s="28">
        <v>0</v>
      </c>
      <c r="M2210" s="28">
        <v>0</v>
      </c>
      <c r="N2210" s="28">
        <v>0</v>
      </c>
      <c r="O2210" s="28">
        <v>0</v>
      </c>
      <c r="P2210" s="28">
        <v>0</v>
      </c>
      <c r="Q2210" s="190"/>
      <c r="R2210" s="191"/>
      <c r="S2210" s="6"/>
      <c r="T2210" s="17"/>
    </row>
    <row r="2211" spans="1:20" ht="12.75">
      <c r="A2211" s="158"/>
      <c r="B2211" s="161"/>
      <c r="C2211" s="155"/>
      <c r="D2211" s="155"/>
      <c r="E2211" s="26"/>
      <c r="F2211" s="115" t="s">
        <v>237</v>
      </c>
      <c r="G2211" s="28">
        <f t="shared" si="500"/>
        <v>0</v>
      </c>
      <c r="H2211" s="28">
        <f t="shared" si="500"/>
        <v>0</v>
      </c>
      <c r="I2211" s="28">
        <v>0</v>
      </c>
      <c r="J2211" s="28">
        <v>0</v>
      </c>
      <c r="K2211" s="28">
        <v>0</v>
      </c>
      <c r="L2211" s="28">
        <v>0</v>
      </c>
      <c r="M2211" s="28">
        <v>0</v>
      </c>
      <c r="N2211" s="28">
        <v>0</v>
      </c>
      <c r="O2211" s="28">
        <v>0</v>
      </c>
      <c r="P2211" s="28">
        <v>0</v>
      </c>
      <c r="Q2211" s="190"/>
      <c r="R2211" s="191"/>
      <c r="S2211" s="6"/>
      <c r="T2211" s="17"/>
    </row>
    <row r="2212" spans="1:20" ht="13.5" thickBot="1">
      <c r="A2212" s="159"/>
      <c r="B2212" s="162"/>
      <c r="C2212" s="156"/>
      <c r="D2212" s="156"/>
      <c r="E2212" s="46"/>
      <c r="F2212" s="116" t="s">
        <v>238</v>
      </c>
      <c r="G2212" s="36">
        <f t="shared" si="500"/>
        <v>0</v>
      </c>
      <c r="H2212" s="36">
        <f t="shared" si="500"/>
        <v>0</v>
      </c>
      <c r="I2212" s="36">
        <v>0</v>
      </c>
      <c r="J2212" s="36">
        <v>0</v>
      </c>
      <c r="K2212" s="36">
        <v>0</v>
      </c>
      <c r="L2212" s="36">
        <v>0</v>
      </c>
      <c r="M2212" s="36">
        <v>0</v>
      </c>
      <c r="N2212" s="36">
        <v>0</v>
      </c>
      <c r="O2212" s="36">
        <v>0</v>
      </c>
      <c r="P2212" s="36">
        <v>0</v>
      </c>
      <c r="Q2212" s="192"/>
      <c r="R2212" s="193"/>
      <c r="S2212" s="6"/>
      <c r="T2212" s="17"/>
    </row>
    <row r="2213" spans="1:18" ht="12.75" customHeight="1">
      <c r="A2213" s="157" t="s">
        <v>159</v>
      </c>
      <c r="B2213" s="160" t="s">
        <v>160</v>
      </c>
      <c r="C2213" s="154" t="s">
        <v>33</v>
      </c>
      <c r="D2213" s="330">
        <v>834001414</v>
      </c>
      <c r="E2213" s="114"/>
      <c r="F2213" s="119" t="s">
        <v>19</v>
      </c>
      <c r="G2213" s="23">
        <f>SUM(G2214:G2224)</f>
        <v>25104.6</v>
      </c>
      <c r="H2213" s="23">
        <f aca="true" t="shared" si="501" ref="H2213:P2213">SUM(H2214:H2224)</f>
        <v>1335</v>
      </c>
      <c r="I2213" s="23">
        <f t="shared" si="501"/>
        <v>25104.6</v>
      </c>
      <c r="J2213" s="23">
        <f t="shared" si="501"/>
        <v>1335</v>
      </c>
      <c r="K2213" s="23">
        <f t="shared" si="501"/>
        <v>0</v>
      </c>
      <c r="L2213" s="23">
        <f t="shared" si="501"/>
        <v>0</v>
      </c>
      <c r="M2213" s="23">
        <f t="shared" si="501"/>
        <v>0</v>
      </c>
      <c r="N2213" s="23">
        <f t="shared" si="501"/>
        <v>0</v>
      </c>
      <c r="O2213" s="23">
        <f t="shared" si="501"/>
        <v>0</v>
      </c>
      <c r="P2213" s="23">
        <f t="shared" si="501"/>
        <v>0</v>
      </c>
      <c r="Q2213" s="188" t="s">
        <v>20</v>
      </c>
      <c r="R2213" s="189"/>
    </row>
    <row r="2214" spans="1:18" ht="12.75">
      <c r="A2214" s="158"/>
      <c r="B2214" s="161"/>
      <c r="C2214" s="155"/>
      <c r="D2214" s="331"/>
      <c r="E2214" s="115" t="s">
        <v>24</v>
      </c>
      <c r="F2214" s="115" t="s">
        <v>22</v>
      </c>
      <c r="G2214" s="28">
        <f aca="true" t="shared" si="502" ref="G2214:H2218">I2214+K2214+M2214+O2214</f>
        <v>1335</v>
      </c>
      <c r="H2214" s="28">
        <f t="shared" si="502"/>
        <v>1335</v>
      </c>
      <c r="I2214" s="28">
        <v>1335</v>
      </c>
      <c r="J2214" s="28">
        <v>1335</v>
      </c>
      <c r="K2214" s="28">
        <v>0</v>
      </c>
      <c r="L2214" s="28">
        <v>0</v>
      </c>
      <c r="M2214" s="28">
        <v>0</v>
      </c>
      <c r="N2214" s="28">
        <v>0</v>
      </c>
      <c r="O2214" s="28">
        <v>0</v>
      </c>
      <c r="P2214" s="45">
        <v>0</v>
      </c>
      <c r="Q2214" s="190"/>
      <c r="R2214" s="191"/>
    </row>
    <row r="2215" spans="1:18" ht="12.75">
      <c r="A2215" s="158"/>
      <c r="B2215" s="161"/>
      <c r="C2215" s="155"/>
      <c r="D2215" s="331"/>
      <c r="E2215" s="115"/>
      <c r="F2215" s="115" t="s">
        <v>25</v>
      </c>
      <c r="G2215" s="28">
        <f t="shared" si="502"/>
        <v>0</v>
      </c>
      <c r="H2215" s="28">
        <f t="shared" si="502"/>
        <v>0</v>
      </c>
      <c r="I2215" s="28">
        <v>0</v>
      </c>
      <c r="J2215" s="28">
        <v>0</v>
      </c>
      <c r="K2215" s="28">
        <v>0</v>
      </c>
      <c r="L2215" s="28">
        <v>0</v>
      </c>
      <c r="M2215" s="28">
        <v>0</v>
      </c>
      <c r="N2215" s="28">
        <v>0</v>
      </c>
      <c r="O2215" s="28">
        <v>0</v>
      </c>
      <c r="P2215" s="45">
        <v>0</v>
      </c>
      <c r="Q2215" s="190"/>
      <c r="R2215" s="191"/>
    </row>
    <row r="2216" spans="1:18" ht="12.75">
      <c r="A2216" s="158"/>
      <c r="B2216" s="161"/>
      <c r="C2216" s="155"/>
      <c r="D2216" s="331"/>
      <c r="E2216" s="115"/>
      <c r="F2216" s="115" t="s">
        <v>26</v>
      </c>
      <c r="G2216" s="28">
        <f t="shared" si="502"/>
        <v>0</v>
      </c>
      <c r="H2216" s="28">
        <f t="shared" si="502"/>
        <v>0</v>
      </c>
      <c r="I2216" s="28">
        <v>0</v>
      </c>
      <c r="J2216" s="28">
        <v>0</v>
      </c>
      <c r="K2216" s="28">
        <v>0</v>
      </c>
      <c r="L2216" s="28">
        <v>0</v>
      </c>
      <c r="M2216" s="28">
        <v>0</v>
      </c>
      <c r="N2216" s="28">
        <v>0</v>
      </c>
      <c r="O2216" s="28">
        <v>0</v>
      </c>
      <c r="P2216" s="45">
        <v>0</v>
      </c>
      <c r="Q2216" s="190"/>
      <c r="R2216" s="191"/>
    </row>
    <row r="2217" spans="1:18" ht="12.75">
      <c r="A2217" s="158"/>
      <c r="B2217" s="161"/>
      <c r="C2217" s="155"/>
      <c r="D2217" s="331"/>
      <c r="E2217" s="115"/>
      <c r="F2217" s="115" t="s">
        <v>27</v>
      </c>
      <c r="G2217" s="28">
        <f t="shared" si="502"/>
        <v>0</v>
      </c>
      <c r="H2217" s="28">
        <f t="shared" si="502"/>
        <v>0</v>
      </c>
      <c r="I2217" s="28">
        <v>0</v>
      </c>
      <c r="J2217" s="28">
        <v>0</v>
      </c>
      <c r="K2217" s="28">
        <v>0</v>
      </c>
      <c r="L2217" s="28">
        <v>0</v>
      </c>
      <c r="M2217" s="28">
        <v>0</v>
      </c>
      <c r="N2217" s="28">
        <v>0</v>
      </c>
      <c r="O2217" s="28">
        <v>0</v>
      </c>
      <c r="P2217" s="45">
        <v>0</v>
      </c>
      <c r="Q2217" s="190"/>
      <c r="R2217" s="191"/>
    </row>
    <row r="2218" spans="1:18" ht="12.75">
      <c r="A2218" s="158"/>
      <c r="B2218" s="161"/>
      <c r="C2218" s="155"/>
      <c r="D2218" s="331"/>
      <c r="E2218" s="115"/>
      <c r="F2218" s="115" t="s">
        <v>28</v>
      </c>
      <c r="G2218" s="28">
        <f t="shared" si="502"/>
        <v>0</v>
      </c>
      <c r="H2218" s="28">
        <f t="shared" si="502"/>
        <v>0</v>
      </c>
      <c r="I2218" s="28">
        <v>0</v>
      </c>
      <c r="J2218" s="28">
        <v>0</v>
      </c>
      <c r="K2218" s="28">
        <v>0</v>
      </c>
      <c r="L2218" s="28">
        <v>0</v>
      </c>
      <c r="M2218" s="28">
        <v>0</v>
      </c>
      <c r="N2218" s="28">
        <v>0</v>
      </c>
      <c r="O2218" s="28">
        <v>0</v>
      </c>
      <c r="P2218" s="45">
        <v>0</v>
      </c>
      <c r="Q2218" s="190"/>
      <c r="R2218" s="191"/>
    </row>
    <row r="2219" spans="1:18" ht="12.75">
      <c r="A2219" s="158"/>
      <c r="B2219" s="161"/>
      <c r="C2219" s="155"/>
      <c r="D2219" s="331"/>
      <c r="E2219" s="115" t="s">
        <v>23</v>
      </c>
      <c r="F2219" s="115" t="s">
        <v>227</v>
      </c>
      <c r="G2219" s="28">
        <f aca="true" t="shared" si="503" ref="G2219:G2224">I2219+K2219+M2219+O2219</f>
        <v>23769.6</v>
      </c>
      <c r="H2219" s="28">
        <f aca="true" t="shared" si="504" ref="H2219:H2224">J2219+L2219+N2219+P2219</f>
        <v>0</v>
      </c>
      <c r="I2219" s="28">
        <v>23769.6</v>
      </c>
      <c r="J2219" s="28">
        <v>0</v>
      </c>
      <c r="K2219" s="28">
        <v>0</v>
      </c>
      <c r="L2219" s="28">
        <v>0</v>
      </c>
      <c r="M2219" s="28">
        <v>0</v>
      </c>
      <c r="N2219" s="28">
        <v>0</v>
      </c>
      <c r="O2219" s="28">
        <v>0</v>
      </c>
      <c r="P2219" s="45">
        <v>0</v>
      </c>
      <c r="Q2219" s="190"/>
      <c r="R2219" s="191"/>
    </row>
    <row r="2220" spans="1:20" ht="12.75">
      <c r="A2220" s="158"/>
      <c r="B2220" s="161"/>
      <c r="C2220" s="155"/>
      <c r="D2220" s="331"/>
      <c r="E2220" s="115"/>
      <c r="F2220" s="115" t="s">
        <v>234</v>
      </c>
      <c r="G2220" s="28">
        <f t="shared" si="503"/>
        <v>0</v>
      </c>
      <c r="H2220" s="28">
        <f t="shared" si="504"/>
        <v>0</v>
      </c>
      <c r="I2220" s="28">
        <v>0</v>
      </c>
      <c r="J2220" s="28">
        <v>0</v>
      </c>
      <c r="K2220" s="28">
        <v>0</v>
      </c>
      <c r="L2220" s="28">
        <v>0</v>
      </c>
      <c r="M2220" s="28">
        <v>0</v>
      </c>
      <c r="N2220" s="28">
        <v>0</v>
      </c>
      <c r="O2220" s="28">
        <v>0</v>
      </c>
      <c r="P2220" s="28">
        <v>0</v>
      </c>
      <c r="Q2220" s="190"/>
      <c r="R2220" s="191"/>
      <c r="S2220" s="6"/>
      <c r="T2220" s="17"/>
    </row>
    <row r="2221" spans="1:20" ht="12.75">
      <c r="A2221" s="158"/>
      <c r="B2221" s="161"/>
      <c r="C2221" s="155"/>
      <c r="D2221" s="331"/>
      <c r="E2221" s="26"/>
      <c r="F2221" s="115" t="s">
        <v>235</v>
      </c>
      <c r="G2221" s="28">
        <f t="shared" si="503"/>
        <v>0</v>
      </c>
      <c r="H2221" s="28">
        <f t="shared" si="504"/>
        <v>0</v>
      </c>
      <c r="I2221" s="28">
        <v>0</v>
      </c>
      <c r="J2221" s="28">
        <v>0</v>
      </c>
      <c r="K2221" s="28">
        <v>0</v>
      </c>
      <c r="L2221" s="28">
        <v>0</v>
      </c>
      <c r="M2221" s="28">
        <v>0</v>
      </c>
      <c r="N2221" s="28">
        <v>0</v>
      </c>
      <c r="O2221" s="28">
        <v>0</v>
      </c>
      <c r="P2221" s="28">
        <v>0</v>
      </c>
      <c r="Q2221" s="190"/>
      <c r="R2221" s="191"/>
      <c r="S2221" s="6"/>
      <c r="T2221" s="17"/>
    </row>
    <row r="2222" spans="1:20" ht="12.75">
      <c r="A2222" s="158"/>
      <c r="B2222" s="161"/>
      <c r="C2222" s="155"/>
      <c r="D2222" s="331"/>
      <c r="E2222" s="26"/>
      <c r="F2222" s="115" t="s">
        <v>236</v>
      </c>
      <c r="G2222" s="28">
        <f t="shared" si="503"/>
        <v>0</v>
      </c>
      <c r="H2222" s="28">
        <f t="shared" si="504"/>
        <v>0</v>
      </c>
      <c r="I2222" s="28">
        <v>0</v>
      </c>
      <c r="J2222" s="28">
        <v>0</v>
      </c>
      <c r="K2222" s="28">
        <v>0</v>
      </c>
      <c r="L2222" s="28">
        <v>0</v>
      </c>
      <c r="M2222" s="28">
        <v>0</v>
      </c>
      <c r="N2222" s="28">
        <v>0</v>
      </c>
      <c r="O2222" s="28">
        <v>0</v>
      </c>
      <c r="P2222" s="28">
        <v>0</v>
      </c>
      <c r="Q2222" s="190"/>
      <c r="R2222" s="191"/>
      <c r="S2222" s="6"/>
      <c r="T2222" s="17"/>
    </row>
    <row r="2223" spans="1:20" ht="12.75">
      <c r="A2223" s="158"/>
      <c r="B2223" s="161"/>
      <c r="C2223" s="155"/>
      <c r="D2223" s="331"/>
      <c r="E2223" s="26"/>
      <c r="F2223" s="115" t="s">
        <v>237</v>
      </c>
      <c r="G2223" s="28">
        <f t="shared" si="503"/>
        <v>0</v>
      </c>
      <c r="H2223" s="28">
        <f t="shared" si="504"/>
        <v>0</v>
      </c>
      <c r="I2223" s="28">
        <v>0</v>
      </c>
      <c r="J2223" s="28">
        <v>0</v>
      </c>
      <c r="K2223" s="28">
        <v>0</v>
      </c>
      <c r="L2223" s="28">
        <v>0</v>
      </c>
      <c r="M2223" s="28">
        <v>0</v>
      </c>
      <c r="N2223" s="28">
        <v>0</v>
      </c>
      <c r="O2223" s="28">
        <v>0</v>
      </c>
      <c r="P2223" s="28">
        <v>0</v>
      </c>
      <c r="Q2223" s="190"/>
      <c r="R2223" s="191"/>
      <c r="S2223" s="6"/>
      <c r="T2223" s="17"/>
    </row>
    <row r="2224" spans="1:20" ht="13.5" thickBot="1">
      <c r="A2224" s="159"/>
      <c r="B2224" s="162"/>
      <c r="C2224" s="156"/>
      <c r="D2224" s="332"/>
      <c r="E2224" s="46"/>
      <c r="F2224" s="116" t="s">
        <v>238</v>
      </c>
      <c r="G2224" s="28">
        <f t="shared" si="503"/>
        <v>0</v>
      </c>
      <c r="H2224" s="28">
        <f t="shared" si="504"/>
        <v>0</v>
      </c>
      <c r="I2224" s="36">
        <v>0</v>
      </c>
      <c r="J2224" s="36">
        <v>0</v>
      </c>
      <c r="K2224" s="36">
        <v>0</v>
      </c>
      <c r="L2224" s="36">
        <v>0</v>
      </c>
      <c r="M2224" s="36">
        <v>0</v>
      </c>
      <c r="N2224" s="36">
        <v>0</v>
      </c>
      <c r="O2224" s="36">
        <v>0</v>
      </c>
      <c r="P2224" s="36">
        <v>0</v>
      </c>
      <c r="Q2224" s="192"/>
      <c r="R2224" s="193"/>
      <c r="S2224" s="6"/>
      <c r="T2224" s="17"/>
    </row>
    <row r="2225" spans="1:18" ht="12.75" customHeight="1">
      <c r="A2225" s="157" t="s">
        <v>161</v>
      </c>
      <c r="B2225" s="160" t="s">
        <v>162</v>
      </c>
      <c r="C2225" s="154" t="s">
        <v>33</v>
      </c>
      <c r="D2225" s="21"/>
      <c r="E2225" s="114"/>
      <c r="F2225" s="119" t="s">
        <v>19</v>
      </c>
      <c r="G2225" s="23">
        <f>SUM(G2226:G2236)</f>
        <v>5293.8</v>
      </c>
      <c r="H2225" s="23">
        <f aca="true" t="shared" si="505" ref="H2225:P2225">SUM(H2226:H2236)</f>
        <v>0</v>
      </c>
      <c r="I2225" s="23">
        <f t="shared" si="505"/>
        <v>5293.8</v>
      </c>
      <c r="J2225" s="23">
        <f t="shared" si="505"/>
        <v>0</v>
      </c>
      <c r="K2225" s="23">
        <f t="shared" si="505"/>
        <v>0</v>
      </c>
      <c r="L2225" s="23">
        <f t="shared" si="505"/>
        <v>0</v>
      </c>
      <c r="M2225" s="23">
        <f t="shared" si="505"/>
        <v>0</v>
      </c>
      <c r="N2225" s="23">
        <f t="shared" si="505"/>
        <v>0</v>
      </c>
      <c r="O2225" s="23">
        <f t="shared" si="505"/>
        <v>0</v>
      </c>
      <c r="P2225" s="23">
        <f t="shared" si="505"/>
        <v>0</v>
      </c>
      <c r="Q2225" s="188" t="s">
        <v>20</v>
      </c>
      <c r="R2225" s="189"/>
    </row>
    <row r="2226" spans="1:18" ht="12.75">
      <c r="A2226" s="158"/>
      <c r="B2226" s="161"/>
      <c r="C2226" s="155"/>
      <c r="D2226" s="29"/>
      <c r="E2226" s="115"/>
      <c r="F2226" s="115" t="s">
        <v>22</v>
      </c>
      <c r="G2226" s="28">
        <f aca="true" t="shared" si="506" ref="G2226:H2230">I2226+K2226+M2226+O2226</f>
        <v>0</v>
      </c>
      <c r="H2226" s="28">
        <f t="shared" si="506"/>
        <v>0</v>
      </c>
      <c r="I2226" s="28">
        <v>0</v>
      </c>
      <c r="J2226" s="28">
        <v>0</v>
      </c>
      <c r="K2226" s="28">
        <v>0</v>
      </c>
      <c r="L2226" s="28">
        <v>0</v>
      </c>
      <c r="M2226" s="28">
        <v>0</v>
      </c>
      <c r="N2226" s="28">
        <v>0</v>
      </c>
      <c r="O2226" s="28">
        <v>0</v>
      </c>
      <c r="P2226" s="45">
        <v>0</v>
      </c>
      <c r="Q2226" s="190"/>
      <c r="R2226" s="191"/>
    </row>
    <row r="2227" spans="1:20" ht="12.75">
      <c r="A2227" s="158"/>
      <c r="B2227" s="161"/>
      <c r="C2227" s="155"/>
      <c r="D2227" s="29"/>
      <c r="E2227" s="115"/>
      <c r="F2227" s="115" t="s">
        <v>25</v>
      </c>
      <c r="G2227" s="28">
        <f t="shared" si="506"/>
        <v>0</v>
      </c>
      <c r="H2227" s="28">
        <f t="shared" si="506"/>
        <v>0</v>
      </c>
      <c r="I2227" s="28">
        <v>0</v>
      </c>
      <c r="J2227" s="28">
        <v>0</v>
      </c>
      <c r="K2227" s="28">
        <v>0</v>
      </c>
      <c r="L2227" s="28">
        <v>0</v>
      </c>
      <c r="M2227" s="28">
        <v>0</v>
      </c>
      <c r="N2227" s="28">
        <v>0</v>
      </c>
      <c r="O2227" s="28">
        <v>0</v>
      </c>
      <c r="P2227" s="45">
        <v>0</v>
      </c>
      <c r="Q2227" s="190"/>
      <c r="R2227" s="191"/>
      <c r="T2227" s="50"/>
    </row>
    <row r="2228" spans="1:18" ht="12.75">
      <c r="A2228" s="158"/>
      <c r="B2228" s="161"/>
      <c r="C2228" s="155"/>
      <c r="D2228" s="29"/>
      <c r="E2228" s="115"/>
      <c r="F2228" s="115" t="s">
        <v>26</v>
      </c>
      <c r="G2228" s="28">
        <f t="shared" si="506"/>
        <v>0</v>
      </c>
      <c r="H2228" s="28">
        <f t="shared" si="506"/>
        <v>0</v>
      </c>
      <c r="I2228" s="28">
        <v>0</v>
      </c>
      <c r="J2228" s="28">
        <v>0</v>
      </c>
      <c r="K2228" s="28">
        <v>0</v>
      </c>
      <c r="L2228" s="28">
        <v>0</v>
      </c>
      <c r="M2228" s="28">
        <v>0</v>
      </c>
      <c r="N2228" s="28">
        <v>0</v>
      </c>
      <c r="O2228" s="28">
        <v>0</v>
      </c>
      <c r="P2228" s="45">
        <v>0</v>
      </c>
      <c r="Q2228" s="190"/>
      <c r="R2228" s="191"/>
    </row>
    <row r="2229" spans="1:18" ht="12.75">
      <c r="A2229" s="158"/>
      <c r="B2229" s="161"/>
      <c r="C2229" s="155"/>
      <c r="D2229" s="29"/>
      <c r="E2229" s="115"/>
      <c r="F2229" s="115" t="s">
        <v>27</v>
      </c>
      <c r="G2229" s="28">
        <f t="shared" si="506"/>
        <v>0</v>
      </c>
      <c r="H2229" s="28">
        <f t="shared" si="506"/>
        <v>0</v>
      </c>
      <c r="I2229" s="28">
        <v>0</v>
      </c>
      <c r="J2229" s="28">
        <v>0</v>
      </c>
      <c r="K2229" s="28">
        <v>0</v>
      </c>
      <c r="L2229" s="28">
        <v>0</v>
      </c>
      <c r="M2229" s="28">
        <v>0</v>
      </c>
      <c r="N2229" s="28">
        <v>0</v>
      </c>
      <c r="O2229" s="28">
        <v>0</v>
      </c>
      <c r="P2229" s="45">
        <v>0</v>
      </c>
      <c r="Q2229" s="190"/>
      <c r="R2229" s="191"/>
    </row>
    <row r="2230" spans="1:18" ht="12.75">
      <c r="A2230" s="158"/>
      <c r="B2230" s="161"/>
      <c r="C2230" s="155"/>
      <c r="D2230" s="29"/>
      <c r="E2230" s="115"/>
      <c r="F2230" s="115" t="s">
        <v>28</v>
      </c>
      <c r="G2230" s="28">
        <f t="shared" si="506"/>
        <v>0</v>
      </c>
      <c r="H2230" s="28">
        <f t="shared" si="506"/>
        <v>0</v>
      </c>
      <c r="I2230" s="28">
        <v>0</v>
      </c>
      <c r="J2230" s="28">
        <v>0</v>
      </c>
      <c r="K2230" s="28">
        <v>0</v>
      </c>
      <c r="L2230" s="28">
        <v>0</v>
      </c>
      <c r="M2230" s="28">
        <v>0</v>
      </c>
      <c r="N2230" s="28">
        <v>0</v>
      </c>
      <c r="O2230" s="28">
        <v>0</v>
      </c>
      <c r="P2230" s="45">
        <v>0</v>
      </c>
      <c r="Q2230" s="190"/>
      <c r="R2230" s="191"/>
    </row>
    <row r="2231" spans="1:18" ht="12.75">
      <c r="A2231" s="158"/>
      <c r="B2231" s="161"/>
      <c r="C2231" s="155"/>
      <c r="D2231" s="29"/>
      <c r="E2231" s="115"/>
      <c r="F2231" s="115" t="s">
        <v>227</v>
      </c>
      <c r="G2231" s="28">
        <v>0</v>
      </c>
      <c r="H2231" s="28">
        <v>0</v>
      </c>
      <c r="I2231" s="28">
        <v>0</v>
      </c>
      <c r="J2231" s="28">
        <v>0</v>
      </c>
      <c r="K2231" s="28">
        <v>0</v>
      </c>
      <c r="L2231" s="28">
        <v>0</v>
      </c>
      <c r="M2231" s="28">
        <v>0</v>
      </c>
      <c r="N2231" s="28">
        <v>0</v>
      </c>
      <c r="O2231" s="28">
        <v>0</v>
      </c>
      <c r="P2231" s="45">
        <v>0</v>
      </c>
      <c r="Q2231" s="190"/>
      <c r="R2231" s="191"/>
    </row>
    <row r="2232" spans="1:20" ht="12.75">
      <c r="A2232" s="158"/>
      <c r="B2232" s="161"/>
      <c r="C2232" s="155"/>
      <c r="D2232" s="29"/>
      <c r="E2232" s="115"/>
      <c r="F2232" s="115" t="s">
        <v>234</v>
      </c>
      <c r="G2232" s="28">
        <f aca="true" t="shared" si="507" ref="G2232:H2236">I2232+K2232+M2232+O2232</f>
        <v>0</v>
      </c>
      <c r="H2232" s="28">
        <f t="shared" si="507"/>
        <v>0</v>
      </c>
      <c r="I2232" s="28">
        <v>0</v>
      </c>
      <c r="J2232" s="28">
        <v>0</v>
      </c>
      <c r="K2232" s="28">
        <v>0</v>
      </c>
      <c r="L2232" s="28">
        <v>0</v>
      </c>
      <c r="M2232" s="28">
        <v>0</v>
      </c>
      <c r="N2232" s="28">
        <v>0</v>
      </c>
      <c r="O2232" s="28">
        <v>0</v>
      </c>
      <c r="P2232" s="28">
        <v>0</v>
      </c>
      <c r="Q2232" s="190"/>
      <c r="R2232" s="191"/>
      <c r="S2232" s="6"/>
      <c r="T2232" s="17"/>
    </row>
    <row r="2233" spans="1:20" ht="12.75">
      <c r="A2233" s="158"/>
      <c r="B2233" s="161"/>
      <c r="C2233" s="155"/>
      <c r="D2233" s="29"/>
      <c r="E2233" s="115"/>
      <c r="F2233" s="115" t="s">
        <v>235</v>
      </c>
      <c r="G2233" s="28">
        <f t="shared" si="507"/>
        <v>0</v>
      </c>
      <c r="H2233" s="28">
        <f t="shared" si="507"/>
        <v>0</v>
      </c>
      <c r="I2233" s="28">
        <v>0</v>
      </c>
      <c r="J2233" s="28">
        <v>0</v>
      </c>
      <c r="K2233" s="28">
        <v>0</v>
      </c>
      <c r="L2233" s="28">
        <v>0</v>
      </c>
      <c r="M2233" s="28">
        <v>0</v>
      </c>
      <c r="N2233" s="28">
        <v>0</v>
      </c>
      <c r="O2233" s="28">
        <v>0</v>
      </c>
      <c r="P2233" s="28">
        <v>0</v>
      </c>
      <c r="Q2233" s="190"/>
      <c r="R2233" s="191"/>
      <c r="S2233" s="6"/>
      <c r="T2233" s="17"/>
    </row>
    <row r="2234" spans="1:20" ht="12.75">
      <c r="A2234" s="158"/>
      <c r="B2234" s="161"/>
      <c r="C2234" s="155"/>
      <c r="D2234" s="29"/>
      <c r="E2234" s="115" t="s">
        <v>24</v>
      </c>
      <c r="F2234" s="115" t="s">
        <v>236</v>
      </c>
      <c r="G2234" s="28">
        <f t="shared" si="507"/>
        <v>345</v>
      </c>
      <c r="H2234" s="28">
        <f t="shared" si="507"/>
        <v>0</v>
      </c>
      <c r="I2234" s="28">
        <v>345</v>
      </c>
      <c r="J2234" s="28">
        <v>0</v>
      </c>
      <c r="K2234" s="28">
        <v>0</v>
      </c>
      <c r="L2234" s="28">
        <v>0</v>
      </c>
      <c r="M2234" s="28">
        <v>0</v>
      </c>
      <c r="N2234" s="28">
        <v>0</v>
      </c>
      <c r="O2234" s="28">
        <v>0</v>
      </c>
      <c r="P2234" s="28">
        <v>0</v>
      </c>
      <c r="Q2234" s="190"/>
      <c r="R2234" s="191"/>
      <c r="S2234" s="6"/>
      <c r="T2234" s="17"/>
    </row>
    <row r="2235" spans="1:20" ht="12.75">
      <c r="A2235" s="158"/>
      <c r="B2235" s="161"/>
      <c r="C2235" s="155"/>
      <c r="D2235" s="29"/>
      <c r="E2235" s="115" t="s">
        <v>23</v>
      </c>
      <c r="F2235" s="115" t="s">
        <v>237</v>
      </c>
      <c r="G2235" s="28">
        <f t="shared" si="507"/>
        <v>4948.8</v>
      </c>
      <c r="H2235" s="28">
        <f t="shared" si="507"/>
        <v>0</v>
      </c>
      <c r="I2235" s="28">
        <v>4948.8</v>
      </c>
      <c r="J2235" s="28">
        <v>0</v>
      </c>
      <c r="K2235" s="28">
        <v>0</v>
      </c>
      <c r="L2235" s="28">
        <v>0</v>
      </c>
      <c r="M2235" s="28">
        <v>0</v>
      </c>
      <c r="N2235" s="28">
        <v>0</v>
      </c>
      <c r="O2235" s="28">
        <v>0</v>
      </c>
      <c r="P2235" s="28">
        <v>0</v>
      </c>
      <c r="Q2235" s="190"/>
      <c r="R2235" s="191"/>
      <c r="S2235" s="6"/>
      <c r="T2235" s="17"/>
    </row>
    <row r="2236" spans="1:20" ht="13.5" thickBot="1">
      <c r="A2236" s="159"/>
      <c r="B2236" s="162"/>
      <c r="C2236" s="156"/>
      <c r="D2236" s="33"/>
      <c r="E2236" s="46"/>
      <c r="F2236" s="116" t="s">
        <v>238</v>
      </c>
      <c r="G2236" s="36">
        <f t="shared" si="507"/>
        <v>0</v>
      </c>
      <c r="H2236" s="36">
        <f t="shared" si="507"/>
        <v>0</v>
      </c>
      <c r="I2236" s="36">
        <v>0</v>
      </c>
      <c r="J2236" s="36">
        <v>0</v>
      </c>
      <c r="K2236" s="36">
        <v>0</v>
      </c>
      <c r="L2236" s="36">
        <v>0</v>
      </c>
      <c r="M2236" s="36">
        <v>0</v>
      </c>
      <c r="N2236" s="36">
        <v>0</v>
      </c>
      <c r="O2236" s="36">
        <v>0</v>
      </c>
      <c r="P2236" s="36">
        <v>0</v>
      </c>
      <c r="Q2236" s="192"/>
      <c r="R2236" s="193"/>
      <c r="S2236" s="6"/>
      <c r="T2236" s="17"/>
    </row>
    <row r="2237" spans="1:18" ht="12.75" customHeight="1">
      <c r="A2237" s="157" t="s">
        <v>163</v>
      </c>
      <c r="B2237" s="160" t="s">
        <v>164</v>
      </c>
      <c r="C2237" s="154" t="s">
        <v>33</v>
      </c>
      <c r="D2237" s="21"/>
      <c r="E2237" s="114"/>
      <c r="F2237" s="119" t="s">
        <v>19</v>
      </c>
      <c r="G2237" s="23">
        <f>SUM(G2238:G2248)</f>
        <v>17105.7</v>
      </c>
      <c r="H2237" s="23">
        <f aca="true" t="shared" si="508" ref="H2237:P2237">SUM(H2238:H2248)</f>
        <v>0</v>
      </c>
      <c r="I2237" s="23">
        <f t="shared" si="508"/>
        <v>17105.7</v>
      </c>
      <c r="J2237" s="23">
        <f t="shared" si="508"/>
        <v>0</v>
      </c>
      <c r="K2237" s="23">
        <f t="shared" si="508"/>
        <v>0</v>
      </c>
      <c r="L2237" s="23">
        <f t="shared" si="508"/>
        <v>0</v>
      </c>
      <c r="M2237" s="23">
        <f t="shared" si="508"/>
        <v>0</v>
      </c>
      <c r="N2237" s="23">
        <f t="shared" si="508"/>
        <v>0</v>
      </c>
      <c r="O2237" s="23">
        <f t="shared" si="508"/>
        <v>0</v>
      </c>
      <c r="P2237" s="23">
        <f t="shared" si="508"/>
        <v>0</v>
      </c>
      <c r="Q2237" s="188" t="s">
        <v>20</v>
      </c>
      <c r="R2237" s="189"/>
    </row>
    <row r="2238" spans="1:20" ht="12.75">
      <c r="A2238" s="158"/>
      <c r="B2238" s="161"/>
      <c r="C2238" s="155"/>
      <c r="D2238" s="29"/>
      <c r="E2238" s="27"/>
      <c r="F2238" s="115" t="s">
        <v>22</v>
      </c>
      <c r="G2238" s="28">
        <f>I2238+K2238+M2238+O2238</f>
        <v>0</v>
      </c>
      <c r="H2238" s="28">
        <f aca="true" t="shared" si="509" ref="G2238:H2242">J2238+L2238+N2238+P2238</f>
        <v>0</v>
      </c>
      <c r="I2238" s="28">
        <v>0</v>
      </c>
      <c r="J2238" s="28">
        <v>0</v>
      </c>
      <c r="K2238" s="28">
        <v>0</v>
      </c>
      <c r="L2238" s="28">
        <v>0</v>
      </c>
      <c r="M2238" s="28">
        <v>0</v>
      </c>
      <c r="N2238" s="28">
        <v>0</v>
      </c>
      <c r="O2238" s="28">
        <v>0</v>
      </c>
      <c r="P2238" s="45">
        <v>0</v>
      </c>
      <c r="Q2238" s="190"/>
      <c r="R2238" s="191"/>
      <c r="T2238" s="50"/>
    </row>
    <row r="2239" spans="1:18" ht="12.75">
      <c r="A2239" s="158"/>
      <c r="B2239" s="161"/>
      <c r="C2239" s="155"/>
      <c r="D2239" s="29"/>
      <c r="E2239" s="115"/>
      <c r="F2239" s="115" t="s">
        <v>25</v>
      </c>
      <c r="G2239" s="28">
        <f>I2239+K2239+M2239+O2239</f>
        <v>0</v>
      </c>
      <c r="H2239" s="28">
        <f t="shared" si="509"/>
        <v>0</v>
      </c>
      <c r="I2239" s="28">
        <v>0</v>
      </c>
      <c r="J2239" s="28">
        <v>0</v>
      </c>
      <c r="K2239" s="28">
        <v>0</v>
      </c>
      <c r="L2239" s="28">
        <v>0</v>
      </c>
      <c r="M2239" s="28">
        <v>0</v>
      </c>
      <c r="N2239" s="28">
        <v>0</v>
      </c>
      <c r="O2239" s="28">
        <v>0</v>
      </c>
      <c r="P2239" s="45">
        <v>0</v>
      </c>
      <c r="Q2239" s="190"/>
      <c r="R2239" s="191"/>
    </row>
    <row r="2240" spans="1:18" ht="12.75">
      <c r="A2240" s="158"/>
      <c r="B2240" s="161"/>
      <c r="C2240" s="155"/>
      <c r="D2240" s="29"/>
      <c r="E2240" s="115"/>
      <c r="F2240" s="115" t="s">
        <v>26</v>
      </c>
      <c r="G2240" s="28">
        <f>I2240+K2240+M2240+O2240</f>
        <v>0</v>
      </c>
      <c r="H2240" s="28">
        <f t="shared" si="509"/>
        <v>0</v>
      </c>
      <c r="I2240" s="28">
        <v>0</v>
      </c>
      <c r="J2240" s="28">
        <v>0</v>
      </c>
      <c r="K2240" s="28">
        <v>0</v>
      </c>
      <c r="L2240" s="28">
        <v>0</v>
      </c>
      <c r="M2240" s="28">
        <v>0</v>
      </c>
      <c r="N2240" s="28">
        <v>0</v>
      </c>
      <c r="O2240" s="28">
        <v>0</v>
      </c>
      <c r="P2240" s="45">
        <v>0</v>
      </c>
      <c r="Q2240" s="190"/>
      <c r="R2240" s="191"/>
    </row>
    <row r="2241" spans="1:18" ht="12.75">
      <c r="A2241" s="158"/>
      <c r="B2241" s="161"/>
      <c r="C2241" s="155"/>
      <c r="D2241" s="29"/>
      <c r="E2241" s="115"/>
      <c r="F2241" s="115" t="s">
        <v>27</v>
      </c>
      <c r="G2241" s="28">
        <f t="shared" si="509"/>
        <v>0</v>
      </c>
      <c r="H2241" s="28">
        <f t="shared" si="509"/>
        <v>0</v>
      </c>
      <c r="I2241" s="28">
        <v>0</v>
      </c>
      <c r="J2241" s="28">
        <v>0</v>
      </c>
      <c r="K2241" s="28">
        <v>0</v>
      </c>
      <c r="L2241" s="28">
        <v>0</v>
      </c>
      <c r="M2241" s="28">
        <v>0</v>
      </c>
      <c r="N2241" s="28">
        <v>0</v>
      </c>
      <c r="O2241" s="28">
        <v>0</v>
      </c>
      <c r="P2241" s="45">
        <v>0</v>
      </c>
      <c r="Q2241" s="190"/>
      <c r="R2241" s="191"/>
    </row>
    <row r="2242" spans="1:18" ht="12.75">
      <c r="A2242" s="158"/>
      <c r="B2242" s="161"/>
      <c r="C2242" s="155"/>
      <c r="D2242" s="29"/>
      <c r="E2242" s="115"/>
      <c r="F2242" s="115" t="s">
        <v>28</v>
      </c>
      <c r="G2242" s="28">
        <f t="shared" si="509"/>
        <v>0</v>
      </c>
      <c r="H2242" s="28">
        <f t="shared" si="509"/>
        <v>0</v>
      </c>
      <c r="I2242" s="28">
        <v>0</v>
      </c>
      <c r="J2242" s="28">
        <v>0</v>
      </c>
      <c r="K2242" s="28">
        <v>0</v>
      </c>
      <c r="L2242" s="28">
        <v>0</v>
      </c>
      <c r="M2242" s="28">
        <v>0</v>
      </c>
      <c r="N2242" s="28">
        <v>0</v>
      </c>
      <c r="O2242" s="28">
        <v>0</v>
      </c>
      <c r="P2242" s="45">
        <v>0</v>
      </c>
      <c r="Q2242" s="190"/>
      <c r="R2242" s="191"/>
    </row>
    <row r="2243" spans="1:18" ht="12.75">
      <c r="A2243" s="158"/>
      <c r="B2243" s="161"/>
      <c r="C2243" s="155"/>
      <c r="D2243" s="29"/>
      <c r="E2243" s="115"/>
      <c r="F2243" s="115" t="s">
        <v>227</v>
      </c>
      <c r="G2243" s="28">
        <v>0</v>
      </c>
      <c r="H2243" s="28">
        <v>0</v>
      </c>
      <c r="I2243" s="28">
        <v>0</v>
      </c>
      <c r="J2243" s="28">
        <v>0</v>
      </c>
      <c r="K2243" s="28">
        <v>0</v>
      </c>
      <c r="L2243" s="28">
        <v>0</v>
      </c>
      <c r="M2243" s="28">
        <v>0</v>
      </c>
      <c r="N2243" s="28">
        <v>0</v>
      </c>
      <c r="O2243" s="28">
        <v>0</v>
      </c>
      <c r="P2243" s="45">
        <v>0</v>
      </c>
      <c r="Q2243" s="190"/>
      <c r="R2243" s="191"/>
    </row>
    <row r="2244" spans="1:20" ht="12.75">
      <c r="A2244" s="158"/>
      <c r="B2244" s="161"/>
      <c r="C2244" s="155"/>
      <c r="D2244" s="29"/>
      <c r="E2244" s="115"/>
      <c r="F2244" s="115" t="s">
        <v>234</v>
      </c>
      <c r="G2244" s="28">
        <f aca="true" t="shared" si="510" ref="G2244:H2248">I2244+K2244+M2244+O2244</f>
        <v>0</v>
      </c>
      <c r="H2244" s="28">
        <f t="shared" si="510"/>
        <v>0</v>
      </c>
      <c r="I2244" s="28">
        <v>0</v>
      </c>
      <c r="J2244" s="28">
        <v>0</v>
      </c>
      <c r="K2244" s="28">
        <v>0</v>
      </c>
      <c r="L2244" s="28">
        <v>0</v>
      </c>
      <c r="M2244" s="28">
        <v>0</v>
      </c>
      <c r="N2244" s="28">
        <v>0</v>
      </c>
      <c r="O2244" s="28">
        <v>0</v>
      </c>
      <c r="P2244" s="28">
        <v>0</v>
      </c>
      <c r="Q2244" s="190"/>
      <c r="R2244" s="191"/>
      <c r="S2244" s="6"/>
      <c r="T2244" s="17"/>
    </row>
    <row r="2245" spans="1:20" ht="12.75">
      <c r="A2245" s="158"/>
      <c r="B2245" s="161"/>
      <c r="C2245" s="155"/>
      <c r="D2245" s="29"/>
      <c r="E2245" s="115"/>
      <c r="F2245" s="115" t="s">
        <v>235</v>
      </c>
      <c r="G2245" s="28">
        <f t="shared" si="510"/>
        <v>0</v>
      </c>
      <c r="H2245" s="28">
        <f t="shared" si="510"/>
        <v>0</v>
      </c>
      <c r="I2245" s="28">
        <v>0</v>
      </c>
      <c r="J2245" s="28">
        <v>0</v>
      </c>
      <c r="K2245" s="28">
        <v>0</v>
      </c>
      <c r="L2245" s="28">
        <v>0</v>
      </c>
      <c r="M2245" s="28">
        <v>0</v>
      </c>
      <c r="N2245" s="28">
        <v>0</v>
      </c>
      <c r="O2245" s="28">
        <v>0</v>
      </c>
      <c r="P2245" s="28">
        <v>0</v>
      </c>
      <c r="Q2245" s="190"/>
      <c r="R2245" s="191"/>
      <c r="S2245" s="6"/>
      <c r="T2245" s="17"/>
    </row>
    <row r="2246" spans="1:20" ht="12.75">
      <c r="A2246" s="158"/>
      <c r="B2246" s="161"/>
      <c r="C2246" s="155"/>
      <c r="D2246" s="29"/>
      <c r="E2246" s="115" t="s">
        <v>24</v>
      </c>
      <c r="F2246" s="115" t="s">
        <v>236</v>
      </c>
      <c r="G2246" s="28">
        <f t="shared" si="510"/>
        <v>617.5</v>
      </c>
      <c r="H2246" s="28">
        <f t="shared" si="510"/>
        <v>0</v>
      </c>
      <c r="I2246" s="28">
        <v>617.5</v>
      </c>
      <c r="J2246" s="28">
        <v>0</v>
      </c>
      <c r="K2246" s="28">
        <v>0</v>
      </c>
      <c r="L2246" s="28">
        <v>0</v>
      </c>
      <c r="M2246" s="28">
        <v>0</v>
      </c>
      <c r="N2246" s="28">
        <v>0</v>
      </c>
      <c r="O2246" s="28">
        <v>0</v>
      </c>
      <c r="P2246" s="28">
        <v>0</v>
      </c>
      <c r="Q2246" s="190"/>
      <c r="R2246" s="191"/>
      <c r="S2246" s="6"/>
      <c r="T2246" s="17"/>
    </row>
    <row r="2247" spans="1:20" ht="12.75">
      <c r="A2247" s="158"/>
      <c r="B2247" s="161"/>
      <c r="C2247" s="155"/>
      <c r="D2247" s="29"/>
      <c r="E2247" s="115" t="s">
        <v>23</v>
      </c>
      <c r="F2247" s="115" t="s">
        <v>237</v>
      </c>
      <c r="G2247" s="28">
        <f t="shared" si="510"/>
        <v>16488.2</v>
      </c>
      <c r="H2247" s="28">
        <f t="shared" si="510"/>
        <v>0</v>
      </c>
      <c r="I2247" s="28">
        <v>16488.2</v>
      </c>
      <c r="J2247" s="28">
        <v>0</v>
      </c>
      <c r="K2247" s="28">
        <v>0</v>
      </c>
      <c r="L2247" s="28">
        <v>0</v>
      </c>
      <c r="M2247" s="28">
        <v>0</v>
      </c>
      <c r="N2247" s="28">
        <v>0</v>
      </c>
      <c r="O2247" s="28">
        <v>0</v>
      </c>
      <c r="P2247" s="28">
        <v>0</v>
      </c>
      <c r="Q2247" s="190"/>
      <c r="R2247" s="191"/>
      <c r="S2247" s="6"/>
      <c r="T2247" s="17"/>
    </row>
    <row r="2248" spans="1:20" ht="13.5" thickBot="1">
      <c r="A2248" s="159"/>
      <c r="B2248" s="162"/>
      <c r="C2248" s="156"/>
      <c r="D2248" s="33"/>
      <c r="E2248" s="46"/>
      <c r="F2248" s="116" t="s">
        <v>238</v>
      </c>
      <c r="G2248" s="36">
        <f t="shared" si="510"/>
        <v>0</v>
      </c>
      <c r="H2248" s="36">
        <f t="shared" si="510"/>
        <v>0</v>
      </c>
      <c r="I2248" s="36">
        <v>0</v>
      </c>
      <c r="J2248" s="36">
        <v>0</v>
      </c>
      <c r="K2248" s="36">
        <v>0</v>
      </c>
      <c r="L2248" s="36">
        <v>0</v>
      </c>
      <c r="M2248" s="36">
        <v>0</v>
      </c>
      <c r="N2248" s="36">
        <v>0</v>
      </c>
      <c r="O2248" s="36">
        <v>0</v>
      </c>
      <c r="P2248" s="36">
        <v>0</v>
      </c>
      <c r="Q2248" s="192"/>
      <c r="R2248" s="193"/>
      <c r="S2248" s="6"/>
      <c r="T2248" s="17"/>
    </row>
    <row r="2249" spans="1:18" ht="12.75" customHeight="1">
      <c r="A2249" s="157" t="s">
        <v>165</v>
      </c>
      <c r="B2249" s="160" t="s">
        <v>166</v>
      </c>
      <c r="C2249" s="154" t="s">
        <v>33</v>
      </c>
      <c r="D2249" s="21"/>
      <c r="E2249" s="114"/>
      <c r="F2249" s="119" t="s">
        <v>19</v>
      </c>
      <c r="G2249" s="23">
        <f>SUM(G2250:G2260)</f>
        <v>14707.8</v>
      </c>
      <c r="H2249" s="23">
        <f aca="true" t="shared" si="511" ref="H2249:P2249">SUM(H2250:H2260)</f>
        <v>0</v>
      </c>
      <c r="I2249" s="23">
        <f t="shared" si="511"/>
        <v>14707.8</v>
      </c>
      <c r="J2249" s="23">
        <f t="shared" si="511"/>
        <v>0</v>
      </c>
      <c r="K2249" s="23">
        <f t="shared" si="511"/>
        <v>0</v>
      </c>
      <c r="L2249" s="23">
        <f t="shared" si="511"/>
        <v>0</v>
      </c>
      <c r="M2249" s="23">
        <f t="shared" si="511"/>
        <v>0</v>
      </c>
      <c r="N2249" s="23">
        <f t="shared" si="511"/>
        <v>0</v>
      </c>
      <c r="O2249" s="23">
        <f t="shared" si="511"/>
        <v>0</v>
      </c>
      <c r="P2249" s="23">
        <f t="shared" si="511"/>
        <v>0</v>
      </c>
      <c r="Q2249" s="188" t="s">
        <v>20</v>
      </c>
      <c r="R2249" s="189"/>
    </row>
    <row r="2250" spans="1:20" ht="12.75">
      <c r="A2250" s="158"/>
      <c r="B2250" s="161"/>
      <c r="C2250" s="155"/>
      <c r="D2250" s="29"/>
      <c r="E2250" s="27"/>
      <c r="F2250" s="115" t="s">
        <v>22</v>
      </c>
      <c r="G2250" s="28">
        <f aca="true" t="shared" si="512" ref="G2250:H2254">I2250+K2250+M2250+O2250</f>
        <v>0</v>
      </c>
      <c r="H2250" s="28">
        <f t="shared" si="512"/>
        <v>0</v>
      </c>
      <c r="I2250" s="28">
        <v>0</v>
      </c>
      <c r="J2250" s="28">
        <v>0</v>
      </c>
      <c r="K2250" s="28">
        <v>0</v>
      </c>
      <c r="L2250" s="28">
        <v>0</v>
      </c>
      <c r="M2250" s="28">
        <v>0</v>
      </c>
      <c r="N2250" s="28">
        <v>0</v>
      </c>
      <c r="O2250" s="28">
        <v>0</v>
      </c>
      <c r="P2250" s="45">
        <v>0</v>
      </c>
      <c r="Q2250" s="190"/>
      <c r="R2250" s="191"/>
      <c r="T2250" s="50"/>
    </row>
    <row r="2251" spans="1:18" ht="12.75">
      <c r="A2251" s="158"/>
      <c r="B2251" s="161"/>
      <c r="C2251" s="155"/>
      <c r="D2251" s="29"/>
      <c r="E2251" s="115"/>
      <c r="F2251" s="115" t="s">
        <v>25</v>
      </c>
      <c r="G2251" s="28">
        <f t="shared" si="512"/>
        <v>0</v>
      </c>
      <c r="H2251" s="28">
        <f t="shared" si="512"/>
        <v>0</v>
      </c>
      <c r="I2251" s="28">
        <v>0</v>
      </c>
      <c r="J2251" s="28">
        <v>0</v>
      </c>
      <c r="K2251" s="28">
        <v>0</v>
      </c>
      <c r="L2251" s="28">
        <v>0</v>
      </c>
      <c r="M2251" s="28">
        <v>0</v>
      </c>
      <c r="N2251" s="28">
        <v>0</v>
      </c>
      <c r="O2251" s="28">
        <v>0</v>
      </c>
      <c r="P2251" s="45">
        <v>0</v>
      </c>
      <c r="Q2251" s="190"/>
      <c r="R2251" s="191"/>
    </row>
    <row r="2252" spans="1:18" ht="12.75">
      <c r="A2252" s="158"/>
      <c r="B2252" s="161"/>
      <c r="C2252" s="155"/>
      <c r="D2252" s="29"/>
      <c r="E2252" s="115"/>
      <c r="F2252" s="115" t="s">
        <v>26</v>
      </c>
      <c r="G2252" s="28">
        <f t="shared" si="512"/>
        <v>0</v>
      </c>
      <c r="H2252" s="28">
        <f t="shared" si="512"/>
        <v>0</v>
      </c>
      <c r="I2252" s="28">
        <v>0</v>
      </c>
      <c r="J2252" s="28">
        <v>0</v>
      </c>
      <c r="K2252" s="28">
        <v>0</v>
      </c>
      <c r="L2252" s="28">
        <v>0</v>
      </c>
      <c r="M2252" s="28">
        <v>0</v>
      </c>
      <c r="N2252" s="28">
        <v>0</v>
      </c>
      <c r="O2252" s="28">
        <v>0</v>
      </c>
      <c r="P2252" s="45">
        <v>0</v>
      </c>
      <c r="Q2252" s="190"/>
      <c r="R2252" s="191"/>
    </row>
    <row r="2253" spans="1:18" ht="12.75">
      <c r="A2253" s="158"/>
      <c r="B2253" s="161"/>
      <c r="C2253" s="155"/>
      <c r="D2253" s="29"/>
      <c r="E2253" s="115"/>
      <c r="F2253" s="115" t="s">
        <v>27</v>
      </c>
      <c r="G2253" s="28">
        <f t="shared" si="512"/>
        <v>0</v>
      </c>
      <c r="H2253" s="28">
        <f t="shared" si="512"/>
        <v>0</v>
      </c>
      <c r="I2253" s="28">
        <v>0</v>
      </c>
      <c r="J2253" s="28">
        <v>0</v>
      </c>
      <c r="K2253" s="28">
        <v>0</v>
      </c>
      <c r="L2253" s="28">
        <v>0</v>
      </c>
      <c r="M2253" s="28">
        <v>0</v>
      </c>
      <c r="N2253" s="28">
        <v>0</v>
      </c>
      <c r="O2253" s="28">
        <v>0</v>
      </c>
      <c r="P2253" s="45">
        <v>0</v>
      </c>
      <c r="Q2253" s="190"/>
      <c r="R2253" s="191"/>
    </row>
    <row r="2254" spans="1:18" ht="12.75">
      <c r="A2254" s="158"/>
      <c r="B2254" s="161"/>
      <c r="C2254" s="155"/>
      <c r="D2254" s="29"/>
      <c r="E2254" s="115"/>
      <c r="F2254" s="115" t="s">
        <v>28</v>
      </c>
      <c r="G2254" s="28">
        <f t="shared" si="512"/>
        <v>0</v>
      </c>
      <c r="H2254" s="28">
        <f t="shared" si="512"/>
        <v>0</v>
      </c>
      <c r="I2254" s="28">
        <v>0</v>
      </c>
      <c r="J2254" s="28">
        <v>0</v>
      </c>
      <c r="K2254" s="28">
        <v>0</v>
      </c>
      <c r="L2254" s="28">
        <v>0</v>
      </c>
      <c r="M2254" s="28">
        <v>0</v>
      </c>
      <c r="N2254" s="28">
        <v>0</v>
      </c>
      <c r="O2254" s="28">
        <v>0</v>
      </c>
      <c r="P2254" s="45">
        <v>0</v>
      </c>
      <c r="Q2254" s="190"/>
      <c r="R2254" s="191"/>
    </row>
    <row r="2255" spans="1:18" ht="12.75">
      <c r="A2255" s="158"/>
      <c r="B2255" s="161"/>
      <c r="C2255" s="155"/>
      <c r="D2255" s="29"/>
      <c r="E2255" s="115"/>
      <c r="F2255" s="115" t="s">
        <v>227</v>
      </c>
      <c r="G2255" s="28">
        <v>0</v>
      </c>
      <c r="H2255" s="28">
        <v>0</v>
      </c>
      <c r="I2255" s="28">
        <v>0</v>
      </c>
      <c r="J2255" s="28">
        <v>0</v>
      </c>
      <c r="K2255" s="28">
        <v>0</v>
      </c>
      <c r="L2255" s="28">
        <v>0</v>
      </c>
      <c r="M2255" s="28">
        <v>0</v>
      </c>
      <c r="N2255" s="28">
        <v>0</v>
      </c>
      <c r="O2255" s="28">
        <v>0</v>
      </c>
      <c r="P2255" s="45">
        <v>0</v>
      </c>
      <c r="Q2255" s="190"/>
      <c r="R2255" s="191"/>
    </row>
    <row r="2256" spans="1:20" ht="12.75">
      <c r="A2256" s="158"/>
      <c r="B2256" s="161"/>
      <c r="C2256" s="155"/>
      <c r="D2256" s="29"/>
      <c r="E2256" s="115"/>
      <c r="F2256" s="115" t="s">
        <v>234</v>
      </c>
      <c r="G2256" s="28">
        <f aca="true" t="shared" si="513" ref="G2256:H2260">I2256+K2256+M2256+O2256</f>
        <v>0</v>
      </c>
      <c r="H2256" s="28">
        <f t="shared" si="513"/>
        <v>0</v>
      </c>
      <c r="I2256" s="28">
        <v>0</v>
      </c>
      <c r="J2256" s="28">
        <v>0</v>
      </c>
      <c r="K2256" s="28">
        <v>0</v>
      </c>
      <c r="L2256" s="28">
        <v>0</v>
      </c>
      <c r="M2256" s="28">
        <v>0</v>
      </c>
      <c r="N2256" s="28">
        <v>0</v>
      </c>
      <c r="O2256" s="28">
        <v>0</v>
      </c>
      <c r="P2256" s="28">
        <v>0</v>
      </c>
      <c r="Q2256" s="190"/>
      <c r="R2256" s="191"/>
      <c r="S2256" s="6"/>
      <c r="T2256" s="17"/>
    </row>
    <row r="2257" spans="1:20" ht="12.75">
      <c r="A2257" s="158"/>
      <c r="B2257" s="161"/>
      <c r="C2257" s="155"/>
      <c r="D2257" s="29"/>
      <c r="E2257" s="115"/>
      <c r="F2257" s="115" t="s">
        <v>235</v>
      </c>
      <c r="G2257" s="28">
        <f t="shared" si="513"/>
        <v>0</v>
      </c>
      <c r="H2257" s="28">
        <f t="shared" si="513"/>
        <v>0</v>
      </c>
      <c r="I2257" s="28">
        <v>0</v>
      </c>
      <c r="J2257" s="28">
        <v>0</v>
      </c>
      <c r="K2257" s="28">
        <v>0</v>
      </c>
      <c r="L2257" s="28">
        <v>0</v>
      </c>
      <c r="M2257" s="28">
        <v>0</v>
      </c>
      <c r="N2257" s="28">
        <v>0</v>
      </c>
      <c r="O2257" s="28">
        <v>0</v>
      </c>
      <c r="P2257" s="28">
        <v>0</v>
      </c>
      <c r="Q2257" s="190"/>
      <c r="R2257" s="191"/>
      <c r="S2257" s="6"/>
      <c r="T2257" s="17"/>
    </row>
    <row r="2258" spans="1:20" ht="12.75">
      <c r="A2258" s="158"/>
      <c r="B2258" s="161"/>
      <c r="C2258" s="155"/>
      <c r="D2258" s="29"/>
      <c r="E2258" s="115" t="s">
        <v>24</v>
      </c>
      <c r="F2258" s="115" t="s">
        <v>236</v>
      </c>
      <c r="G2258" s="28">
        <f t="shared" si="513"/>
        <v>603.8</v>
      </c>
      <c r="H2258" s="28">
        <f t="shared" si="513"/>
        <v>0</v>
      </c>
      <c r="I2258" s="28">
        <v>603.8</v>
      </c>
      <c r="J2258" s="28">
        <v>0</v>
      </c>
      <c r="K2258" s="28">
        <v>0</v>
      </c>
      <c r="L2258" s="28">
        <v>0</v>
      </c>
      <c r="M2258" s="28">
        <v>0</v>
      </c>
      <c r="N2258" s="28">
        <v>0</v>
      </c>
      <c r="O2258" s="28">
        <v>0</v>
      </c>
      <c r="P2258" s="28">
        <v>0</v>
      </c>
      <c r="Q2258" s="190"/>
      <c r="R2258" s="191"/>
      <c r="S2258" s="6"/>
      <c r="T2258" s="17"/>
    </row>
    <row r="2259" spans="1:20" ht="12.75">
      <c r="A2259" s="158"/>
      <c r="B2259" s="161"/>
      <c r="C2259" s="155"/>
      <c r="D2259" s="29"/>
      <c r="E2259" s="115" t="s">
        <v>23</v>
      </c>
      <c r="F2259" s="115" t="s">
        <v>237</v>
      </c>
      <c r="G2259" s="28">
        <f t="shared" si="513"/>
        <v>14104</v>
      </c>
      <c r="H2259" s="28">
        <f t="shared" si="513"/>
        <v>0</v>
      </c>
      <c r="I2259" s="28">
        <v>14104</v>
      </c>
      <c r="J2259" s="28">
        <v>0</v>
      </c>
      <c r="K2259" s="28">
        <v>0</v>
      </c>
      <c r="L2259" s="28">
        <v>0</v>
      </c>
      <c r="M2259" s="28">
        <v>0</v>
      </c>
      <c r="N2259" s="28">
        <v>0</v>
      </c>
      <c r="O2259" s="28">
        <v>0</v>
      </c>
      <c r="P2259" s="28">
        <v>0</v>
      </c>
      <c r="Q2259" s="190"/>
      <c r="R2259" s="191"/>
      <c r="S2259" s="6"/>
      <c r="T2259" s="17"/>
    </row>
    <row r="2260" spans="1:20" ht="13.5" thickBot="1">
      <c r="A2260" s="159"/>
      <c r="B2260" s="162"/>
      <c r="C2260" s="156"/>
      <c r="D2260" s="33"/>
      <c r="E2260" s="46"/>
      <c r="F2260" s="116" t="s">
        <v>238</v>
      </c>
      <c r="G2260" s="36">
        <f t="shared" si="513"/>
        <v>0</v>
      </c>
      <c r="H2260" s="36">
        <f t="shared" si="513"/>
        <v>0</v>
      </c>
      <c r="I2260" s="36">
        <v>0</v>
      </c>
      <c r="J2260" s="36">
        <v>0</v>
      </c>
      <c r="K2260" s="36">
        <v>0</v>
      </c>
      <c r="L2260" s="36">
        <v>0</v>
      </c>
      <c r="M2260" s="36">
        <v>0</v>
      </c>
      <c r="N2260" s="36">
        <v>0</v>
      </c>
      <c r="O2260" s="36">
        <v>0</v>
      </c>
      <c r="P2260" s="36">
        <v>0</v>
      </c>
      <c r="Q2260" s="192"/>
      <c r="R2260" s="193"/>
      <c r="S2260" s="6"/>
      <c r="T2260" s="17"/>
    </row>
    <row r="2261" spans="1:18" ht="12.75" customHeight="1">
      <c r="A2261" s="157" t="s">
        <v>167</v>
      </c>
      <c r="B2261" s="160" t="s">
        <v>168</v>
      </c>
      <c r="C2261" s="154" t="s">
        <v>33</v>
      </c>
      <c r="D2261" s="21"/>
      <c r="E2261" s="114"/>
      <c r="F2261" s="119" t="s">
        <v>19</v>
      </c>
      <c r="G2261" s="23">
        <f>SUM(G2262:G2272)</f>
        <v>5293.8</v>
      </c>
      <c r="H2261" s="23">
        <f aca="true" t="shared" si="514" ref="H2261:P2261">SUM(H2262:H2272)</f>
        <v>0</v>
      </c>
      <c r="I2261" s="23">
        <f t="shared" si="514"/>
        <v>5293.8</v>
      </c>
      <c r="J2261" s="23">
        <f t="shared" si="514"/>
        <v>0</v>
      </c>
      <c r="K2261" s="23">
        <f t="shared" si="514"/>
        <v>0</v>
      </c>
      <c r="L2261" s="23">
        <f t="shared" si="514"/>
        <v>0</v>
      </c>
      <c r="M2261" s="23">
        <f t="shared" si="514"/>
        <v>0</v>
      </c>
      <c r="N2261" s="23">
        <f t="shared" si="514"/>
        <v>0</v>
      </c>
      <c r="O2261" s="23">
        <f t="shared" si="514"/>
        <v>0</v>
      </c>
      <c r="P2261" s="23">
        <f t="shared" si="514"/>
        <v>0</v>
      </c>
      <c r="Q2261" s="188" t="s">
        <v>20</v>
      </c>
      <c r="R2261" s="189"/>
    </row>
    <row r="2262" spans="1:20" ht="12.75">
      <c r="A2262" s="158"/>
      <c r="B2262" s="161"/>
      <c r="C2262" s="155"/>
      <c r="D2262" s="29"/>
      <c r="E2262" s="27"/>
      <c r="F2262" s="115" t="s">
        <v>22</v>
      </c>
      <c r="G2262" s="28">
        <f aca="true" t="shared" si="515" ref="G2262:H2266">I2262+K2262+M2262+O2262</f>
        <v>0</v>
      </c>
      <c r="H2262" s="28">
        <f t="shared" si="515"/>
        <v>0</v>
      </c>
      <c r="I2262" s="28">
        <v>0</v>
      </c>
      <c r="J2262" s="28">
        <v>0</v>
      </c>
      <c r="K2262" s="28">
        <v>0</v>
      </c>
      <c r="L2262" s="28">
        <v>0</v>
      </c>
      <c r="M2262" s="28">
        <v>0</v>
      </c>
      <c r="N2262" s="28">
        <v>0</v>
      </c>
      <c r="O2262" s="28">
        <v>0</v>
      </c>
      <c r="P2262" s="45">
        <v>0</v>
      </c>
      <c r="Q2262" s="190"/>
      <c r="R2262" s="191"/>
      <c r="T2262" s="50"/>
    </row>
    <row r="2263" spans="1:18" ht="12.75">
      <c r="A2263" s="158"/>
      <c r="B2263" s="161"/>
      <c r="C2263" s="155"/>
      <c r="D2263" s="29"/>
      <c r="E2263" s="115"/>
      <c r="F2263" s="115" t="s">
        <v>25</v>
      </c>
      <c r="G2263" s="28">
        <f t="shared" si="515"/>
        <v>0</v>
      </c>
      <c r="H2263" s="28">
        <f t="shared" si="515"/>
        <v>0</v>
      </c>
      <c r="I2263" s="28">
        <v>0</v>
      </c>
      <c r="J2263" s="28">
        <v>0</v>
      </c>
      <c r="K2263" s="28">
        <v>0</v>
      </c>
      <c r="L2263" s="28">
        <v>0</v>
      </c>
      <c r="M2263" s="28">
        <v>0</v>
      </c>
      <c r="N2263" s="28">
        <v>0</v>
      </c>
      <c r="O2263" s="28">
        <v>0</v>
      </c>
      <c r="P2263" s="45">
        <v>0</v>
      </c>
      <c r="Q2263" s="190"/>
      <c r="R2263" s="191"/>
    </row>
    <row r="2264" spans="1:18" ht="12.75">
      <c r="A2264" s="158"/>
      <c r="B2264" s="161"/>
      <c r="C2264" s="155"/>
      <c r="D2264" s="29"/>
      <c r="E2264" s="115"/>
      <c r="F2264" s="115" t="s">
        <v>26</v>
      </c>
      <c r="G2264" s="28">
        <f t="shared" si="515"/>
        <v>0</v>
      </c>
      <c r="H2264" s="28">
        <f t="shared" si="515"/>
        <v>0</v>
      </c>
      <c r="I2264" s="28">
        <v>0</v>
      </c>
      <c r="J2264" s="28">
        <v>0</v>
      </c>
      <c r="K2264" s="28">
        <v>0</v>
      </c>
      <c r="L2264" s="28">
        <v>0</v>
      </c>
      <c r="M2264" s="28">
        <v>0</v>
      </c>
      <c r="N2264" s="28">
        <v>0</v>
      </c>
      <c r="O2264" s="28">
        <v>0</v>
      </c>
      <c r="P2264" s="45">
        <v>0</v>
      </c>
      <c r="Q2264" s="190"/>
      <c r="R2264" s="191"/>
    </row>
    <row r="2265" spans="1:18" ht="12.75">
      <c r="A2265" s="158"/>
      <c r="B2265" s="161"/>
      <c r="C2265" s="155"/>
      <c r="D2265" s="29"/>
      <c r="E2265" s="115"/>
      <c r="F2265" s="115" t="s">
        <v>27</v>
      </c>
      <c r="G2265" s="28">
        <f t="shared" si="515"/>
        <v>0</v>
      </c>
      <c r="H2265" s="28">
        <f t="shared" si="515"/>
        <v>0</v>
      </c>
      <c r="I2265" s="28">
        <v>0</v>
      </c>
      <c r="J2265" s="28">
        <v>0</v>
      </c>
      <c r="K2265" s="28">
        <v>0</v>
      </c>
      <c r="L2265" s="28">
        <v>0</v>
      </c>
      <c r="M2265" s="28">
        <v>0</v>
      </c>
      <c r="N2265" s="28">
        <v>0</v>
      </c>
      <c r="O2265" s="28">
        <v>0</v>
      </c>
      <c r="P2265" s="45">
        <v>0</v>
      </c>
      <c r="Q2265" s="190"/>
      <c r="R2265" s="191"/>
    </row>
    <row r="2266" spans="1:18" ht="12.75">
      <c r="A2266" s="158"/>
      <c r="B2266" s="161"/>
      <c r="C2266" s="155"/>
      <c r="D2266" s="29"/>
      <c r="E2266" s="115"/>
      <c r="F2266" s="115" t="s">
        <v>28</v>
      </c>
      <c r="G2266" s="28">
        <f t="shared" si="515"/>
        <v>0</v>
      </c>
      <c r="H2266" s="28">
        <f t="shared" si="515"/>
        <v>0</v>
      </c>
      <c r="I2266" s="28">
        <v>0</v>
      </c>
      <c r="J2266" s="28">
        <v>0</v>
      </c>
      <c r="K2266" s="28">
        <v>0</v>
      </c>
      <c r="L2266" s="28">
        <v>0</v>
      </c>
      <c r="M2266" s="28">
        <v>0</v>
      </c>
      <c r="N2266" s="28">
        <v>0</v>
      </c>
      <c r="O2266" s="28">
        <v>0</v>
      </c>
      <c r="P2266" s="45">
        <v>0</v>
      </c>
      <c r="Q2266" s="190"/>
      <c r="R2266" s="191"/>
    </row>
    <row r="2267" spans="1:18" ht="12.75">
      <c r="A2267" s="158"/>
      <c r="B2267" s="161"/>
      <c r="C2267" s="155"/>
      <c r="D2267" s="29"/>
      <c r="E2267" s="115"/>
      <c r="F2267" s="115" t="s">
        <v>227</v>
      </c>
      <c r="G2267" s="28">
        <v>0</v>
      </c>
      <c r="H2267" s="28">
        <v>0</v>
      </c>
      <c r="I2267" s="28">
        <v>0</v>
      </c>
      <c r="J2267" s="28">
        <v>0</v>
      </c>
      <c r="K2267" s="28">
        <v>0</v>
      </c>
      <c r="L2267" s="28">
        <v>0</v>
      </c>
      <c r="M2267" s="28">
        <v>0</v>
      </c>
      <c r="N2267" s="28">
        <v>0</v>
      </c>
      <c r="O2267" s="28">
        <v>0</v>
      </c>
      <c r="P2267" s="45">
        <v>0</v>
      </c>
      <c r="Q2267" s="190"/>
      <c r="R2267" s="191"/>
    </row>
    <row r="2268" spans="1:20" ht="12.75">
      <c r="A2268" s="158"/>
      <c r="B2268" s="161"/>
      <c r="C2268" s="155"/>
      <c r="D2268" s="29"/>
      <c r="E2268" s="115"/>
      <c r="F2268" s="115" t="s">
        <v>234</v>
      </c>
      <c r="G2268" s="28">
        <f aca="true" t="shared" si="516" ref="G2268:H2272">I2268+K2268+M2268+O2268</f>
        <v>0</v>
      </c>
      <c r="H2268" s="28">
        <f t="shared" si="516"/>
        <v>0</v>
      </c>
      <c r="I2268" s="28">
        <v>0</v>
      </c>
      <c r="J2268" s="28">
        <v>0</v>
      </c>
      <c r="K2268" s="28">
        <v>0</v>
      </c>
      <c r="L2268" s="28">
        <v>0</v>
      </c>
      <c r="M2268" s="28">
        <v>0</v>
      </c>
      <c r="N2268" s="28">
        <v>0</v>
      </c>
      <c r="O2268" s="28">
        <v>0</v>
      </c>
      <c r="P2268" s="28">
        <v>0</v>
      </c>
      <c r="Q2268" s="190"/>
      <c r="R2268" s="191"/>
      <c r="S2268" s="6"/>
      <c r="T2268" s="17"/>
    </row>
    <row r="2269" spans="1:20" ht="12.75">
      <c r="A2269" s="158"/>
      <c r="B2269" s="161"/>
      <c r="C2269" s="155"/>
      <c r="D2269" s="29"/>
      <c r="E2269" s="115"/>
      <c r="F2269" s="115" t="s">
        <v>235</v>
      </c>
      <c r="G2269" s="28">
        <f t="shared" si="516"/>
        <v>0</v>
      </c>
      <c r="H2269" s="28">
        <f t="shared" si="516"/>
        <v>0</v>
      </c>
      <c r="I2269" s="28">
        <v>0</v>
      </c>
      <c r="J2269" s="28">
        <v>0</v>
      </c>
      <c r="K2269" s="28">
        <v>0</v>
      </c>
      <c r="L2269" s="28">
        <v>0</v>
      </c>
      <c r="M2269" s="28">
        <v>0</v>
      </c>
      <c r="N2269" s="28">
        <v>0</v>
      </c>
      <c r="O2269" s="28">
        <v>0</v>
      </c>
      <c r="P2269" s="28">
        <v>0</v>
      </c>
      <c r="Q2269" s="190"/>
      <c r="R2269" s="191"/>
      <c r="S2269" s="6"/>
      <c r="T2269" s="17"/>
    </row>
    <row r="2270" spans="1:20" ht="12.75">
      <c r="A2270" s="158"/>
      <c r="B2270" s="161"/>
      <c r="C2270" s="155"/>
      <c r="D2270" s="29"/>
      <c r="E2270" s="115" t="s">
        <v>24</v>
      </c>
      <c r="F2270" s="115" t="s">
        <v>236</v>
      </c>
      <c r="G2270" s="28">
        <f t="shared" si="516"/>
        <v>345</v>
      </c>
      <c r="H2270" s="28">
        <f t="shared" si="516"/>
        <v>0</v>
      </c>
      <c r="I2270" s="28">
        <v>345</v>
      </c>
      <c r="J2270" s="28">
        <v>0</v>
      </c>
      <c r="K2270" s="28">
        <v>0</v>
      </c>
      <c r="L2270" s="28">
        <v>0</v>
      </c>
      <c r="M2270" s="28">
        <v>0</v>
      </c>
      <c r="N2270" s="28">
        <v>0</v>
      </c>
      <c r="O2270" s="28">
        <v>0</v>
      </c>
      <c r="P2270" s="28">
        <v>0</v>
      </c>
      <c r="Q2270" s="190"/>
      <c r="R2270" s="191"/>
      <c r="S2270" s="6"/>
      <c r="T2270" s="17"/>
    </row>
    <row r="2271" spans="1:20" ht="12.75">
      <c r="A2271" s="158"/>
      <c r="B2271" s="161"/>
      <c r="C2271" s="155"/>
      <c r="D2271" s="29"/>
      <c r="E2271" s="115" t="s">
        <v>23</v>
      </c>
      <c r="F2271" s="115" t="s">
        <v>237</v>
      </c>
      <c r="G2271" s="28">
        <f t="shared" si="516"/>
        <v>4948.8</v>
      </c>
      <c r="H2271" s="28">
        <f t="shared" si="516"/>
        <v>0</v>
      </c>
      <c r="I2271" s="28">
        <v>4948.8</v>
      </c>
      <c r="J2271" s="28">
        <v>0</v>
      </c>
      <c r="K2271" s="28">
        <v>0</v>
      </c>
      <c r="L2271" s="28">
        <v>0</v>
      </c>
      <c r="M2271" s="28">
        <v>0</v>
      </c>
      <c r="N2271" s="28">
        <v>0</v>
      </c>
      <c r="O2271" s="28">
        <v>0</v>
      </c>
      <c r="P2271" s="28">
        <v>0</v>
      </c>
      <c r="Q2271" s="190"/>
      <c r="R2271" s="191"/>
      <c r="S2271" s="6"/>
      <c r="T2271" s="17"/>
    </row>
    <row r="2272" spans="1:20" ht="13.5" thickBot="1">
      <c r="A2272" s="159"/>
      <c r="B2272" s="162"/>
      <c r="C2272" s="156"/>
      <c r="D2272" s="33"/>
      <c r="E2272" s="46"/>
      <c r="F2272" s="116" t="s">
        <v>238</v>
      </c>
      <c r="G2272" s="36">
        <f t="shared" si="516"/>
        <v>0</v>
      </c>
      <c r="H2272" s="36">
        <f t="shared" si="516"/>
        <v>0</v>
      </c>
      <c r="I2272" s="36">
        <v>0</v>
      </c>
      <c r="J2272" s="36">
        <v>0</v>
      </c>
      <c r="K2272" s="36">
        <v>0</v>
      </c>
      <c r="L2272" s="36">
        <v>0</v>
      </c>
      <c r="M2272" s="36">
        <v>0</v>
      </c>
      <c r="N2272" s="36">
        <v>0</v>
      </c>
      <c r="O2272" s="36">
        <v>0</v>
      </c>
      <c r="P2272" s="36">
        <v>0</v>
      </c>
      <c r="Q2272" s="192"/>
      <c r="R2272" s="193"/>
      <c r="S2272" s="6"/>
      <c r="T2272" s="17"/>
    </row>
    <row r="2273" spans="1:18" ht="12.75" customHeight="1">
      <c r="A2273" s="157" t="s">
        <v>169</v>
      </c>
      <c r="B2273" s="160" t="s">
        <v>218</v>
      </c>
      <c r="C2273" s="154" t="s">
        <v>33</v>
      </c>
      <c r="D2273" s="21"/>
      <c r="E2273" s="22"/>
      <c r="F2273" s="119" t="s">
        <v>19</v>
      </c>
      <c r="G2273" s="23">
        <f>SUM(G2274:G2284)</f>
        <v>5636</v>
      </c>
      <c r="H2273" s="23">
        <f aca="true" t="shared" si="517" ref="H2273:P2273">SUM(H2274:H2284)</f>
        <v>0</v>
      </c>
      <c r="I2273" s="23">
        <f t="shared" si="517"/>
        <v>5636</v>
      </c>
      <c r="J2273" s="23">
        <f t="shared" si="517"/>
        <v>0</v>
      </c>
      <c r="K2273" s="23">
        <f t="shared" si="517"/>
        <v>0</v>
      </c>
      <c r="L2273" s="23">
        <f t="shared" si="517"/>
        <v>0</v>
      </c>
      <c r="M2273" s="23">
        <f t="shared" si="517"/>
        <v>0</v>
      </c>
      <c r="N2273" s="23">
        <f t="shared" si="517"/>
        <v>0</v>
      </c>
      <c r="O2273" s="23">
        <f t="shared" si="517"/>
        <v>0</v>
      </c>
      <c r="P2273" s="23">
        <f t="shared" si="517"/>
        <v>0</v>
      </c>
      <c r="Q2273" s="188" t="s">
        <v>207</v>
      </c>
      <c r="R2273" s="189"/>
    </row>
    <row r="2274" spans="1:20" ht="12.75">
      <c r="A2274" s="158"/>
      <c r="B2274" s="161"/>
      <c r="C2274" s="155"/>
      <c r="D2274" s="29"/>
      <c r="E2274" s="39"/>
      <c r="F2274" s="115" t="s">
        <v>22</v>
      </c>
      <c r="G2274" s="28">
        <f aca="true" t="shared" si="518" ref="G2274:H2278">I2274+K2274+M2274+O2274</f>
        <v>0</v>
      </c>
      <c r="H2274" s="28">
        <f t="shared" si="518"/>
        <v>0</v>
      </c>
      <c r="I2274" s="28">
        <v>0</v>
      </c>
      <c r="J2274" s="28">
        <v>0</v>
      </c>
      <c r="K2274" s="28">
        <v>0</v>
      </c>
      <c r="L2274" s="28">
        <v>0</v>
      </c>
      <c r="M2274" s="28">
        <v>0</v>
      </c>
      <c r="N2274" s="28">
        <v>0</v>
      </c>
      <c r="O2274" s="28">
        <v>0</v>
      </c>
      <c r="P2274" s="45">
        <v>0</v>
      </c>
      <c r="Q2274" s="190"/>
      <c r="R2274" s="191"/>
      <c r="T2274" s="50"/>
    </row>
    <row r="2275" spans="1:18" ht="12.75">
      <c r="A2275" s="158"/>
      <c r="B2275" s="161"/>
      <c r="C2275" s="155"/>
      <c r="D2275" s="29"/>
      <c r="E2275" s="26"/>
      <c r="F2275" s="115" t="s">
        <v>25</v>
      </c>
      <c r="G2275" s="28">
        <f t="shared" si="518"/>
        <v>0</v>
      </c>
      <c r="H2275" s="28">
        <f t="shared" si="518"/>
        <v>0</v>
      </c>
      <c r="I2275" s="28">
        <v>0</v>
      </c>
      <c r="J2275" s="28">
        <v>0</v>
      </c>
      <c r="K2275" s="28">
        <v>0</v>
      </c>
      <c r="L2275" s="28">
        <v>0</v>
      </c>
      <c r="M2275" s="28">
        <v>0</v>
      </c>
      <c r="N2275" s="28">
        <v>0</v>
      </c>
      <c r="O2275" s="28">
        <v>0</v>
      </c>
      <c r="P2275" s="45">
        <v>0</v>
      </c>
      <c r="Q2275" s="190"/>
      <c r="R2275" s="191"/>
    </row>
    <row r="2276" spans="1:18" ht="12.75">
      <c r="A2276" s="158"/>
      <c r="B2276" s="161"/>
      <c r="C2276" s="155"/>
      <c r="D2276" s="29"/>
      <c r="E2276" s="26"/>
      <c r="F2276" s="115" t="s">
        <v>26</v>
      </c>
      <c r="G2276" s="28">
        <f t="shared" si="518"/>
        <v>0</v>
      </c>
      <c r="H2276" s="28">
        <f t="shared" si="518"/>
        <v>0</v>
      </c>
      <c r="I2276" s="28">
        <v>0</v>
      </c>
      <c r="J2276" s="28">
        <v>0</v>
      </c>
      <c r="K2276" s="28">
        <v>0</v>
      </c>
      <c r="L2276" s="28">
        <v>0</v>
      </c>
      <c r="M2276" s="28">
        <v>0</v>
      </c>
      <c r="N2276" s="28">
        <v>0</v>
      </c>
      <c r="O2276" s="28">
        <v>0</v>
      </c>
      <c r="P2276" s="45">
        <v>0</v>
      </c>
      <c r="Q2276" s="190"/>
      <c r="R2276" s="191"/>
    </row>
    <row r="2277" spans="1:18" ht="12.75">
      <c r="A2277" s="158"/>
      <c r="B2277" s="161"/>
      <c r="C2277" s="155"/>
      <c r="D2277" s="29"/>
      <c r="E2277" s="26"/>
      <c r="F2277" s="115" t="s">
        <v>27</v>
      </c>
      <c r="G2277" s="28">
        <f t="shared" si="518"/>
        <v>0</v>
      </c>
      <c r="H2277" s="28">
        <f t="shared" si="518"/>
        <v>0</v>
      </c>
      <c r="I2277" s="28">
        <v>0</v>
      </c>
      <c r="J2277" s="28">
        <v>0</v>
      </c>
      <c r="K2277" s="28">
        <v>0</v>
      </c>
      <c r="L2277" s="28">
        <v>0</v>
      </c>
      <c r="M2277" s="28">
        <v>0</v>
      </c>
      <c r="N2277" s="28">
        <v>0</v>
      </c>
      <c r="O2277" s="28">
        <v>0</v>
      </c>
      <c r="P2277" s="45">
        <v>0</v>
      </c>
      <c r="Q2277" s="190"/>
      <c r="R2277" s="191"/>
    </row>
    <row r="2278" spans="1:18" ht="12.75">
      <c r="A2278" s="158"/>
      <c r="B2278" s="161"/>
      <c r="C2278" s="155"/>
      <c r="D2278" s="29"/>
      <c r="E2278" s="26"/>
      <c r="F2278" s="115" t="s">
        <v>28</v>
      </c>
      <c r="G2278" s="28">
        <f t="shared" si="518"/>
        <v>0</v>
      </c>
      <c r="H2278" s="28">
        <f t="shared" si="518"/>
        <v>0</v>
      </c>
      <c r="I2278" s="28">
        <v>0</v>
      </c>
      <c r="J2278" s="28">
        <v>0</v>
      </c>
      <c r="K2278" s="28">
        <v>0</v>
      </c>
      <c r="L2278" s="28">
        <v>0</v>
      </c>
      <c r="M2278" s="28">
        <v>0</v>
      </c>
      <c r="N2278" s="28">
        <v>0</v>
      </c>
      <c r="O2278" s="28">
        <v>0</v>
      </c>
      <c r="P2278" s="45">
        <v>0</v>
      </c>
      <c r="Q2278" s="190"/>
      <c r="R2278" s="191"/>
    </row>
    <row r="2279" spans="1:18" ht="12.75">
      <c r="A2279" s="158"/>
      <c r="B2279" s="161"/>
      <c r="C2279" s="155"/>
      <c r="D2279" s="29"/>
      <c r="E2279" s="54"/>
      <c r="F2279" s="115" t="s">
        <v>227</v>
      </c>
      <c r="G2279" s="28">
        <v>0</v>
      </c>
      <c r="H2279" s="28">
        <v>0</v>
      </c>
      <c r="I2279" s="28">
        <v>0</v>
      </c>
      <c r="J2279" s="28">
        <v>0</v>
      </c>
      <c r="K2279" s="28">
        <v>0</v>
      </c>
      <c r="L2279" s="28">
        <v>0</v>
      </c>
      <c r="M2279" s="28">
        <v>0</v>
      </c>
      <c r="N2279" s="28">
        <v>0</v>
      </c>
      <c r="O2279" s="28">
        <v>0</v>
      </c>
      <c r="P2279" s="45">
        <v>0</v>
      </c>
      <c r="Q2279" s="190"/>
      <c r="R2279" s="191"/>
    </row>
    <row r="2280" spans="1:20" ht="12.75">
      <c r="A2280" s="158"/>
      <c r="B2280" s="161"/>
      <c r="C2280" s="155"/>
      <c r="D2280" s="29"/>
      <c r="E2280" s="26"/>
      <c r="F2280" s="115" t="s">
        <v>234</v>
      </c>
      <c r="G2280" s="28">
        <f aca="true" t="shared" si="519" ref="G2280:H2284">I2280+K2280+M2280+O2280</f>
        <v>0</v>
      </c>
      <c r="H2280" s="28">
        <f t="shared" si="519"/>
        <v>0</v>
      </c>
      <c r="I2280" s="28">
        <v>0</v>
      </c>
      <c r="J2280" s="28">
        <v>0</v>
      </c>
      <c r="K2280" s="28">
        <v>0</v>
      </c>
      <c r="L2280" s="28">
        <v>0</v>
      </c>
      <c r="M2280" s="28">
        <v>0</v>
      </c>
      <c r="N2280" s="28">
        <v>0</v>
      </c>
      <c r="O2280" s="28">
        <v>0</v>
      </c>
      <c r="P2280" s="28">
        <v>0</v>
      </c>
      <c r="Q2280" s="190"/>
      <c r="R2280" s="191"/>
      <c r="S2280" s="6"/>
      <c r="T2280" s="17"/>
    </row>
    <row r="2281" spans="1:20" ht="12.75">
      <c r="A2281" s="158"/>
      <c r="B2281" s="161"/>
      <c r="C2281" s="155"/>
      <c r="D2281" s="29"/>
      <c r="E2281" s="26"/>
      <c r="F2281" s="115" t="s">
        <v>235</v>
      </c>
      <c r="G2281" s="28">
        <f t="shared" si="519"/>
        <v>0</v>
      </c>
      <c r="H2281" s="28">
        <f t="shared" si="519"/>
        <v>0</v>
      </c>
      <c r="I2281" s="28">
        <v>0</v>
      </c>
      <c r="J2281" s="28">
        <v>0</v>
      </c>
      <c r="K2281" s="28">
        <v>0</v>
      </c>
      <c r="L2281" s="28">
        <v>0</v>
      </c>
      <c r="M2281" s="28">
        <v>0</v>
      </c>
      <c r="N2281" s="28">
        <v>0</v>
      </c>
      <c r="O2281" s="28">
        <v>0</v>
      </c>
      <c r="P2281" s="28">
        <v>0</v>
      </c>
      <c r="Q2281" s="190"/>
      <c r="R2281" s="191"/>
      <c r="S2281" s="6"/>
      <c r="T2281" s="17"/>
    </row>
    <row r="2282" spans="1:20" ht="12.75">
      <c r="A2282" s="158"/>
      <c r="B2282" s="161"/>
      <c r="C2282" s="155"/>
      <c r="D2282" s="29"/>
      <c r="E2282" s="26" t="s">
        <v>188</v>
      </c>
      <c r="F2282" s="115" t="s">
        <v>236</v>
      </c>
      <c r="G2282" s="28">
        <f t="shared" si="519"/>
        <v>5636</v>
      </c>
      <c r="H2282" s="28">
        <f t="shared" si="519"/>
        <v>0</v>
      </c>
      <c r="I2282" s="28">
        <v>5636</v>
      </c>
      <c r="J2282" s="28">
        <v>0</v>
      </c>
      <c r="K2282" s="28">
        <v>0</v>
      </c>
      <c r="L2282" s="28">
        <v>0</v>
      </c>
      <c r="M2282" s="28">
        <v>0</v>
      </c>
      <c r="N2282" s="28">
        <v>0</v>
      </c>
      <c r="O2282" s="28">
        <v>0</v>
      </c>
      <c r="P2282" s="28">
        <v>0</v>
      </c>
      <c r="Q2282" s="190"/>
      <c r="R2282" s="191"/>
      <c r="S2282" s="6"/>
      <c r="T2282" s="17"/>
    </row>
    <row r="2283" spans="1:20" ht="12.75">
      <c r="A2283" s="158"/>
      <c r="B2283" s="161"/>
      <c r="C2283" s="155"/>
      <c r="D2283" s="29"/>
      <c r="E2283" s="26"/>
      <c r="F2283" s="115" t="s">
        <v>237</v>
      </c>
      <c r="G2283" s="28">
        <f t="shared" si="519"/>
        <v>0</v>
      </c>
      <c r="H2283" s="28">
        <f t="shared" si="519"/>
        <v>0</v>
      </c>
      <c r="I2283" s="28">
        <v>0</v>
      </c>
      <c r="J2283" s="28">
        <v>0</v>
      </c>
      <c r="K2283" s="28">
        <v>0</v>
      </c>
      <c r="L2283" s="28">
        <v>0</v>
      </c>
      <c r="M2283" s="28">
        <v>0</v>
      </c>
      <c r="N2283" s="28">
        <v>0</v>
      </c>
      <c r="O2283" s="28">
        <v>0</v>
      </c>
      <c r="P2283" s="28">
        <v>0</v>
      </c>
      <c r="Q2283" s="190"/>
      <c r="R2283" s="191"/>
      <c r="S2283" s="6"/>
      <c r="T2283" s="17"/>
    </row>
    <row r="2284" spans="1:20" ht="13.5" thickBot="1">
      <c r="A2284" s="159"/>
      <c r="B2284" s="162"/>
      <c r="C2284" s="156"/>
      <c r="D2284" s="33"/>
      <c r="E2284" s="46"/>
      <c r="F2284" s="116" t="s">
        <v>238</v>
      </c>
      <c r="G2284" s="36">
        <f t="shared" si="519"/>
        <v>0</v>
      </c>
      <c r="H2284" s="36">
        <f t="shared" si="519"/>
        <v>0</v>
      </c>
      <c r="I2284" s="36">
        <v>0</v>
      </c>
      <c r="J2284" s="36">
        <v>0</v>
      </c>
      <c r="K2284" s="36">
        <v>0</v>
      </c>
      <c r="L2284" s="36">
        <v>0</v>
      </c>
      <c r="M2284" s="36">
        <v>0</v>
      </c>
      <c r="N2284" s="36">
        <v>0</v>
      </c>
      <c r="O2284" s="36">
        <v>0</v>
      </c>
      <c r="P2284" s="36">
        <v>0</v>
      </c>
      <c r="Q2284" s="192"/>
      <c r="R2284" s="193"/>
      <c r="S2284" s="6"/>
      <c r="T2284" s="17"/>
    </row>
    <row r="2285" spans="1:18" ht="12.75" customHeight="1">
      <c r="A2285" s="157" t="s">
        <v>170</v>
      </c>
      <c r="B2285" s="160" t="s">
        <v>171</v>
      </c>
      <c r="C2285" s="154" t="s">
        <v>33</v>
      </c>
      <c r="D2285" s="21"/>
      <c r="E2285" s="128"/>
      <c r="F2285" s="119" t="s">
        <v>19</v>
      </c>
      <c r="G2285" s="23">
        <f>SUM(G2286:G2296)</f>
        <v>13551</v>
      </c>
      <c r="H2285" s="23">
        <f aca="true" t="shared" si="520" ref="H2285:P2285">SUM(H2286:H2296)</f>
        <v>0</v>
      </c>
      <c r="I2285" s="23">
        <f t="shared" si="520"/>
        <v>13551</v>
      </c>
      <c r="J2285" s="23">
        <f t="shared" si="520"/>
        <v>0</v>
      </c>
      <c r="K2285" s="23">
        <f t="shared" si="520"/>
        <v>0</v>
      </c>
      <c r="L2285" s="23">
        <f t="shared" si="520"/>
        <v>0</v>
      </c>
      <c r="M2285" s="23">
        <f t="shared" si="520"/>
        <v>0</v>
      </c>
      <c r="N2285" s="23">
        <f t="shared" si="520"/>
        <v>0</v>
      </c>
      <c r="O2285" s="23">
        <f t="shared" si="520"/>
        <v>0</v>
      </c>
      <c r="P2285" s="23">
        <f t="shared" si="520"/>
        <v>0</v>
      </c>
      <c r="Q2285" s="188" t="s">
        <v>20</v>
      </c>
      <c r="R2285" s="189"/>
    </row>
    <row r="2286" spans="1:18" ht="12.75">
      <c r="A2286" s="158"/>
      <c r="B2286" s="161"/>
      <c r="C2286" s="155"/>
      <c r="D2286" s="29"/>
      <c r="E2286" s="54"/>
      <c r="F2286" s="115" t="s">
        <v>22</v>
      </c>
      <c r="G2286" s="28">
        <f aca="true" t="shared" si="521" ref="G2286:H2290">I2286+K2286+M2286+O2286</f>
        <v>0</v>
      </c>
      <c r="H2286" s="28">
        <f t="shared" si="521"/>
        <v>0</v>
      </c>
      <c r="I2286" s="28">
        <v>0</v>
      </c>
      <c r="J2286" s="28">
        <v>0</v>
      </c>
      <c r="K2286" s="28">
        <v>0</v>
      </c>
      <c r="L2286" s="28">
        <v>0</v>
      </c>
      <c r="M2286" s="28">
        <v>0</v>
      </c>
      <c r="N2286" s="28">
        <v>0</v>
      </c>
      <c r="O2286" s="28">
        <v>0</v>
      </c>
      <c r="P2286" s="45">
        <v>0</v>
      </c>
      <c r="Q2286" s="190"/>
      <c r="R2286" s="191"/>
    </row>
    <row r="2287" spans="1:20" ht="12.75">
      <c r="A2287" s="158"/>
      <c r="B2287" s="161"/>
      <c r="C2287" s="155"/>
      <c r="D2287" s="29"/>
      <c r="E2287" s="54"/>
      <c r="F2287" s="115" t="s">
        <v>25</v>
      </c>
      <c r="G2287" s="28">
        <f t="shared" si="521"/>
        <v>0</v>
      </c>
      <c r="H2287" s="28">
        <f t="shared" si="521"/>
        <v>0</v>
      </c>
      <c r="I2287" s="28">
        <v>0</v>
      </c>
      <c r="J2287" s="28">
        <v>0</v>
      </c>
      <c r="K2287" s="28">
        <v>0</v>
      </c>
      <c r="L2287" s="28">
        <v>0</v>
      </c>
      <c r="M2287" s="28">
        <v>0</v>
      </c>
      <c r="N2287" s="28">
        <v>0</v>
      </c>
      <c r="O2287" s="28">
        <v>0</v>
      </c>
      <c r="P2287" s="45">
        <v>0</v>
      </c>
      <c r="Q2287" s="190"/>
      <c r="R2287" s="191"/>
      <c r="T2287" s="50"/>
    </row>
    <row r="2288" spans="1:18" ht="12.75">
      <c r="A2288" s="158"/>
      <c r="B2288" s="161"/>
      <c r="C2288" s="155"/>
      <c r="D2288" s="29"/>
      <c r="E2288" s="54"/>
      <c r="F2288" s="115" t="s">
        <v>26</v>
      </c>
      <c r="G2288" s="28">
        <f t="shared" si="521"/>
        <v>0</v>
      </c>
      <c r="H2288" s="28">
        <f t="shared" si="521"/>
        <v>0</v>
      </c>
      <c r="I2288" s="28">
        <v>0</v>
      </c>
      <c r="J2288" s="28">
        <v>0</v>
      </c>
      <c r="K2288" s="28">
        <v>0</v>
      </c>
      <c r="L2288" s="28">
        <v>0</v>
      </c>
      <c r="M2288" s="28">
        <v>0</v>
      </c>
      <c r="N2288" s="28">
        <v>0</v>
      </c>
      <c r="O2288" s="28">
        <v>0</v>
      </c>
      <c r="P2288" s="45">
        <v>0</v>
      </c>
      <c r="Q2288" s="190"/>
      <c r="R2288" s="191"/>
    </row>
    <row r="2289" spans="1:18" ht="12.75">
      <c r="A2289" s="158"/>
      <c r="B2289" s="161"/>
      <c r="C2289" s="155"/>
      <c r="D2289" s="29"/>
      <c r="E2289" s="54"/>
      <c r="F2289" s="115" t="s">
        <v>27</v>
      </c>
      <c r="G2289" s="28">
        <f t="shared" si="521"/>
        <v>0</v>
      </c>
      <c r="H2289" s="28">
        <f t="shared" si="521"/>
        <v>0</v>
      </c>
      <c r="I2289" s="28">
        <v>0</v>
      </c>
      <c r="J2289" s="28">
        <v>0</v>
      </c>
      <c r="K2289" s="28">
        <v>0</v>
      </c>
      <c r="L2289" s="28">
        <v>0</v>
      </c>
      <c r="M2289" s="28">
        <v>0</v>
      </c>
      <c r="N2289" s="28">
        <v>0</v>
      </c>
      <c r="O2289" s="28">
        <v>0</v>
      </c>
      <c r="P2289" s="45">
        <v>0</v>
      </c>
      <c r="Q2289" s="190"/>
      <c r="R2289" s="191"/>
    </row>
    <row r="2290" spans="1:18" ht="12.75">
      <c r="A2290" s="158"/>
      <c r="B2290" s="161"/>
      <c r="C2290" s="155"/>
      <c r="D2290" s="29"/>
      <c r="E2290" s="54"/>
      <c r="F2290" s="115" t="s">
        <v>28</v>
      </c>
      <c r="G2290" s="28">
        <f t="shared" si="521"/>
        <v>0</v>
      </c>
      <c r="H2290" s="28">
        <f t="shared" si="521"/>
        <v>0</v>
      </c>
      <c r="I2290" s="28">
        <v>0</v>
      </c>
      <c r="J2290" s="28">
        <v>0</v>
      </c>
      <c r="K2290" s="28">
        <v>0</v>
      </c>
      <c r="L2290" s="28">
        <v>0</v>
      </c>
      <c r="M2290" s="28">
        <v>0</v>
      </c>
      <c r="N2290" s="28">
        <v>0</v>
      </c>
      <c r="O2290" s="28">
        <v>0</v>
      </c>
      <c r="P2290" s="45">
        <v>0</v>
      </c>
      <c r="Q2290" s="190"/>
      <c r="R2290" s="191"/>
    </row>
    <row r="2291" spans="1:18" ht="12.75">
      <c r="A2291" s="158"/>
      <c r="B2291" s="161"/>
      <c r="C2291" s="155"/>
      <c r="D2291" s="29"/>
      <c r="E2291" s="54"/>
      <c r="F2291" s="115" t="s">
        <v>227</v>
      </c>
      <c r="G2291" s="28">
        <v>0</v>
      </c>
      <c r="H2291" s="28">
        <v>0</v>
      </c>
      <c r="I2291" s="28">
        <v>0</v>
      </c>
      <c r="J2291" s="28">
        <v>0</v>
      </c>
      <c r="K2291" s="28">
        <v>0</v>
      </c>
      <c r="L2291" s="28">
        <v>0</v>
      </c>
      <c r="M2291" s="28">
        <v>0</v>
      </c>
      <c r="N2291" s="28">
        <v>0</v>
      </c>
      <c r="O2291" s="28">
        <v>0</v>
      </c>
      <c r="P2291" s="45">
        <v>0</v>
      </c>
      <c r="Q2291" s="190"/>
      <c r="R2291" s="191"/>
    </row>
    <row r="2292" spans="1:20" ht="12.75">
      <c r="A2292" s="158"/>
      <c r="B2292" s="161"/>
      <c r="C2292" s="155"/>
      <c r="D2292" s="29"/>
      <c r="E2292" s="54"/>
      <c r="F2292" s="115" t="s">
        <v>234</v>
      </c>
      <c r="G2292" s="28">
        <f aca="true" t="shared" si="522" ref="G2292:H2296">I2292+K2292+M2292+O2292</f>
        <v>0</v>
      </c>
      <c r="H2292" s="28">
        <f t="shared" si="522"/>
        <v>0</v>
      </c>
      <c r="I2292" s="28">
        <v>0</v>
      </c>
      <c r="J2292" s="28">
        <v>0</v>
      </c>
      <c r="K2292" s="28">
        <v>0</v>
      </c>
      <c r="L2292" s="28">
        <v>0</v>
      </c>
      <c r="M2292" s="28">
        <v>0</v>
      </c>
      <c r="N2292" s="28">
        <v>0</v>
      </c>
      <c r="O2292" s="28">
        <v>0</v>
      </c>
      <c r="P2292" s="28">
        <v>0</v>
      </c>
      <c r="Q2292" s="190"/>
      <c r="R2292" s="191"/>
      <c r="S2292" s="6"/>
      <c r="T2292" s="17"/>
    </row>
    <row r="2293" spans="1:20" ht="12.75">
      <c r="A2293" s="158"/>
      <c r="B2293" s="161"/>
      <c r="C2293" s="155"/>
      <c r="D2293" s="29"/>
      <c r="E2293" s="54"/>
      <c r="F2293" s="115" t="s">
        <v>235</v>
      </c>
      <c r="G2293" s="28">
        <f t="shared" si="522"/>
        <v>0</v>
      </c>
      <c r="H2293" s="28">
        <f t="shared" si="522"/>
        <v>0</v>
      </c>
      <c r="I2293" s="28">
        <v>0</v>
      </c>
      <c r="J2293" s="28">
        <v>0</v>
      </c>
      <c r="K2293" s="28">
        <v>0</v>
      </c>
      <c r="L2293" s="28">
        <v>0</v>
      </c>
      <c r="M2293" s="28">
        <v>0</v>
      </c>
      <c r="N2293" s="28">
        <v>0</v>
      </c>
      <c r="O2293" s="28">
        <v>0</v>
      </c>
      <c r="P2293" s="28">
        <v>0</v>
      </c>
      <c r="Q2293" s="190"/>
      <c r="R2293" s="191"/>
      <c r="S2293" s="6"/>
      <c r="T2293" s="17"/>
    </row>
    <row r="2294" spans="1:20" ht="12.75">
      <c r="A2294" s="158"/>
      <c r="B2294" s="161"/>
      <c r="C2294" s="155"/>
      <c r="D2294" s="29"/>
      <c r="E2294" s="54" t="s">
        <v>24</v>
      </c>
      <c r="F2294" s="115" t="s">
        <v>236</v>
      </c>
      <c r="G2294" s="28">
        <f t="shared" si="522"/>
        <v>580.1</v>
      </c>
      <c r="H2294" s="28">
        <f t="shared" si="522"/>
        <v>0</v>
      </c>
      <c r="I2294" s="28">
        <v>580.1</v>
      </c>
      <c r="J2294" s="28">
        <v>0</v>
      </c>
      <c r="K2294" s="28">
        <v>0</v>
      </c>
      <c r="L2294" s="28">
        <v>0</v>
      </c>
      <c r="M2294" s="28">
        <v>0</v>
      </c>
      <c r="N2294" s="28">
        <v>0</v>
      </c>
      <c r="O2294" s="28">
        <v>0</v>
      </c>
      <c r="P2294" s="28">
        <v>0</v>
      </c>
      <c r="Q2294" s="190"/>
      <c r="R2294" s="191"/>
      <c r="S2294" s="6"/>
      <c r="T2294" s="17"/>
    </row>
    <row r="2295" spans="1:20" ht="12.75">
      <c r="A2295" s="158"/>
      <c r="B2295" s="161"/>
      <c r="C2295" s="155"/>
      <c r="D2295" s="29"/>
      <c r="E2295" s="54" t="s">
        <v>23</v>
      </c>
      <c r="F2295" s="115" t="s">
        <v>237</v>
      </c>
      <c r="G2295" s="28">
        <f t="shared" si="522"/>
        <v>12970.9</v>
      </c>
      <c r="H2295" s="28">
        <f t="shared" si="522"/>
        <v>0</v>
      </c>
      <c r="I2295" s="28">
        <v>12970.9</v>
      </c>
      <c r="J2295" s="28">
        <v>0</v>
      </c>
      <c r="K2295" s="28">
        <v>0</v>
      </c>
      <c r="L2295" s="28">
        <v>0</v>
      </c>
      <c r="M2295" s="28">
        <v>0</v>
      </c>
      <c r="N2295" s="28">
        <v>0</v>
      </c>
      <c r="O2295" s="28">
        <v>0</v>
      </c>
      <c r="P2295" s="28">
        <v>0</v>
      </c>
      <c r="Q2295" s="190"/>
      <c r="R2295" s="191"/>
      <c r="S2295" s="6"/>
      <c r="T2295" s="17"/>
    </row>
    <row r="2296" spans="1:20" ht="13.5" thickBot="1">
      <c r="A2296" s="159"/>
      <c r="B2296" s="162"/>
      <c r="C2296" s="156"/>
      <c r="D2296" s="33"/>
      <c r="E2296" s="46"/>
      <c r="F2296" s="116" t="s">
        <v>238</v>
      </c>
      <c r="G2296" s="36">
        <f t="shared" si="522"/>
        <v>0</v>
      </c>
      <c r="H2296" s="36">
        <f t="shared" si="522"/>
        <v>0</v>
      </c>
      <c r="I2296" s="36">
        <v>0</v>
      </c>
      <c r="J2296" s="36">
        <v>0</v>
      </c>
      <c r="K2296" s="36">
        <v>0</v>
      </c>
      <c r="L2296" s="36">
        <v>0</v>
      </c>
      <c r="M2296" s="36">
        <v>0</v>
      </c>
      <c r="N2296" s="36">
        <v>0</v>
      </c>
      <c r="O2296" s="36">
        <v>0</v>
      </c>
      <c r="P2296" s="36">
        <v>0</v>
      </c>
      <c r="Q2296" s="192"/>
      <c r="R2296" s="193"/>
      <c r="S2296" s="6"/>
      <c r="T2296" s="17"/>
    </row>
    <row r="2297" spans="1:18" ht="12.75" customHeight="1">
      <c r="A2297" s="157" t="s">
        <v>172</v>
      </c>
      <c r="B2297" s="160" t="s">
        <v>173</v>
      </c>
      <c r="C2297" s="154" t="s">
        <v>33</v>
      </c>
      <c r="D2297" s="21"/>
      <c r="E2297" s="128"/>
      <c r="F2297" s="119" t="s">
        <v>19</v>
      </c>
      <c r="G2297" s="23">
        <f>SUM(G2298:G2308)</f>
        <v>5737.5</v>
      </c>
      <c r="H2297" s="23">
        <f>SUM(H2298:H2308)</f>
        <v>0</v>
      </c>
      <c r="I2297" s="23">
        <f aca="true" t="shared" si="523" ref="I2297:P2297">SUM(I2298:I2308)</f>
        <v>5737.5</v>
      </c>
      <c r="J2297" s="23">
        <f t="shared" si="523"/>
        <v>0</v>
      </c>
      <c r="K2297" s="23">
        <f t="shared" si="523"/>
        <v>0</v>
      </c>
      <c r="L2297" s="23">
        <f t="shared" si="523"/>
        <v>0</v>
      </c>
      <c r="M2297" s="23">
        <f t="shared" si="523"/>
        <v>0</v>
      </c>
      <c r="N2297" s="23">
        <f t="shared" si="523"/>
        <v>0</v>
      </c>
      <c r="O2297" s="23">
        <f t="shared" si="523"/>
        <v>0</v>
      </c>
      <c r="P2297" s="23">
        <f t="shared" si="523"/>
        <v>0</v>
      </c>
      <c r="Q2297" s="188" t="s">
        <v>20</v>
      </c>
      <c r="R2297" s="189"/>
    </row>
    <row r="2298" spans="1:18" ht="12.75">
      <c r="A2298" s="158"/>
      <c r="B2298" s="161"/>
      <c r="C2298" s="155"/>
      <c r="D2298" s="29"/>
      <c r="E2298" s="54"/>
      <c r="F2298" s="115" t="s">
        <v>22</v>
      </c>
      <c r="G2298" s="28">
        <f aca="true" t="shared" si="524" ref="G2298:H2302">I2298+K2298+M2298+O2298</f>
        <v>0</v>
      </c>
      <c r="H2298" s="28">
        <f t="shared" si="524"/>
        <v>0</v>
      </c>
      <c r="I2298" s="28">
        <v>0</v>
      </c>
      <c r="J2298" s="28">
        <v>0</v>
      </c>
      <c r="K2298" s="28">
        <v>0</v>
      </c>
      <c r="L2298" s="28">
        <v>0</v>
      </c>
      <c r="M2298" s="28">
        <v>0</v>
      </c>
      <c r="N2298" s="28">
        <v>0</v>
      </c>
      <c r="O2298" s="28">
        <v>0</v>
      </c>
      <c r="P2298" s="45">
        <v>0</v>
      </c>
      <c r="Q2298" s="190"/>
      <c r="R2298" s="191"/>
    </row>
    <row r="2299" spans="1:20" ht="12.75">
      <c r="A2299" s="158"/>
      <c r="B2299" s="161"/>
      <c r="C2299" s="155"/>
      <c r="D2299" s="29"/>
      <c r="E2299" s="54"/>
      <c r="F2299" s="115" t="s">
        <v>25</v>
      </c>
      <c r="G2299" s="28">
        <f t="shared" si="524"/>
        <v>0</v>
      </c>
      <c r="H2299" s="28">
        <f t="shared" si="524"/>
        <v>0</v>
      </c>
      <c r="I2299" s="28">
        <v>0</v>
      </c>
      <c r="J2299" s="28">
        <v>0</v>
      </c>
      <c r="K2299" s="28">
        <v>0</v>
      </c>
      <c r="L2299" s="28">
        <v>0</v>
      </c>
      <c r="M2299" s="28">
        <v>0</v>
      </c>
      <c r="N2299" s="28">
        <v>0</v>
      </c>
      <c r="O2299" s="28">
        <v>0</v>
      </c>
      <c r="P2299" s="45">
        <v>0</v>
      </c>
      <c r="Q2299" s="190"/>
      <c r="R2299" s="191"/>
      <c r="T2299" s="50"/>
    </row>
    <row r="2300" spans="1:18" ht="12.75">
      <c r="A2300" s="158"/>
      <c r="B2300" s="161"/>
      <c r="C2300" s="155"/>
      <c r="D2300" s="29"/>
      <c r="E2300" s="54"/>
      <c r="F2300" s="115" t="s">
        <v>26</v>
      </c>
      <c r="G2300" s="28">
        <f t="shared" si="524"/>
        <v>0</v>
      </c>
      <c r="H2300" s="28">
        <f t="shared" si="524"/>
        <v>0</v>
      </c>
      <c r="I2300" s="28">
        <v>0</v>
      </c>
      <c r="J2300" s="28">
        <v>0</v>
      </c>
      <c r="K2300" s="28">
        <v>0</v>
      </c>
      <c r="L2300" s="28">
        <v>0</v>
      </c>
      <c r="M2300" s="28">
        <v>0</v>
      </c>
      <c r="N2300" s="28">
        <v>0</v>
      </c>
      <c r="O2300" s="28">
        <v>0</v>
      </c>
      <c r="P2300" s="45">
        <v>0</v>
      </c>
      <c r="Q2300" s="190"/>
      <c r="R2300" s="191"/>
    </row>
    <row r="2301" spans="1:18" ht="12.75">
      <c r="A2301" s="158"/>
      <c r="B2301" s="161"/>
      <c r="C2301" s="155"/>
      <c r="D2301" s="29"/>
      <c r="E2301" s="54"/>
      <c r="F2301" s="115" t="s">
        <v>27</v>
      </c>
      <c r="G2301" s="28">
        <f t="shared" si="524"/>
        <v>0</v>
      </c>
      <c r="H2301" s="28">
        <f t="shared" si="524"/>
        <v>0</v>
      </c>
      <c r="I2301" s="28">
        <v>0</v>
      </c>
      <c r="J2301" s="28">
        <v>0</v>
      </c>
      <c r="K2301" s="28">
        <v>0</v>
      </c>
      <c r="L2301" s="28">
        <v>0</v>
      </c>
      <c r="M2301" s="28">
        <v>0</v>
      </c>
      <c r="N2301" s="28">
        <v>0</v>
      </c>
      <c r="O2301" s="28">
        <v>0</v>
      </c>
      <c r="P2301" s="45">
        <v>0</v>
      </c>
      <c r="Q2301" s="190"/>
      <c r="R2301" s="191"/>
    </row>
    <row r="2302" spans="1:18" ht="12.75">
      <c r="A2302" s="158"/>
      <c r="B2302" s="161"/>
      <c r="C2302" s="155"/>
      <c r="D2302" s="29"/>
      <c r="E2302" s="54"/>
      <c r="F2302" s="115" t="s">
        <v>28</v>
      </c>
      <c r="G2302" s="28">
        <f t="shared" si="524"/>
        <v>0</v>
      </c>
      <c r="H2302" s="28">
        <f t="shared" si="524"/>
        <v>0</v>
      </c>
      <c r="I2302" s="28">
        <v>0</v>
      </c>
      <c r="J2302" s="28">
        <v>0</v>
      </c>
      <c r="K2302" s="28">
        <v>0</v>
      </c>
      <c r="L2302" s="28">
        <v>0</v>
      </c>
      <c r="M2302" s="28">
        <v>0</v>
      </c>
      <c r="N2302" s="28">
        <v>0</v>
      </c>
      <c r="O2302" s="28">
        <v>0</v>
      </c>
      <c r="P2302" s="45">
        <v>0</v>
      </c>
      <c r="Q2302" s="190"/>
      <c r="R2302" s="191"/>
    </row>
    <row r="2303" spans="1:18" ht="12.75">
      <c r="A2303" s="158"/>
      <c r="B2303" s="161"/>
      <c r="C2303" s="155"/>
      <c r="D2303" s="29"/>
      <c r="E2303" s="54"/>
      <c r="F2303" s="115" t="s">
        <v>227</v>
      </c>
      <c r="G2303" s="28">
        <v>0</v>
      </c>
      <c r="H2303" s="28">
        <v>0</v>
      </c>
      <c r="I2303" s="28">
        <v>0</v>
      </c>
      <c r="J2303" s="28">
        <v>0</v>
      </c>
      <c r="K2303" s="28">
        <v>0</v>
      </c>
      <c r="L2303" s="28">
        <v>0</v>
      </c>
      <c r="M2303" s="28">
        <v>0</v>
      </c>
      <c r="N2303" s="28">
        <v>0</v>
      </c>
      <c r="O2303" s="28">
        <v>0</v>
      </c>
      <c r="P2303" s="45">
        <v>0</v>
      </c>
      <c r="Q2303" s="190"/>
      <c r="R2303" s="191"/>
    </row>
    <row r="2304" spans="1:20" ht="12.75">
      <c r="A2304" s="158"/>
      <c r="B2304" s="161"/>
      <c r="C2304" s="155"/>
      <c r="D2304" s="29"/>
      <c r="E2304" s="54"/>
      <c r="F2304" s="115" t="s">
        <v>234</v>
      </c>
      <c r="G2304" s="28">
        <f aca="true" t="shared" si="525" ref="G2304:H2308">I2304+K2304+M2304+O2304</f>
        <v>0</v>
      </c>
      <c r="H2304" s="28">
        <f t="shared" si="525"/>
        <v>0</v>
      </c>
      <c r="I2304" s="28">
        <v>0</v>
      </c>
      <c r="J2304" s="28">
        <v>0</v>
      </c>
      <c r="K2304" s="28">
        <v>0</v>
      </c>
      <c r="L2304" s="28">
        <v>0</v>
      </c>
      <c r="M2304" s="28">
        <v>0</v>
      </c>
      <c r="N2304" s="28">
        <v>0</v>
      </c>
      <c r="O2304" s="28">
        <v>0</v>
      </c>
      <c r="P2304" s="28">
        <v>0</v>
      </c>
      <c r="Q2304" s="190"/>
      <c r="R2304" s="191"/>
      <c r="S2304" s="6"/>
      <c r="T2304" s="17"/>
    </row>
    <row r="2305" spans="1:20" ht="12.75">
      <c r="A2305" s="158"/>
      <c r="B2305" s="161"/>
      <c r="C2305" s="155"/>
      <c r="D2305" s="29"/>
      <c r="E2305" s="54"/>
      <c r="F2305" s="115" t="s">
        <v>235</v>
      </c>
      <c r="G2305" s="28">
        <f t="shared" si="525"/>
        <v>0</v>
      </c>
      <c r="H2305" s="28">
        <f t="shared" si="525"/>
        <v>0</v>
      </c>
      <c r="I2305" s="28">
        <v>0</v>
      </c>
      <c r="J2305" s="28">
        <v>0</v>
      </c>
      <c r="K2305" s="28">
        <v>0</v>
      </c>
      <c r="L2305" s="28">
        <v>0</v>
      </c>
      <c r="M2305" s="28">
        <v>0</v>
      </c>
      <c r="N2305" s="28">
        <v>0</v>
      </c>
      <c r="O2305" s="28">
        <v>0</v>
      </c>
      <c r="P2305" s="28">
        <v>0</v>
      </c>
      <c r="Q2305" s="190"/>
      <c r="R2305" s="191"/>
      <c r="S2305" s="6"/>
      <c r="T2305" s="17"/>
    </row>
    <row r="2306" spans="1:20" ht="12.75">
      <c r="A2306" s="158"/>
      <c r="B2306" s="161"/>
      <c r="C2306" s="155"/>
      <c r="D2306" s="29"/>
      <c r="E2306" s="54" t="s">
        <v>24</v>
      </c>
      <c r="F2306" s="115" t="s">
        <v>236</v>
      </c>
      <c r="G2306" s="28">
        <f t="shared" si="525"/>
        <v>278.6</v>
      </c>
      <c r="H2306" s="28">
        <f t="shared" si="525"/>
        <v>0</v>
      </c>
      <c r="I2306" s="28">
        <v>278.6</v>
      </c>
      <c r="J2306" s="28">
        <v>0</v>
      </c>
      <c r="K2306" s="28">
        <v>0</v>
      </c>
      <c r="L2306" s="28">
        <v>0</v>
      </c>
      <c r="M2306" s="28">
        <v>0</v>
      </c>
      <c r="N2306" s="28">
        <v>0</v>
      </c>
      <c r="O2306" s="28">
        <v>0</v>
      </c>
      <c r="P2306" s="28">
        <v>0</v>
      </c>
      <c r="Q2306" s="190"/>
      <c r="R2306" s="191"/>
      <c r="S2306" s="6"/>
      <c r="T2306" s="17"/>
    </row>
    <row r="2307" spans="1:20" ht="12.75">
      <c r="A2307" s="158"/>
      <c r="B2307" s="161"/>
      <c r="C2307" s="155"/>
      <c r="D2307" s="29"/>
      <c r="E2307" s="54" t="s">
        <v>23</v>
      </c>
      <c r="F2307" s="115" t="s">
        <v>237</v>
      </c>
      <c r="G2307" s="28">
        <f t="shared" si="525"/>
        <v>5458.9</v>
      </c>
      <c r="H2307" s="28">
        <f t="shared" si="525"/>
        <v>0</v>
      </c>
      <c r="I2307" s="28">
        <v>5458.9</v>
      </c>
      <c r="J2307" s="28">
        <v>0</v>
      </c>
      <c r="K2307" s="28">
        <v>0</v>
      </c>
      <c r="L2307" s="28">
        <v>0</v>
      </c>
      <c r="M2307" s="28">
        <v>0</v>
      </c>
      <c r="N2307" s="28">
        <v>0</v>
      </c>
      <c r="O2307" s="28">
        <v>0</v>
      </c>
      <c r="P2307" s="28">
        <v>0</v>
      </c>
      <c r="Q2307" s="190"/>
      <c r="R2307" s="191"/>
      <c r="S2307" s="6"/>
      <c r="T2307" s="17"/>
    </row>
    <row r="2308" spans="1:20" ht="13.5" thickBot="1">
      <c r="A2308" s="159"/>
      <c r="B2308" s="162"/>
      <c r="C2308" s="156"/>
      <c r="D2308" s="33"/>
      <c r="E2308" s="46"/>
      <c r="F2308" s="116" t="s">
        <v>238</v>
      </c>
      <c r="G2308" s="36">
        <f t="shared" si="525"/>
        <v>0</v>
      </c>
      <c r="H2308" s="36">
        <f t="shared" si="525"/>
        <v>0</v>
      </c>
      <c r="I2308" s="36">
        <v>0</v>
      </c>
      <c r="J2308" s="36">
        <v>0</v>
      </c>
      <c r="K2308" s="36">
        <v>0</v>
      </c>
      <c r="L2308" s="36">
        <v>0</v>
      </c>
      <c r="M2308" s="36">
        <v>0</v>
      </c>
      <c r="N2308" s="36">
        <v>0</v>
      </c>
      <c r="O2308" s="36">
        <v>0</v>
      </c>
      <c r="P2308" s="36">
        <v>0</v>
      </c>
      <c r="Q2308" s="192"/>
      <c r="R2308" s="193"/>
      <c r="S2308" s="6"/>
      <c r="T2308" s="17"/>
    </row>
    <row r="2309" spans="1:18" ht="12.75" customHeight="1">
      <c r="A2309" s="157" t="s">
        <v>174</v>
      </c>
      <c r="B2309" s="160" t="s">
        <v>175</v>
      </c>
      <c r="C2309" s="154" t="s">
        <v>176</v>
      </c>
      <c r="D2309" s="21"/>
      <c r="E2309" s="102"/>
      <c r="F2309" s="119" t="s">
        <v>19</v>
      </c>
      <c r="G2309" s="23">
        <f>SUM(G2310:G2320)</f>
        <v>296960</v>
      </c>
      <c r="H2309" s="23">
        <f aca="true" t="shared" si="526" ref="H2309:P2309">SUM(H2310:H2320)</f>
        <v>0</v>
      </c>
      <c r="I2309" s="23">
        <f t="shared" si="526"/>
        <v>296960</v>
      </c>
      <c r="J2309" s="23">
        <f t="shared" si="526"/>
        <v>0</v>
      </c>
      <c r="K2309" s="23">
        <f t="shared" si="526"/>
        <v>0</v>
      </c>
      <c r="L2309" s="23">
        <f t="shared" si="526"/>
        <v>0</v>
      </c>
      <c r="M2309" s="23">
        <f t="shared" si="526"/>
        <v>0</v>
      </c>
      <c r="N2309" s="23">
        <f t="shared" si="526"/>
        <v>0</v>
      </c>
      <c r="O2309" s="23">
        <f t="shared" si="526"/>
        <v>0</v>
      </c>
      <c r="P2309" s="23">
        <f t="shared" si="526"/>
        <v>0</v>
      </c>
      <c r="Q2309" s="188" t="s">
        <v>20</v>
      </c>
      <c r="R2309" s="189"/>
    </row>
    <row r="2310" spans="1:18" ht="12.75">
      <c r="A2310" s="158"/>
      <c r="B2310" s="161"/>
      <c r="C2310" s="155"/>
      <c r="D2310" s="29"/>
      <c r="E2310" s="54"/>
      <c r="F2310" s="115" t="s">
        <v>22</v>
      </c>
      <c r="G2310" s="28">
        <f aca="true" t="shared" si="527" ref="G2310:H2314">I2310+K2310+M2310+O2310</f>
        <v>0</v>
      </c>
      <c r="H2310" s="28">
        <f t="shared" si="527"/>
        <v>0</v>
      </c>
      <c r="I2310" s="28">
        <v>0</v>
      </c>
      <c r="J2310" s="28">
        <v>0</v>
      </c>
      <c r="K2310" s="28">
        <v>0</v>
      </c>
      <c r="L2310" s="28">
        <v>0</v>
      </c>
      <c r="M2310" s="28">
        <v>0</v>
      </c>
      <c r="N2310" s="28">
        <v>0</v>
      </c>
      <c r="O2310" s="28">
        <v>0</v>
      </c>
      <c r="P2310" s="45">
        <v>0</v>
      </c>
      <c r="Q2310" s="190"/>
      <c r="R2310" s="191"/>
    </row>
    <row r="2311" spans="1:18" ht="12.75">
      <c r="A2311" s="158"/>
      <c r="B2311" s="161"/>
      <c r="C2311" s="155"/>
      <c r="D2311" s="29"/>
      <c r="E2311" s="54"/>
      <c r="F2311" s="108" t="s">
        <v>25</v>
      </c>
      <c r="G2311" s="28">
        <f t="shared" si="527"/>
        <v>0</v>
      </c>
      <c r="H2311" s="28">
        <f t="shared" si="527"/>
        <v>0</v>
      </c>
      <c r="I2311" s="28">
        <v>0</v>
      </c>
      <c r="J2311" s="28">
        <v>0</v>
      </c>
      <c r="K2311" s="28">
        <v>0</v>
      </c>
      <c r="L2311" s="28">
        <v>0</v>
      </c>
      <c r="M2311" s="28">
        <v>0</v>
      </c>
      <c r="N2311" s="28">
        <v>0</v>
      </c>
      <c r="O2311" s="28">
        <v>0</v>
      </c>
      <c r="P2311" s="28">
        <v>0</v>
      </c>
      <c r="Q2311" s="190"/>
      <c r="R2311" s="191"/>
    </row>
    <row r="2312" spans="1:18" ht="12.75">
      <c r="A2312" s="158"/>
      <c r="B2312" s="161"/>
      <c r="C2312" s="155"/>
      <c r="D2312" s="29"/>
      <c r="E2312" s="54"/>
      <c r="F2312" s="115" t="s">
        <v>26</v>
      </c>
      <c r="G2312" s="28">
        <f t="shared" si="527"/>
        <v>0</v>
      </c>
      <c r="H2312" s="28">
        <f t="shared" si="527"/>
        <v>0</v>
      </c>
      <c r="I2312" s="28">
        <v>0</v>
      </c>
      <c r="J2312" s="28">
        <v>0</v>
      </c>
      <c r="K2312" s="28">
        <v>0</v>
      </c>
      <c r="L2312" s="28">
        <v>0</v>
      </c>
      <c r="M2312" s="28">
        <v>0</v>
      </c>
      <c r="N2312" s="28">
        <v>0</v>
      </c>
      <c r="O2312" s="28">
        <v>0</v>
      </c>
      <c r="P2312" s="45">
        <v>0</v>
      </c>
      <c r="Q2312" s="190"/>
      <c r="R2312" s="191"/>
    </row>
    <row r="2313" spans="1:18" ht="12.75">
      <c r="A2313" s="158"/>
      <c r="B2313" s="161"/>
      <c r="C2313" s="155"/>
      <c r="D2313" s="29"/>
      <c r="E2313" s="54"/>
      <c r="F2313" s="115" t="s">
        <v>27</v>
      </c>
      <c r="G2313" s="28">
        <f t="shared" si="527"/>
        <v>0</v>
      </c>
      <c r="H2313" s="28">
        <f t="shared" si="527"/>
        <v>0</v>
      </c>
      <c r="I2313" s="28">
        <v>0</v>
      </c>
      <c r="J2313" s="28">
        <v>0</v>
      </c>
      <c r="K2313" s="28">
        <v>0</v>
      </c>
      <c r="L2313" s="28">
        <v>0</v>
      </c>
      <c r="M2313" s="28">
        <v>0</v>
      </c>
      <c r="N2313" s="28">
        <v>0</v>
      </c>
      <c r="O2313" s="28">
        <v>0</v>
      </c>
      <c r="P2313" s="45">
        <v>0</v>
      </c>
      <c r="Q2313" s="190"/>
      <c r="R2313" s="191"/>
    </row>
    <row r="2314" spans="1:18" ht="12.75">
      <c r="A2314" s="158"/>
      <c r="B2314" s="161"/>
      <c r="C2314" s="155"/>
      <c r="D2314" s="29"/>
      <c r="E2314" s="54"/>
      <c r="F2314" s="115" t="s">
        <v>28</v>
      </c>
      <c r="G2314" s="28">
        <f t="shared" si="527"/>
        <v>0</v>
      </c>
      <c r="H2314" s="28">
        <f t="shared" si="527"/>
        <v>0</v>
      </c>
      <c r="I2314" s="28">
        <v>0</v>
      </c>
      <c r="J2314" s="28">
        <v>0</v>
      </c>
      <c r="K2314" s="28">
        <v>0</v>
      </c>
      <c r="L2314" s="28">
        <v>0</v>
      </c>
      <c r="M2314" s="28">
        <v>0</v>
      </c>
      <c r="N2314" s="28">
        <v>0</v>
      </c>
      <c r="O2314" s="28">
        <v>0</v>
      </c>
      <c r="P2314" s="45">
        <v>0</v>
      </c>
      <c r="Q2314" s="190"/>
      <c r="R2314" s="191"/>
    </row>
    <row r="2315" spans="1:18" ht="12.75">
      <c r="A2315" s="158"/>
      <c r="B2315" s="161"/>
      <c r="C2315" s="155"/>
      <c r="D2315" s="29"/>
      <c r="E2315" s="54"/>
      <c r="F2315" s="115" t="s">
        <v>227</v>
      </c>
      <c r="G2315" s="28">
        <v>0</v>
      </c>
      <c r="H2315" s="28">
        <v>0</v>
      </c>
      <c r="I2315" s="28">
        <v>0</v>
      </c>
      <c r="J2315" s="28">
        <v>0</v>
      </c>
      <c r="K2315" s="28">
        <v>0</v>
      </c>
      <c r="L2315" s="28">
        <v>0</v>
      </c>
      <c r="M2315" s="28">
        <v>0</v>
      </c>
      <c r="N2315" s="28">
        <v>0</v>
      </c>
      <c r="O2315" s="28">
        <v>0</v>
      </c>
      <c r="P2315" s="45">
        <v>0</v>
      </c>
      <c r="Q2315" s="190"/>
      <c r="R2315" s="191"/>
    </row>
    <row r="2316" spans="1:20" ht="12.75">
      <c r="A2316" s="158"/>
      <c r="B2316" s="161"/>
      <c r="C2316" s="155"/>
      <c r="D2316" s="29"/>
      <c r="E2316" s="54"/>
      <c r="F2316" s="115" t="s">
        <v>234</v>
      </c>
      <c r="G2316" s="28">
        <f aca="true" t="shared" si="528" ref="G2316:H2320">I2316+K2316+M2316+O2316</f>
        <v>0</v>
      </c>
      <c r="H2316" s="28">
        <f t="shared" si="528"/>
        <v>0</v>
      </c>
      <c r="I2316" s="28">
        <v>0</v>
      </c>
      <c r="J2316" s="28">
        <v>0</v>
      </c>
      <c r="K2316" s="28">
        <v>0</v>
      </c>
      <c r="L2316" s="28">
        <v>0</v>
      </c>
      <c r="M2316" s="28">
        <v>0</v>
      </c>
      <c r="N2316" s="28">
        <v>0</v>
      </c>
      <c r="O2316" s="28">
        <v>0</v>
      </c>
      <c r="P2316" s="28">
        <v>0</v>
      </c>
      <c r="Q2316" s="190"/>
      <c r="R2316" s="191"/>
      <c r="S2316" s="6"/>
      <c r="T2316" s="17"/>
    </row>
    <row r="2317" spans="1:20" ht="12.75">
      <c r="A2317" s="158"/>
      <c r="B2317" s="161"/>
      <c r="C2317" s="155"/>
      <c r="D2317" s="29"/>
      <c r="E2317" s="54"/>
      <c r="F2317" s="115" t="s">
        <v>235</v>
      </c>
      <c r="G2317" s="28">
        <f t="shared" si="528"/>
        <v>0</v>
      </c>
      <c r="H2317" s="28">
        <f t="shared" si="528"/>
        <v>0</v>
      </c>
      <c r="I2317" s="28">
        <v>0</v>
      </c>
      <c r="J2317" s="28">
        <v>0</v>
      </c>
      <c r="K2317" s="28">
        <v>0</v>
      </c>
      <c r="L2317" s="28">
        <v>0</v>
      </c>
      <c r="M2317" s="28">
        <v>0</v>
      </c>
      <c r="N2317" s="28">
        <v>0</v>
      </c>
      <c r="O2317" s="28">
        <v>0</v>
      </c>
      <c r="P2317" s="28">
        <v>0</v>
      </c>
      <c r="Q2317" s="190"/>
      <c r="R2317" s="191"/>
      <c r="S2317" s="6"/>
      <c r="T2317" s="17"/>
    </row>
    <row r="2318" spans="1:20" ht="12.75">
      <c r="A2318" s="158"/>
      <c r="B2318" s="161"/>
      <c r="C2318" s="155"/>
      <c r="D2318" s="29"/>
      <c r="E2318" s="54" t="s">
        <v>24</v>
      </c>
      <c r="F2318" s="115" t="s">
        <v>236</v>
      </c>
      <c r="G2318" s="28">
        <f t="shared" si="528"/>
        <v>75000</v>
      </c>
      <c r="H2318" s="28">
        <f t="shared" si="528"/>
        <v>0</v>
      </c>
      <c r="I2318" s="28">
        <v>75000</v>
      </c>
      <c r="J2318" s="28">
        <v>0</v>
      </c>
      <c r="K2318" s="28">
        <v>0</v>
      </c>
      <c r="L2318" s="28">
        <v>0</v>
      </c>
      <c r="M2318" s="28">
        <v>0</v>
      </c>
      <c r="N2318" s="28">
        <v>0</v>
      </c>
      <c r="O2318" s="28">
        <v>0</v>
      </c>
      <c r="P2318" s="28">
        <v>0</v>
      </c>
      <c r="Q2318" s="190"/>
      <c r="R2318" s="191"/>
      <c r="S2318" s="6"/>
      <c r="T2318" s="17"/>
    </row>
    <row r="2319" spans="1:20" ht="12.75">
      <c r="A2319" s="158"/>
      <c r="B2319" s="161"/>
      <c r="C2319" s="155"/>
      <c r="D2319" s="29"/>
      <c r="E2319" s="54" t="s">
        <v>23</v>
      </c>
      <c r="F2319" s="115" t="s">
        <v>237</v>
      </c>
      <c r="G2319" s="28">
        <f t="shared" si="528"/>
        <v>221960</v>
      </c>
      <c r="H2319" s="28">
        <f t="shared" si="528"/>
        <v>0</v>
      </c>
      <c r="I2319" s="28">
        <v>221960</v>
      </c>
      <c r="J2319" s="28">
        <v>0</v>
      </c>
      <c r="K2319" s="28">
        <v>0</v>
      </c>
      <c r="L2319" s="28">
        <v>0</v>
      </c>
      <c r="M2319" s="28">
        <v>0</v>
      </c>
      <c r="N2319" s="28">
        <v>0</v>
      </c>
      <c r="O2319" s="28">
        <v>0</v>
      </c>
      <c r="P2319" s="28">
        <v>0</v>
      </c>
      <c r="Q2319" s="190"/>
      <c r="R2319" s="191"/>
      <c r="S2319" s="6"/>
      <c r="T2319" s="17"/>
    </row>
    <row r="2320" spans="1:20" ht="13.5" thickBot="1">
      <c r="A2320" s="159"/>
      <c r="B2320" s="162"/>
      <c r="C2320" s="156"/>
      <c r="D2320" s="33"/>
      <c r="E2320" s="46"/>
      <c r="F2320" s="116" t="s">
        <v>238</v>
      </c>
      <c r="G2320" s="36">
        <f t="shared" si="528"/>
        <v>0</v>
      </c>
      <c r="H2320" s="36">
        <f t="shared" si="528"/>
        <v>0</v>
      </c>
      <c r="I2320" s="36">
        <v>0</v>
      </c>
      <c r="J2320" s="36">
        <v>0</v>
      </c>
      <c r="K2320" s="36">
        <v>0</v>
      </c>
      <c r="L2320" s="36">
        <v>0</v>
      </c>
      <c r="M2320" s="36">
        <v>0</v>
      </c>
      <c r="N2320" s="36">
        <v>0</v>
      </c>
      <c r="O2320" s="36">
        <v>0</v>
      </c>
      <c r="P2320" s="36">
        <v>0</v>
      </c>
      <c r="Q2320" s="192"/>
      <c r="R2320" s="193"/>
      <c r="S2320" s="6"/>
      <c r="T2320" s="17"/>
    </row>
    <row r="2321" spans="1:18" ht="12.75" customHeight="1">
      <c r="A2321" s="157" t="s">
        <v>177</v>
      </c>
      <c r="B2321" s="160" t="s">
        <v>178</v>
      </c>
      <c r="C2321" s="154" t="s">
        <v>179</v>
      </c>
      <c r="D2321" s="21"/>
      <c r="E2321" s="128"/>
      <c r="F2321" s="119" t="s">
        <v>19</v>
      </c>
      <c r="G2321" s="23">
        <f>SUM(G2322:G2333)</f>
        <v>26188.7</v>
      </c>
      <c r="H2321" s="23">
        <f aca="true" t="shared" si="529" ref="H2321:P2321">SUM(H2322:H2333)</f>
        <v>9.237055564881302E-14</v>
      </c>
      <c r="I2321" s="23">
        <f t="shared" si="529"/>
        <v>26188.7</v>
      </c>
      <c r="J2321" s="23">
        <f t="shared" si="529"/>
        <v>9.237055564881302E-14</v>
      </c>
      <c r="K2321" s="23">
        <f t="shared" si="529"/>
        <v>0</v>
      </c>
      <c r="L2321" s="23">
        <f t="shared" si="529"/>
        <v>0</v>
      </c>
      <c r="M2321" s="23">
        <f t="shared" si="529"/>
        <v>0</v>
      </c>
      <c r="N2321" s="23">
        <f t="shared" si="529"/>
        <v>0</v>
      </c>
      <c r="O2321" s="23">
        <f t="shared" si="529"/>
        <v>0</v>
      </c>
      <c r="P2321" s="23">
        <f t="shared" si="529"/>
        <v>0</v>
      </c>
      <c r="Q2321" s="188" t="s">
        <v>152</v>
      </c>
      <c r="R2321" s="189"/>
    </row>
    <row r="2322" spans="1:18" ht="12.75">
      <c r="A2322" s="158"/>
      <c r="B2322" s="161"/>
      <c r="C2322" s="155"/>
      <c r="D2322" s="29"/>
      <c r="E2322" s="54"/>
      <c r="F2322" s="108" t="s">
        <v>22</v>
      </c>
      <c r="G2322" s="28">
        <f>I2322+K2322+M2322+O2322</f>
        <v>0</v>
      </c>
      <c r="H2322" s="28">
        <f aca="true" t="shared" si="530" ref="G2322:H2327">J2322+L2322+N2322+P2322</f>
        <v>9.237055564881302E-14</v>
      </c>
      <c r="I2322" s="28">
        <v>0</v>
      </c>
      <c r="J2322" s="28">
        <f>2300-2250.6-49.4</f>
        <v>9.237055564881302E-14</v>
      </c>
      <c r="K2322" s="28">
        <v>0</v>
      </c>
      <c r="L2322" s="28">
        <v>0</v>
      </c>
      <c r="M2322" s="28">
        <v>0</v>
      </c>
      <c r="N2322" s="28">
        <v>0</v>
      </c>
      <c r="O2322" s="28">
        <v>0</v>
      </c>
      <c r="P2322" s="45">
        <v>0</v>
      </c>
      <c r="Q2322" s="190"/>
      <c r="R2322" s="191"/>
    </row>
    <row r="2323" spans="1:18" ht="12.75">
      <c r="A2323" s="158"/>
      <c r="B2323" s="161"/>
      <c r="C2323" s="155"/>
      <c r="D2323" s="29"/>
      <c r="E2323" s="54"/>
      <c r="F2323" s="115" t="s">
        <v>25</v>
      </c>
      <c r="G2323" s="28">
        <f t="shared" si="530"/>
        <v>0</v>
      </c>
      <c r="H2323" s="28">
        <f t="shared" si="530"/>
        <v>0</v>
      </c>
      <c r="I2323" s="28">
        <v>0</v>
      </c>
      <c r="J2323" s="28">
        <v>0</v>
      </c>
      <c r="K2323" s="28">
        <v>0</v>
      </c>
      <c r="L2323" s="28">
        <v>0</v>
      </c>
      <c r="M2323" s="28">
        <v>0</v>
      </c>
      <c r="N2323" s="28">
        <v>0</v>
      </c>
      <c r="O2323" s="28">
        <v>0</v>
      </c>
      <c r="P2323" s="45">
        <v>0</v>
      </c>
      <c r="Q2323" s="190"/>
      <c r="R2323" s="191"/>
    </row>
    <row r="2324" spans="1:18" ht="12.75">
      <c r="A2324" s="158"/>
      <c r="B2324" s="161"/>
      <c r="C2324" s="155"/>
      <c r="D2324" s="29"/>
      <c r="E2324" s="54"/>
      <c r="F2324" s="115" t="s">
        <v>26</v>
      </c>
      <c r="G2324" s="28">
        <f t="shared" si="530"/>
        <v>0</v>
      </c>
      <c r="H2324" s="28">
        <f t="shared" si="530"/>
        <v>0</v>
      </c>
      <c r="I2324" s="28">
        <v>0</v>
      </c>
      <c r="J2324" s="28">
        <v>0</v>
      </c>
      <c r="K2324" s="28">
        <v>0</v>
      </c>
      <c r="L2324" s="28">
        <v>0</v>
      </c>
      <c r="M2324" s="28">
        <v>0</v>
      </c>
      <c r="N2324" s="28">
        <v>0</v>
      </c>
      <c r="O2324" s="28">
        <v>0</v>
      </c>
      <c r="P2324" s="45">
        <v>0</v>
      </c>
      <c r="Q2324" s="190"/>
      <c r="R2324" s="191"/>
    </row>
    <row r="2325" spans="1:18" ht="12.75">
      <c r="A2325" s="158"/>
      <c r="B2325" s="161"/>
      <c r="C2325" s="155"/>
      <c r="D2325" s="29"/>
      <c r="E2325" s="54"/>
      <c r="F2325" s="115" t="s">
        <v>27</v>
      </c>
      <c r="G2325" s="28">
        <f>I2325+K2325+M2325+O2325</f>
        <v>0</v>
      </c>
      <c r="H2325" s="28">
        <f>J2325+L2325+N2325+P2325</f>
        <v>0</v>
      </c>
      <c r="I2325" s="28">
        <v>0</v>
      </c>
      <c r="J2325" s="28">
        <v>0</v>
      </c>
      <c r="K2325" s="28">
        <v>0</v>
      </c>
      <c r="L2325" s="28">
        <v>0</v>
      </c>
      <c r="M2325" s="28">
        <v>0</v>
      </c>
      <c r="N2325" s="28">
        <v>0</v>
      </c>
      <c r="O2325" s="28">
        <v>0</v>
      </c>
      <c r="P2325" s="45">
        <v>0</v>
      </c>
      <c r="Q2325" s="190"/>
      <c r="R2325" s="191"/>
    </row>
    <row r="2326" spans="1:18" ht="12.75">
      <c r="A2326" s="158"/>
      <c r="B2326" s="161"/>
      <c r="C2326" s="155"/>
      <c r="D2326" s="29"/>
      <c r="E2326" s="54"/>
      <c r="F2326" s="115" t="s">
        <v>27</v>
      </c>
      <c r="G2326" s="28">
        <f t="shared" si="530"/>
        <v>0</v>
      </c>
      <c r="H2326" s="28">
        <f t="shared" si="530"/>
        <v>0</v>
      </c>
      <c r="I2326" s="28">
        <v>0</v>
      </c>
      <c r="J2326" s="28">
        <v>0</v>
      </c>
      <c r="K2326" s="28">
        <v>0</v>
      </c>
      <c r="L2326" s="28">
        <v>0</v>
      </c>
      <c r="M2326" s="28">
        <v>0</v>
      </c>
      <c r="N2326" s="28">
        <v>0</v>
      </c>
      <c r="O2326" s="28">
        <v>0</v>
      </c>
      <c r="P2326" s="45">
        <v>0</v>
      </c>
      <c r="Q2326" s="190"/>
      <c r="R2326" s="191"/>
    </row>
    <row r="2327" spans="1:18" ht="12.75">
      <c r="A2327" s="158"/>
      <c r="B2327" s="161"/>
      <c r="C2327" s="155"/>
      <c r="D2327" s="29"/>
      <c r="E2327" s="54"/>
      <c r="F2327" s="115" t="s">
        <v>28</v>
      </c>
      <c r="G2327" s="28">
        <f t="shared" si="530"/>
        <v>0</v>
      </c>
      <c r="H2327" s="28">
        <f t="shared" si="530"/>
        <v>0</v>
      </c>
      <c r="I2327" s="28">
        <v>0</v>
      </c>
      <c r="J2327" s="28">
        <v>0</v>
      </c>
      <c r="K2327" s="28">
        <v>0</v>
      </c>
      <c r="L2327" s="28">
        <v>0</v>
      </c>
      <c r="M2327" s="28">
        <v>0</v>
      </c>
      <c r="N2327" s="28">
        <v>0</v>
      </c>
      <c r="O2327" s="28">
        <v>0</v>
      </c>
      <c r="P2327" s="45">
        <v>0</v>
      </c>
      <c r="Q2327" s="190"/>
      <c r="R2327" s="191"/>
    </row>
    <row r="2328" spans="1:18" ht="25.5">
      <c r="A2328" s="158"/>
      <c r="B2328" s="161"/>
      <c r="C2328" s="155"/>
      <c r="D2328" s="29"/>
      <c r="E2328" s="54" t="s">
        <v>399</v>
      </c>
      <c r="F2328" s="115" t="s">
        <v>227</v>
      </c>
      <c r="G2328" s="28">
        <f aca="true" t="shared" si="531" ref="G2328:H2333">I2328+K2328+M2328+O2328</f>
        <v>26188.7</v>
      </c>
      <c r="H2328" s="28">
        <f t="shared" si="531"/>
        <v>0</v>
      </c>
      <c r="I2328" s="28">
        <v>26188.7</v>
      </c>
      <c r="J2328" s="28">
        <v>0</v>
      </c>
      <c r="K2328" s="28">
        <v>0</v>
      </c>
      <c r="L2328" s="28">
        <v>0</v>
      </c>
      <c r="M2328" s="28">
        <v>0</v>
      </c>
      <c r="N2328" s="28">
        <v>0</v>
      </c>
      <c r="O2328" s="28">
        <v>0</v>
      </c>
      <c r="P2328" s="45">
        <v>0</v>
      </c>
      <c r="Q2328" s="190"/>
      <c r="R2328" s="191"/>
    </row>
    <row r="2329" spans="1:20" ht="12.75">
      <c r="A2329" s="158"/>
      <c r="B2329" s="161"/>
      <c r="C2329" s="155"/>
      <c r="D2329" s="29"/>
      <c r="E2329" s="26"/>
      <c r="F2329" s="115" t="s">
        <v>234</v>
      </c>
      <c r="G2329" s="28">
        <f t="shared" si="531"/>
        <v>0</v>
      </c>
      <c r="H2329" s="28">
        <f t="shared" si="531"/>
        <v>0</v>
      </c>
      <c r="I2329" s="28">
        <v>0</v>
      </c>
      <c r="J2329" s="28">
        <v>0</v>
      </c>
      <c r="K2329" s="28">
        <v>0</v>
      </c>
      <c r="L2329" s="28">
        <v>0</v>
      </c>
      <c r="M2329" s="28">
        <v>0</v>
      </c>
      <c r="N2329" s="28">
        <v>0</v>
      </c>
      <c r="O2329" s="28">
        <v>0</v>
      </c>
      <c r="P2329" s="28">
        <v>0</v>
      </c>
      <c r="Q2329" s="190"/>
      <c r="R2329" s="191"/>
      <c r="S2329" s="6"/>
      <c r="T2329" s="17"/>
    </row>
    <row r="2330" spans="1:20" ht="12.75">
      <c r="A2330" s="158"/>
      <c r="B2330" s="161"/>
      <c r="C2330" s="155"/>
      <c r="D2330" s="29"/>
      <c r="E2330" s="26"/>
      <c r="F2330" s="115" t="s">
        <v>235</v>
      </c>
      <c r="G2330" s="28">
        <f t="shared" si="531"/>
        <v>0</v>
      </c>
      <c r="H2330" s="28">
        <f t="shared" si="531"/>
        <v>0</v>
      </c>
      <c r="I2330" s="28">
        <v>0</v>
      </c>
      <c r="J2330" s="28">
        <v>0</v>
      </c>
      <c r="K2330" s="28">
        <v>0</v>
      </c>
      <c r="L2330" s="28">
        <v>0</v>
      </c>
      <c r="M2330" s="28">
        <v>0</v>
      </c>
      <c r="N2330" s="28">
        <v>0</v>
      </c>
      <c r="O2330" s="28">
        <v>0</v>
      </c>
      <c r="P2330" s="28">
        <v>0</v>
      </c>
      <c r="Q2330" s="190"/>
      <c r="R2330" s="191"/>
      <c r="S2330" s="6"/>
      <c r="T2330" s="17"/>
    </row>
    <row r="2331" spans="1:20" ht="12.75">
      <c r="A2331" s="158"/>
      <c r="B2331" s="161"/>
      <c r="C2331" s="155"/>
      <c r="D2331" s="29"/>
      <c r="E2331" s="26"/>
      <c r="F2331" s="115" t="s">
        <v>236</v>
      </c>
      <c r="G2331" s="28">
        <f t="shared" si="531"/>
        <v>0</v>
      </c>
      <c r="H2331" s="28">
        <f t="shared" si="531"/>
        <v>0</v>
      </c>
      <c r="I2331" s="28">
        <v>0</v>
      </c>
      <c r="J2331" s="28">
        <v>0</v>
      </c>
      <c r="K2331" s="28">
        <v>0</v>
      </c>
      <c r="L2331" s="28">
        <v>0</v>
      </c>
      <c r="M2331" s="28">
        <v>0</v>
      </c>
      <c r="N2331" s="28">
        <v>0</v>
      </c>
      <c r="O2331" s="28">
        <v>0</v>
      </c>
      <c r="P2331" s="28">
        <v>0</v>
      </c>
      <c r="Q2331" s="190"/>
      <c r="R2331" s="191"/>
      <c r="S2331" s="6"/>
      <c r="T2331" s="17"/>
    </row>
    <row r="2332" spans="1:20" ht="12.75">
      <c r="A2332" s="158"/>
      <c r="B2332" s="161"/>
      <c r="C2332" s="155"/>
      <c r="D2332" s="29"/>
      <c r="E2332" s="26"/>
      <c r="F2332" s="115" t="s">
        <v>237</v>
      </c>
      <c r="G2332" s="28">
        <f t="shared" si="531"/>
        <v>0</v>
      </c>
      <c r="H2332" s="28">
        <f t="shared" si="531"/>
        <v>0</v>
      </c>
      <c r="I2332" s="28">
        <v>0</v>
      </c>
      <c r="J2332" s="28">
        <v>0</v>
      </c>
      <c r="K2332" s="28">
        <v>0</v>
      </c>
      <c r="L2332" s="28">
        <v>0</v>
      </c>
      <c r="M2332" s="28">
        <v>0</v>
      </c>
      <c r="N2332" s="28">
        <v>0</v>
      </c>
      <c r="O2332" s="28">
        <v>0</v>
      </c>
      <c r="P2332" s="28">
        <v>0</v>
      </c>
      <c r="Q2332" s="190"/>
      <c r="R2332" s="191"/>
      <c r="S2332" s="6"/>
      <c r="T2332" s="17"/>
    </row>
    <row r="2333" spans="1:20" ht="13.5" thickBot="1">
      <c r="A2333" s="159"/>
      <c r="B2333" s="162"/>
      <c r="C2333" s="156"/>
      <c r="D2333" s="33"/>
      <c r="E2333" s="46"/>
      <c r="F2333" s="116" t="s">
        <v>238</v>
      </c>
      <c r="G2333" s="36">
        <f t="shared" si="531"/>
        <v>0</v>
      </c>
      <c r="H2333" s="36">
        <f t="shared" si="531"/>
        <v>0</v>
      </c>
      <c r="I2333" s="36">
        <v>0</v>
      </c>
      <c r="J2333" s="36">
        <v>0</v>
      </c>
      <c r="K2333" s="36">
        <v>0</v>
      </c>
      <c r="L2333" s="36">
        <v>0</v>
      </c>
      <c r="M2333" s="36">
        <v>0</v>
      </c>
      <c r="N2333" s="36">
        <v>0</v>
      </c>
      <c r="O2333" s="36">
        <v>0</v>
      </c>
      <c r="P2333" s="36">
        <v>0</v>
      </c>
      <c r="Q2333" s="192"/>
      <c r="R2333" s="193"/>
      <c r="S2333" s="6"/>
      <c r="T2333" s="17"/>
    </row>
    <row r="2334" spans="1:18" ht="12.75" customHeight="1">
      <c r="A2334" s="157" t="s">
        <v>180</v>
      </c>
      <c r="B2334" s="160" t="s">
        <v>228</v>
      </c>
      <c r="C2334" s="188" t="s">
        <v>33</v>
      </c>
      <c r="D2334" s="114"/>
      <c r="E2334" s="128"/>
      <c r="F2334" s="119" t="s">
        <v>19</v>
      </c>
      <c r="G2334" s="23">
        <f>SUM(G2335:G2345)</f>
        <v>636.3</v>
      </c>
      <c r="H2334" s="23">
        <f aca="true" t="shared" si="532" ref="H2334:P2334">SUM(H2335:H2345)</f>
        <v>636.3</v>
      </c>
      <c r="I2334" s="23">
        <f t="shared" si="532"/>
        <v>636.3</v>
      </c>
      <c r="J2334" s="23">
        <f t="shared" si="532"/>
        <v>636.3</v>
      </c>
      <c r="K2334" s="23">
        <f t="shared" si="532"/>
        <v>0</v>
      </c>
      <c r="L2334" s="23">
        <f t="shared" si="532"/>
        <v>0</v>
      </c>
      <c r="M2334" s="23">
        <f t="shared" si="532"/>
        <v>0</v>
      </c>
      <c r="N2334" s="23">
        <f t="shared" si="532"/>
        <v>0</v>
      </c>
      <c r="O2334" s="23">
        <f t="shared" si="532"/>
        <v>0</v>
      </c>
      <c r="P2334" s="23">
        <f t="shared" si="532"/>
        <v>0</v>
      </c>
      <c r="Q2334" s="188" t="s">
        <v>20</v>
      </c>
      <c r="R2334" s="189"/>
    </row>
    <row r="2335" spans="1:18" ht="12.75">
      <c r="A2335" s="158"/>
      <c r="B2335" s="161"/>
      <c r="C2335" s="190"/>
      <c r="D2335" s="115"/>
      <c r="E2335" s="26"/>
      <c r="F2335" s="115" t="s">
        <v>22</v>
      </c>
      <c r="G2335" s="28">
        <f aca="true" t="shared" si="533" ref="G2335:H2339">I2335+K2335+M2335+O2335</f>
        <v>0</v>
      </c>
      <c r="H2335" s="28">
        <f t="shared" si="533"/>
        <v>0</v>
      </c>
      <c r="I2335" s="28">
        <v>0</v>
      </c>
      <c r="J2335" s="28">
        <v>0</v>
      </c>
      <c r="K2335" s="28">
        <v>0</v>
      </c>
      <c r="L2335" s="28">
        <v>0</v>
      </c>
      <c r="M2335" s="28">
        <v>0</v>
      </c>
      <c r="N2335" s="28">
        <v>0</v>
      </c>
      <c r="O2335" s="28">
        <v>0</v>
      </c>
      <c r="P2335" s="45">
        <v>0</v>
      </c>
      <c r="Q2335" s="190"/>
      <c r="R2335" s="191"/>
    </row>
    <row r="2336" spans="1:18" ht="12.75">
      <c r="A2336" s="158"/>
      <c r="B2336" s="161"/>
      <c r="C2336" s="190"/>
      <c r="D2336" s="115" t="s">
        <v>211</v>
      </c>
      <c r="E2336" s="54" t="s">
        <v>181</v>
      </c>
      <c r="F2336" s="115" t="s">
        <v>25</v>
      </c>
      <c r="G2336" s="28">
        <f t="shared" si="533"/>
        <v>521.3</v>
      </c>
      <c r="H2336" s="28">
        <f t="shared" si="533"/>
        <v>521.3</v>
      </c>
      <c r="I2336" s="28">
        <v>521.3</v>
      </c>
      <c r="J2336" s="28">
        <v>521.3</v>
      </c>
      <c r="K2336" s="28">
        <v>0</v>
      </c>
      <c r="L2336" s="28">
        <v>0</v>
      </c>
      <c r="M2336" s="28">
        <v>0</v>
      </c>
      <c r="N2336" s="28">
        <v>0</v>
      </c>
      <c r="O2336" s="28">
        <v>0</v>
      </c>
      <c r="P2336" s="45">
        <v>0</v>
      </c>
      <c r="Q2336" s="190"/>
      <c r="R2336" s="191"/>
    </row>
    <row r="2337" spans="1:18" ht="12.75">
      <c r="A2337" s="158"/>
      <c r="B2337" s="161"/>
      <c r="C2337" s="190"/>
      <c r="D2337" s="115" t="s">
        <v>211</v>
      </c>
      <c r="E2337" s="54" t="s">
        <v>23</v>
      </c>
      <c r="F2337" s="115" t="s">
        <v>26</v>
      </c>
      <c r="G2337" s="28">
        <f>I2337+K2337+M2337+O2337</f>
        <v>115</v>
      </c>
      <c r="H2337" s="28">
        <f>J2337+L2337+N2337+P2337</f>
        <v>115</v>
      </c>
      <c r="I2337" s="28">
        <f>500-385</f>
        <v>115</v>
      </c>
      <c r="J2337" s="28">
        <f>500-385</f>
        <v>115</v>
      </c>
      <c r="K2337" s="28">
        <v>0</v>
      </c>
      <c r="L2337" s="28">
        <v>0</v>
      </c>
      <c r="M2337" s="28">
        <v>0</v>
      </c>
      <c r="N2337" s="28">
        <v>0</v>
      </c>
      <c r="O2337" s="28">
        <v>0</v>
      </c>
      <c r="P2337" s="28">
        <v>0</v>
      </c>
      <c r="Q2337" s="190"/>
      <c r="R2337" s="191"/>
    </row>
    <row r="2338" spans="1:18" ht="12.75">
      <c r="A2338" s="158"/>
      <c r="B2338" s="161"/>
      <c r="C2338" s="190"/>
      <c r="D2338" s="115"/>
      <c r="E2338" s="54"/>
      <c r="F2338" s="115" t="s">
        <v>27</v>
      </c>
      <c r="G2338" s="28">
        <f t="shared" si="533"/>
        <v>0</v>
      </c>
      <c r="H2338" s="28">
        <f t="shared" si="533"/>
        <v>0</v>
      </c>
      <c r="I2338" s="28">
        <v>0</v>
      </c>
      <c r="J2338" s="28">
        <v>0</v>
      </c>
      <c r="K2338" s="28">
        <v>0</v>
      </c>
      <c r="L2338" s="28">
        <v>0</v>
      </c>
      <c r="M2338" s="28">
        <v>0</v>
      </c>
      <c r="N2338" s="28">
        <v>0</v>
      </c>
      <c r="O2338" s="28">
        <v>0</v>
      </c>
      <c r="P2338" s="45">
        <v>0</v>
      </c>
      <c r="Q2338" s="190"/>
      <c r="R2338" s="191"/>
    </row>
    <row r="2339" spans="1:18" ht="12.75">
      <c r="A2339" s="158"/>
      <c r="B2339" s="161"/>
      <c r="C2339" s="190"/>
      <c r="D2339" s="115"/>
      <c r="E2339" s="54"/>
      <c r="F2339" s="115" t="s">
        <v>28</v>
      </c>
      <c r="G2339" s="28">
        <f t="shared" si="533"/>
        <v>0</v>
      </c>
      <c r="H2339" s="28">
        <f t="shared" si="533"/>
        <v>0</v>
      </c>
      <c r="I2339" s="28">
        <v>0</v>
      </c>
      <c r="J2339" s="28">
        <v>0</v>
      </c>
      <c r="K2339" s="28">
        <v>0</v>
      </c>
      <c r="L2339" s="28">
        <v>0</v>
      </c>
      <c r="M2339" s="28">
        <v>0</v>
      </c>
      <c r="N2339" s="28">
        <v>0</v>
      </c>
      <c r="O2339" s="28">
        <v>0</v>
      </c>
      <c r="P2339" s="45">
        <v>0</v>
      </c>
      <c r="Q2339" s="190"/>
      <c r="R2339" s="191"/>
    </row>
    <row r="2340" spans="1:18" ht="12.75">
      <c r="A2340" s="158"/>
      <c r="B2340" s="161"/>
      <c r="C2340" s="190"/>
      <c r="D2340" s="115"/>
      <c r="E2340" s="54"/>
      <c r="F2340" s="115" t="s">
        <v>227</v>
      </c>
      <c r="G2340" s="28">
        <v>0</v>
      </c>
      <c r="H2340" s="28">
        <v>0</v>
      </c>
      <c r="I2340" s="28">
        <v>0</v>
      </c>
      <c r="J2340" s="28">
        <v>0</v>
      </c>
      <c r="K2340" s="28">
        <v>0</v>
      </c>
      <c r="L2340" s="28">
        <v>0</v>
      </c>
      <c r="M2340" s="28">
        <v>0</v>
      </c>
      <c r="N2340" s="28">
        <v>0</v>
      </c>
      <c r="O2340" s="28">
        <v>0</v>
      </c>
      <c r="P2340" s="45">
        <v>0</v>
      </c>
      <c r="Q2340" s="190"/>
      <c r="R2340" s="191"/>
    </row>
    <row r="2341" spans="1:20" ht="12.75">
      <c r="A2341" s="158"/>
      <c r="B2341" s="161"/>
      <c r="C2341" s="190"/>
      <c r="D2341" s="115"/>
      <c r="E2341" s="26"/>
      <c r="F2341" s="115" t="s">
        <v>234</v>
      </c>
      <c r="G2341" s="28">
        <f aca="true" t="shared" si="534" ref="G2341:H2345">I2341+K2341+M2341+O2341</f>
        <v>0</v>
      </c>
      <c r="H2341" s="28">
        <f t="shared" si="534"/>
        <v>0</v>
      </c>
      <c r="I2341" s="28">
        <v>0</v>
      </c>
      <c r="J2341" s="28">
        <v>0</v>
      </c>
      <c r="K2341" s="28">
        <v>0</v>
      </c>
      <c r="L2341" s="28">
        <v>0</v>
      </c>
      <c r="M2341" s="28">
        <v>0</v>
      </c>
      <c r="N2341" s="28">
        <v>0</v>
      </c>
      <c r="O2341" s="28">
        <v>0</v>
      </c>
      <c r="P2341" s="28">
        <v>0</v>
      </c>
      <c r="Q2341" s="190"/>
      <c r="R2341" s="191"/>
      <c r="S2341" s="6"/>
      <c r="T2341" s="17"/>
    </row>
    <row r="2342" spans="1:20" ht="12.75">
      <c r="A2342" s="158"/>
      <c r="B2342" s="161"/>
      <c r="C2342" s="190"/>
      <c r="D2342" s="115"/>
      <c r="E2342" s="26"/>
      <c r="F2342" s="115" t="s">
        <v>235</v>
      </c>
      <c r="G2342" s="28">
        <f t="shared" si="534"/>
        <v>0</v>
      </c>
      <c r="H2342" s="28">
        <f t="shared" si="534"/>
        <v>0</v>
      </c>
      <c r="I2342" s="28">
        <v>0</v>
      </c>
      <c r="J2342" s="28">
        <v>0</v>
      </c>
      <c r="K2342" s="28">
        <v>0</v>
      </c>
      <c r="L2342" s="28">
        <v>0</v>
      </c>
      <c r="M2342" s="28">
        <v>0</v>
      </c>
      <c r="N2342" s="28">
        <v>0</v>
      </c>
      <c r="O2342" s="28">
        <v>0</v>
      </c>
      <c r="P2342" s="28">
        <v>0</v>
      </c>
      <c r="Q2342" s="190"/>
      <c r="R2342" s="191"/>
      <c r="S2342" s="6"/>
      <c r="T2342" s="17"/>
    </row>
    <row r="2343" spans="1:20" ht="12.75">
      <c r="A2343" s="158"/>
      <c r="B2343" s="161"/>
      <c r="C2343" s="190"/>
      <c r="D2343" s="115"/>
      <c r="E2343" s="26"/>
      <c r="F2343" s="115" t="s">
        <v>236</v>
      </c>
      <c r="G2343" s="28">
        <f t="shared" si="534"/>
        <v>0</v>
      </c>
      <c r="H2343" s="28">
        <f t="shared" si="534"/>
        <v>0</v>
      </c>
      <c r="I2343" s="28">
        <v>0</v>
      </c>
      <c r="J2343" s="28">
        <v>0</v>
      </c>
      <c r="K2343" s="28">
        <v>0</v>
      </c>
      <c r="L2343" s="28">
        <v>0</v>
      </c>
      <c r="M2343" s="28">
        <v>0</v>
      </c>
      <c r="N2343" s="28">
        <v>0</v>
      </c>
      <c r="O2343" s="28">
        <v>0</v>
      </c>
      <c r="P2343" s="28">
        <v>0</v>
      </c>
      <c r="Q2343" s="190"/>
      <c r="R2343" s="191"/>
      <c r="S2343" s="6"/>
      <c r="T2343" s="17"/>
    </row>
    <row r="2344" spans="1:20" ht="12.75">
      <c r="A2344" s="158"/>
      <c r="B2344" s="161"/>
      <c r="C2344" s="190"/>
      <c r="D2344" s="115"/>
      <c r="E2344" s="26"/>
      <c r="F2344" s="115" t="s">
        <v>237</v>
      </c>
      <c r="G2344" s="28">
        <f t="shared" si="534"/>
        <v>0</v>
      </c>
      <c r="H2344" s="28">
        <f t="shared" si="534"/>
        <v>0</v>
      </c>
      <c r="I2344" s="28">
        <v>0</v>
      </c>
      <c r="J2344" s="28">
        <v>0</v>
      </c>
      <c r="K2344" s="28">
        <v>0</v>
      </c>
      <c r="L2344" s="28">
        <v>0</v>
      </c>
      <c r="M2344" s="28">
        <v>0</v>
      </c>
      <c r="N2344" s="28">
        <v>0</v>
      </c>
      <c r="O2344" s="28">
        <v>0</v>
      </c>
      <c r="P2344" s="28">
        <v>0</v>
      </c>
      <c r="Q2344" s="190"/>
      <c r="R2344" s="191"/>
      <c r="S2344" s="6"/>
      <c r="T2344" s="17"/>
    </row>
    <row r="2345" spans="1:20" ht="13.5" thickBot="1">
      <c r="A2345" s="159"/>
      <c r="B2345" s="162"/>
      <c r="C2345" s="192"/>
      <c r="D2345" s="116"/>
      <c r="E2345" s="46"/>
      <c r="F2345" s="116" t="s">
        <v>238</v>
      </c>
      <c r="G2345" s="36">
        <f t="shared" si="534"/>
        <v>0</v>
      </c>
      <c r="H2345" s="36">
        <f t="shared" si="534"/>
        <v>0</v>
      </c>
      <c r="I2345" s="36">
        <v>0</v>
      </c>
      <c r="J2345" s="36">
        <v>0</v>
      </c>
      <c r="K2345" s="36">
        <v>0</v>
      </c>
      <c r="L2345" s="36">
        <v>0</v>
      </c>
      <c r="M2345" s="36">
        <v>0</v>
      </c>
      <c r="N2345" s="36">
        <v>0</v>
      </c>
      <c r="O2345" s="36">
        <v>0</v>
      </c>
      <c r="P2345" s="36">
        <v>0</v>
      </c>
      <c r="Q2345" s="192"/>
      <c r="R2345" s="193"/>
      <c r="S2345" s="6"/>
      <c r="T2345" s="17"/>
    </row>
    <row r="2346" spans="1:18" ht="12.75" customHeight="1">
      <c r="A2346" s="157" t="s">
        <v>182</v>
      </c>
      <c r="B2346" s="160" t="s">
        <v>183</v>
      </c>
      <c r="C2346" s="154" t="s">
        <v>379</v>
      </c>
      <c r="D2346" s="21"/>
      <c r="E2346" s="114"/>
      <c r="F2346" s="119" t="s">
        <v>19</v>
      </c>
      <c r="G2346" s="23">
        <f>SUM(G2347:G2357)</f>
        <v>43001.9</v>
      </c>
      <c r="H2346" s="23">
        <f aca="true" t="shared" si="535" ref="H2346:P2346">SUM(H2347:H2357)</f>
        <v>775</v>
      </c>
      <c r="I2346" s="23">
        <f t="shared" si="535"/>
        <v>11331.7</v>
      </c>
      <c r="J2346" s="23">
        <f t="shared" si="535"/>
        <v>775</v>
      </c>
      <c r="K2346" s="23">
        <f t="shared" si="535"/>
        <v>0</v>
      </c>
      <c r="L2346" s="23">
        <f t="shared" si="535"/>
        <v>0</v>
      </c>
      <c r="M2346" s="23">
        <f t="shared" si="535"/>
        <v>31670.2</v>
      </c>
      <c r="N2346" s="23">
        <f t="shared" si="535"/>
        <v>0</v>
      </c>
      <c r="O2346" s="23">
        <f t="shared" si="535"/>
        <v>0</v>
      </c>
      <c r="P2346" s="23">
        <f t="shared" si="535"/>
        <v>0</v>
      </c>
      <c r="Q2346" s="188" t="s">
        <v>20</v>
      </c>
      <c r="R2346" s="189"/>
    </row>
    <row r="2347" spans="1:18" ht="12.75">
      <c r="A2347" s="158"/>
      <c r="B2347" s="161"/>
      <c r="C2347" s="155"/>
      <c r="D2347" s="29"/>
      <c r="E2347" s="115"/>
      <c r="F2347" s="108" t="s">
        <v>22</v>
      </c>
      <c r="G2347" s="28">
        <f aca="true" t="shared" si="536" ref="G2347:H2351">I2347+K2347+M2347+O2347</f>
        <v>0</v>
      </c>
      <c r="H2347" s="28">
        <f t="shared" si="536"/>
        <v>0</v>
      </c>
      <c r="I2347" s="28">
        <v>0</v>
      </c>
      <c r="J2347" s="28">
        <v>0</v>
      </c>
      <c r="K2347" s="28">
        <v>0</v>
      </c>
      <c r="L2347" s="28">
        <v>0</v>
      </c>
      <c r="M2347" s="28">
        <v>0</v>
      </c>
      <c r="N2347" s="28">
        <v>0</v>
      </c>
      <c r="O2347" s="28">
        <v>0</v>
      </c>
      <c r="P2347" s="45">
        <v>0</v>
      </c>
      <c r="Q2347" s="190"/>
      <c r="R2347" s="191"/>
    </row>
    <row r="2348" spans="1:18" ht="12.75">
      <c r="A2348" s="158"/>
      <c r="B2348" s="161"/>
      <c r="C2348" s="155"/>
      <c r="D2348" s="49"/>
      <c r="E2348" s="49"/>
      <c r="F2348" s="115" t="s">
        <v>25</v>
      </c>
      <c r="G2348" s="28">
        <f t="shared" si="536"/>
        <v>0</v>
      </c>
      <c r="H2348" s="28">
        <f t="shared" si="536"/>
        <v>0</v>
      </c>
      <c r="I2348" s="28">
        <v>0</v>
      </c>
      <c r="J2348" s="28">
        <v>0</v>
      </c>
      <c r="K2348" s="28">
        <v>0</v>
      </c>
      <c r="L2348" s="28">
        <v>0</v>
      </c>
      <c r="M2348" s="28">
        <v>0</v>
      </c>
      <c r="N2348" s="28">
        <v>0</v>
      </c>
      <c r="O2348" s="28">
        <v>0</v>
      </c>
      <c r="P2348" s="45">
        <v>0</v>
      </c>
      <c r="Q2348" s="190"/>
      <c r="R2348" s="191"/>
    </row>
    <row r="2349" spans="1:18" ht="12.75">
      <c r="A2349" s="158"/>
      <c r="B2349" s="161"/>
      <c r="C2349" s="155"/>
      <c r="D2349" s="115" t="s">
        <v>211</v>
      </c>
      <c r="E2349" s="115" t="s">
        <v>21</v>
      </c>
      <c r="F2349" s="115" t="s">
        <v>26</v>
      </c>
      <c r="G2349" s="28">
        <f t="shared" si="536"/>
        <v>775</v>
      </c>
      <c r="H2349" s="28">
        <f t="shared" si="536"/>
        <v>775</v>
      </c>
      <c r="I2349" s="28">
        <v>775</v>
      </c>
      <c r="J2349" s="28">
        <v>775</v>
      </c>
      <c r="K2349" s="28">
        <v>0</v>
      </c>
      <c r="L2349" s="28">
        <v>0</v>
      </c>
      <c r="M2349" s="28">
        <v>0</v>
      </c>
      <c r="N2349" s="28">
        <v>0</v>
      </c>
      <c r="O2349" s="28">
        <v>0</v>
      </c>
      <c r="P2349" s="45">
        <v>0</v>
      </c>
      <c r="Q2349" s="190"/>
      <c r="R2349" s="191"/>
    </row>
    <row r="2350" spans="1:18" ht="12.75">
      <c r="A2350" s="158"/>
      <c r="B2350" s="161"/>
      <c r="C2350" s="155"/>
      <c r="D2350" s="29"/>
      <c r="E2350" s="115"/>
      <c r="F2350" s="115" t="s">
        <v>27</v>
      </c>
      <c r="G2350" s="28">
        <f t="shared" si="536"/>
        <v>0</v>
      </c>
      <c r="H2350" s="28">
        <f t="shared" si="536"/>
        <v>0</v>
      </c>
      <c r="I2350" s="28">
        <v>0</v>
      </c>
      <c r="J2350" s="28">
        <v>0</v>
      </c>
      <c r="K2350" s="28">
        <v>0</v>
      </c>
      <c r="L2350" s="28">
        <v>0</v>
      </c>
      <c r="M2350" s="28">
        <v>0</v>
      </c>
      <c r="N2350" s="28">
        <v>0</v>
      </c>
      <c r="O2350" s="28">
        <v>0</v>
      </c>
      <c r="P2350" s="45">
        <v>0</v>
      </c>
      <c r="Q2350" s="190"/>
      <c r="R2350" s="191"/>
    </row>
    <row r="2351" spans="1:18" ht="12.75">
      <c r="A2351" s="158"/>
      <c r="B2351" s="161"/>
      <c r="C2351" s="155"/>
      <c r="D2351" s="29"/>
      <c r="E2351" s="54"/>
      <c r="F2351" s="115" t="s">
        <v>28</v>
      </c>
      <c r="G2351" s="28">
        <f t="shared" si="536"/>
        <v>0</v>
      </c>
      <c r="H2351" s="28">
        <f t="shared" si="536"/>
        <v>0</v>
      </c>
      <c r="I2351" s="28">
        <v>0</v>
      </c>
      <c r="J2351" s="28">
        <v>0</v>
      </c>
      <c r="K2351" s="28">
        <v>0</v>
      </c>
      <c r="L2351" s="28">
        <v>0</v>
      </c>
      <c r="M2351" s="28">
        <v>0</v>
      </c>
      <c r="N2351" s="28">
        <v>0</v>
      </c>
      <c r="O2351" s="28">
        <v>0</v>
      </c>
      <c r="P2351" s="45">
        <v>0</v>
      </c>
      <c r="Q2351" s="190"/>
      <c r="R2351" s="191"/>
    </row>
    <row r="2352" spans="1:18" ht="12.75">
      <c r="A2352" s="158"/>
      <c r="B2352" s="161"/>
      <c r="C2352" s="155"/>
      <c r="D2352" s="29"/>
      <c r="E2352" s="54"/>
      <c r="F2352" s="115" t="s">
        <v>227</v>
      </c>
      <c r="G2352" s="28">
        <f aca="true" t="shared" si="537" ref="G2352:G2357">I2352+K2352+M2352+O2352</f>
        <v>0</v>
      </c>
      <c r="H2352" s="28">
        <f aca="true" t="shared" si="538" ref="H2352:H2357">J2352+L2352+N2352+P2352</f>
        <v>0</v>
      </c>
      <c r="I2352" s="28">
        <v>0</v>
      </c>
      <c r="J2352" s="28">
        <v>0</v>
      </c>
      <c r="K2352" s="28">
        <v>0</v>
      </c>
      <c r="L2352" s="28">
        <v>0</v>
      </c>
      <c r="M2352" s="28">
        <v>0</v>
      </c>
      <c r="N2352" s="28">
        <v>0</v>
      </c>
      <c r="O2352" s="28">
        <v>0</v>
      </c>
      <c r="P2352" s="45">
        <v>0</v>
      </c>
      <c r="Q2352" s="190"/>
      <c r="R2352" s="191"/>
    </row>
    <row r="2353" spans="1:20" ht="12.75">
      <c r="A2353" s="158"/>
      <c r="B2353" s="161"/>
      <c r="C2353" s="155"/>
      <c r="D2353" s="115"/>
      <c r="E2353" s="54" t="s">
        <v>23</v>
      </c>
      <c r="F2353" s="115" t="s">
        <v>234</v>
      </c>
      <c r="G2353" s="28">
        <f t="shared" si="537"/>
        <v>42226.9</v>
      </c>
      <c r="H2353" s="28">
        <f t="shared" si="538"/>
        <v>0</v>
      </c>
      <c r="I2353" s="28">
        <v>10556.7</v>
      </c>
      <c r="J2353" s="28">
        <v>0</v>
      </c>
      <c r="K2353" s="28">
        <v>0</v>
      </c>
      <c r="L2353" s="28">
        <v>0</v>
      </c>
      <c r="M2353" s="28">
        <v>31670.2</v>
      </c>
      <c r="N2353" s="28">
        <v>0</v>
      </c>
      <c r="O2353" s="28">
        <v>0</v>
      </c>
      <c r="P2353" s="28">
        <v>0</v>
      </c>
      <c r="Q2353" s="190"/>
      <c r="R2353" s="191"/>
      <c r="S2353" s="6"/>
      <c r="T2353" s="17"/>
    </row>
    <row r="2354" spans="1:20" ht="12.75">
      <c r="A2354" s="158"/>
      <c r="B2354" s="161"/>
      <c r="C2354" s="155"/>
      <c r="D2354" s="115"/>
      <c r="E2354" s="26"/>
      <c r="F2354" s="115" t="s">
        <v>235</v>
      </c>
      <c r="G2354" s="28">
        <f t="shared" si="537"/>
        <v>0</v>
      </c>
      <c r="H2354" s="28">
        <f t="shared" si="538"/>
        <v>0</v>
      </c>
      <c r="I2354" s="28">
        <v>0</v>
      </c>
      <c r="J2354" s="28">
        <v>0</v>
      </c>
      <c r="K2354" s="28">
        <v>0</v>
      </c>
      <c r="L2354" s="28">
        <v>0</v>
      </c>
      <c r="M2354" s="28">
        <v>0</v>
      </c>
      <c r="N2354" s="28">
        <v>0</v>
      </c>
      <c r="O2354" s="28">
        <v>0</v>
      </c>
      <c r="P2354" s="28">
        <v>0</v>
      </c>
      <c r="Q2354" s="190"/>
      <c r="R2354" s="191"/>
      <c r="S2354" s="6"/>
      <c r="T2354" s="17"/>
    </row>
    <row r="2355" spans="1:20" ht="12.75">
      <c r="A2355" s="158"/>
      <c r="B2355" s="161"/>
      <c r="C2355" s="155"/>
      <c r="D2355" s="115"/>
      <c r="E2355" s="26"/>
      <c r="F2355" s="115" t="s">
        <v>236</v>
      </c>
      <c r="G2355" s="28">
        <f t="shared" si="537"/>
        <v>0</v>
      </c>
      <c r="H2355" s="28">
        <f t="shared" si="538"/>
        <v>0</v>
      </c>
      <c r="I2355" s="28">
        <v>0</v>
      </c>
      <c r="J2355" s="28">
        <v>0</v>
      </c>
      <c r="K2355" s="28">
        <v>0</v>
      </c>
      <c r="L2355" s="28">
        <v>0</v>
      </c>
      <c r="M2355" s="28">
        <v>0</v>
      </c>
      <c r="N2355" s="28">
        <v>0</v>
      </c>
      <c r="O2355" s="28">
        <v>0</v>
      </c>
      <c r="P2355" s="28">
        <v>0</v>
      </c>
      <c r="Q2355" s="190"/>
      <c r="R2355" s="191"/>
      <c r="S2355" s="6"/>
      <c r="T2355" s="17"/>
    </row>
    <row r="2356" spans="1:20" ht="12.75">
      <c r="A2356" s="158"/>
      <c r="B2356" s="161"/>
      <c r="C2356" s="155"/>
      <c r="D2356" s="115"/>
      <c r="E2356" s="26"/>
      <c r="F2356" s="115" t="s">
        <v>237</v>
      </c>
      <c r="G2356" s="28">
        <f t="shared" si="537"/>
        <v>0</v>
      </c>
      <c r="H2356" s="28">
        <f t="shared" si="538"/>
        <v>0</v>
      </c>
      <c r="I2356" s="28">
        <v>0</v>
      </c>
      <c r="J2356" s="28">
        <v>0</v>
      </c>
      <c r="K2356" s="28">
        <v>0</v>
      </c>
      <c r="L2356" s="28">
        <v>0</v>
      </c>
      <c r="M2356" s="28">
        <v>0</v>
      </c>
      <c r="N2356" s="28">
        <v>0</v>
      </c>
      <c r="O2356" s="28">
        <v>0</v>
      </c>
      <c r="P2356" s="28">
        <v>0</v>
      </c>
      <c r="Q2356" s="190"/>
      <c r="R2356" s="191"/>
      <c r="S2356" s="6"/>
      <c r="T2356" s="17"/>
    </row>
    <row r="2357" spans="1:20" ht="13.5" thickBot="1">
      <c r="A2357" s="159"/>
      <c r="B2357" s="162"/>
      <c r="C2357" s="156"/>
      <c r="D2357" s="116"/>
      <c r="E2357" s="46"/>
      <c r="F2357" s="116" t="s">
        <v>238</v>
      </c>
      <c r="G2357" s="36">
        <f t="shared" si="537"/>
        <v>0</v>
      </c>
      <c r="H2357" s="36">
        <f t="shared" si="538"/>
        <v>0</v>
      </c>
      <c r="I2357" s="36">
        <v>0</v>
      </c>
      <c r="J2357" s="36">
        <v>0</v>
      </c>
      <c r="K2357" s="36">
        <v>0</v>
      </c>
      <c r="L2357" s="36">
        <v>0</v>
      </c>
      <c r="M2357" s="36">
        <v>0</v>
      </c>
      <c r="N2357" s="36">
        <v>0</v>
      </c>
      <c r="O2357" s="36">
        <v>0</v>
      </c>
      <c r="P2357" s="36">
        <v>0</v>
      </c>
      <c r="Q2357" s="192"/>
      <c r="R2357" s="193"/>
      <c r="S2357" s="6"/>
      <c r="T2357" s="17"/>
    </row>
    <row r="2358" spans="1:18" ht="12.75" customHeight="1">
      <c r="A2358" s="157" t="s">
        <v>184</v>
      </c>
      <c r="B2358" s="160" t="s">
        <v>185</v>
      </c>
      <c r="C2358" s="154" t="s">
        <v>378</v>
      </c>
      <c r="D2358" s="114"/>
      <c r="E2358" s="128"/>
      <c r="F2358" s="119" t="s">
        <v>19</v>
      </c>
      <c r="G2358" s="23">
        <f>SUM(G2359:G2370)</f>
        <v>2800</v>
      </c>
      <c r="H2358" s="23">
        <f aca="true" t="shared" si="539" ref="H2358:P2358">SUM(H2359:H2370)</f>
        <v>2800</v>
      </c>
      <c r="I2358" s="23">
        <f t="shared" si="539"/>
        <v>2800</v>
      </c>
      <c r="J2358" s="23">
        <f t="shared" si="539"/>
        <v>2800</v>
      </c>
      <c r="K2358" s="23">
        <f t="shared" si="539"/>
        <v>0</v>
      </c>
      <c r="L2358" s="23">
        <f t="shared" si="539"/>
        <v>0</v>
      </c>
      <c r="M2358" s="23">
        <f t="shared" si="539"/>
        <v>0</v>
      </c>
      <c r="N2358" s="23">
        <f t="shared" si="539"/>
        <v>0</v>
      </c>
      <c r="O2358" s="23">
        <f t="shared" si="539"/>
        <v>0</v>
      </c>
      <c r="P2358" s="23">
        <f t="shared" si="539"/>
        <v>0</v>
      </c>
      <c r="Q2358" s="188" t="s">
        <v>20</v>
      </c>
      <c r="R2358" s="189"/>
    </row>
    <row r="2359" spans="1:18" ht="12.75">
      <c r="A2359" s="158"/>
      <c r="B2359" s="161"/>
      <c r="C2359" s="155"/>
      <c r="D2359" s="115"/>
      <c r="E2359" s="54"/>
      <c r="F2359" s="115" t="s">
        <v>22</v>
      </c>
      <c r="G2359" s="28">
        <f aca="true" t="shared" si="540" ref="G2359:H2364">I2359+K2359+M2359+O2359</f>
        <v>0</v>
      </c>
      <c r="H2359" s="28">
        <f t="shared" si="540"/>
        <v>0</v>
      </c>
      <c r="I2359" s="28">
        <v>0</v>
      </c>
      <c r="J2359" s="28">
        <v>0</v>
      </c>
      <c r="K2359" s="28">
        <v>0</v>
      </c>
      <c r="L2359" s="28">
        <v>0</v>
      </c>
      <c r="M2359" s="28">
        <v>0</v>
      </c>
      <c r="N2359" s="28">
        <v>0</v>
      </c>
      <c r="O2359" s="28">
        <v>0</v>
      </c>
      <c r="P2359" s="45">
        <v>0</v>
      </c>
      <c r="Q2359" s="190"/>
      <c r="R2359" s="191"/>
    </row>
    <row r="2360" spans="1:18" ht="12.75">
      <c r="A2360" s="158"/>
      <c r="B2360" s="161"/>
      <c r="C2360" s="155"/>
      <c r="D2360" s="115"/>
      <c r="E2360" s="54"/>
      <c r="F2360" s="115" t="s">
        <v>25</v>
      </c>
      <c r="G2360" s="28">
        <f t="shared" si="540"/>
        <v>0</v>
      </c>
      <c r="H2360" s="28">
        <v>0</v>
      </c>
      <c r="I2360" s="28">
        <v>0</v>
      </c>
      <c r="J2360" s="28">
        <v>0</v>
      </c>
      <c r="K2360" s="28">
        <v>0</v>
      </c>
      <c r="L2360" s="28">
        <v>0</v>
      </c>
      <c r="M2360" s="28">
        <v>0</v>
      </c>
      <c r="N2360" s="28">
        <v>0</v>
      </c>
      <c r="O2360" s="28">
        <v>0</v>
      </c>
      <c r="P2360" s="45">
        <v>0</v>
      </c>
      <c r="Q2360" s="190"/>
      <c r="R2360" s="191"/>
    </row>
    <row r="2361" spans="1:18" ht="12.75">
      <c r="A2361" s="158"/>
      <c r="B2361" s="161"/>
      <c r="C2361" s="155"/>
      <c r="D2361" s="115" t="s">
        <v>211</v>
      </c>
      <c r="E2361" s="26" t="s">
        <v>21</v>
      </c>
      <c r="F2361" s="115" t="s">
        <v>25</v>
      </c>
      <c r="G2361" s="28">
        <f>I2361+K2361+M2361+O2361</f>
        <v>2800</v>
      </c>
      <c r="H2361" s="28">
        <f>J2361+L2361+N2361+P2361</f>
        <v>2800</v>
      </c>
      <c r="I2361" s="28">
        <v>2800</v>
      </c>
      <c r="J2361" s="28">
        <v>2800</v>
      </c>
      <c r="K2361" s="28">
        <v>0</v>
      </c>
      <c r="L2361" s="28">
        <v>0</v>
      </c>
      <c r="M2361" s="28">
        <v>0</v>
      </c>
      <c r="N2361" s="28">
        <v>0</v>
      </c>
      <c r="O2361" s="28">
        <v>0</v>
      </c>
      <c r="P2361" s="45">
        <v>0</v>
      </c>
      <c r="Q2361" s="190"/>
      <c r="R2361" s="191"/>
    </row>
    <row r="2362" spans="1:18" ht="12.75">
      <c r="A2362" s="158"/>
      <c r="B2362" s="161"/>
      <c r="C2362" s="155"/>
      <c r="D2362" s="115"/>
      <c r="E2362" s="54"/>
      <c r="F2362" s="115" t="s">
        <v>26</v>
      </c>
      <c r="G2362" s="28">
        <f t="shared" si="540"/>
        <v>0</v>
      </c>
      <c r="H2362" s="28">
        <f t="shared" si="540"/>
        <v>0</v>
      </c>
      <c r="I2362" s="28">
        <v>0</v>
      </c>
      <c r="J2362" s="28">
        <v>0</v>
      </c>
      <c r="K2362" s="28">
        <v>0</v>
      </c>
      <c r="L2362" s="28">
        <v>0</v>
      </c>
      <c r="M2362" s="28">
        <v>0</v>
      </c>
      <c r="N2362" s="28">
        <v>0</v>
      </c>
      <c r="O2362" s="28">
        <v>0</v>
      </c>
      <c r="P2362" s="45">
        <v>0</v>
      </c>
      <c r="Q2362" s="190"/>
      <c r="R2362" s="191"/>
    </row>
    <row r="2363" spans="1:18" ht="12.75">
      <c r="A2363" s="158"/>
      <c r="B2363" s="161"/>
      <c r="C2363" s="155"/>
      <c r="D2363" s="115"/>
      <c r="E2363" s="54"/>
      <c r="F2363" s="115" t="s">
        <v>27</v>
      </c>
      <c r="G2363" s="28">
        <f t="shared" si="540"/>
        <v>0</v>
      </c>
      <c r="H2363" s="28">
        <f t="shared" si="540"/>
        <v>0</v>
      </c>
      <c r="I2363" s="28">
        <v>0</v>
      </c>
      <c r="J2363" s="28">
        <v>0</v>
      </c>
      <c r="K2363" s="28">
        <v>0</v>
      </c>
      <c r="L2363" s="28">
        <v>0</v>
      </c>
      <c r="M2363" s="28">
        <v>0</v>
      </c>
      <c r="N2363" s="28">
        <v>0</v>
      </c>
      <c r="O2363" s="28">
        <v>0</v>
      </c>
      <c r="P2363" s="45">
        <v>0</v>
      </c>
      <c r="Q2363" s="190"/>
      <c r="R2363" s="191"/>
    </row>
    <row r="2364" spans="1:18" ht="12.75">
      <c r="A2364" s="158"/>
      <c r="B2364" s="161"/>
      <c r="C2364" s="155"/>
      <c r="D2364" s="115"/>
      <c r="E2364" s="54"/>
      <c r="F2364" s="115" t="s">
        <v>28</v>
      </c>
      <c r="G2364" s="28">
        <f t="shared" si="540"/>
        <v>0</v>
      </c>
      <c r="H2364" s="28">
        <f t="shared" si="540"/>
        <v>0</v>
      </c>
      <c r="I2364" s="28">
        <v>0</v>
      </c>
      <c r="J2364" s="28">
        <v>0</v>
      </c>
      <c r="K2364" s="28">
        <v>0</v>
      </c>
      <c r="L2364" s="28">
        <v>0</v>
      </c>
      <c r="M2364" s="28">
        <v>0</v>
      </c>
      <c r="N2364" s="28">
        <v>0</v>
      </c>
      <c r="O2364" s="28">
        <v>0</v>
      </c>
      <c r="P2364" s="45">
        <v>0</v>
      </c>
      <c r="Q2364" s="190"/>
      <c r="R2364" s="191"/>
    </row>
    <row r="2365" spans="1:18" ht="12.75">
      <c r="A2365" s="158"/>
      <c r="B2365" s="161"/>
      <c r="C2365" s="155"/>
      <c r="D2365" s="115"/>
      <c r="E2365" s="54"/>
      <c r="F2365" s="115" t="s">
        <v>227</v>
      </c>
      <c r="G2365" s="28">
        <v>0</v>
      </c>
      <c r="H2365" s="28">
        <v>0</v>
      </c>
      <c r="I2365" s="28">
        <v>0</v>
      </c>
      <c r="J2365" s="28">
        <v>0</v>
      </c>
      <c r="K2365" s="28">
        <v>0</v>
      </c>
      <c r="L2365" s="28">
        <v>0</v>
      </c>
      <c r="M2365" s="28">
        <v>0</v>
      </c>
      <c r="N2365" s="28">
        <v>0</v>
      </c>
      <c r="O2365" s="28">
        <v>0</v>
      </c>
      <c r="P2365" s="45">
        <v>0</v>
      </c>
      <c r="Q2365" s="190"/>
      <c r="R2365" s="191"/>
    </row>
    <row r="2366" spans="1:20" ht="12.75">
      <c r="A2366" s="158"/>
      <c r="B2366" s="161"/>
      <c r="C2366" s="155"/>
      <c r="D2366" s="115"/>
      <c r="E2366" s="26"/>
      <c r="F2366" s="115" t="s">
        <v>234</v>
      </c>
      <c r="G2366" s="28">
        <f aca="true" t="shared" si="541" ref="G2366:H2370">I2366+K2366+M2366+O2366</f>
        <v>0</v>
      </c>
      <c r="H2366" s="28">
        <f t="shared" si="541"/>
        <v>0</v>
      </c>
      <c r="I2366" s="28">
        <v>0</v>
      </c>
      <c r="J2366" s="28">
        <v>0</v>
      </c>
      <c r="K2366" s="28">
        <v>0</v>
      </c>
      <c r="L2366" s="28">
        <v>0</v>
      </c>
      <c r="M2366" s="28">
        <v>0</v>
      </c>
      <c r="N2366" s="28">
        <v>0</v>
      </c>
      <c r="O2366" s="28">
        <v>0</v>
      </c>
      <c r="P2366" s="28">
        <v>0</v>
      </c>
      <c r="Q2366" s="190"/>
      <c r="R2366" s="191"/>
      <c r="S2366" s="6"/>
      <c r="T2366" s="17"/>
    </row>
    <row r="2367" spans="1:20" ht="12.75">
      <c r="A2367" s="158"/>
      <c r="B2367" s="161"/>
      <c r="C2367" s="155"/>
      <c r="D2367" s="115"/>
      <c r="E2367" s="26"/>
      <c r="F2367" s="115" t="s">
        <v>235</v>
      </c>
      <c r="G2367" s="28">
        <f t="shared" si="541"/>
        <v>0</v>
      </c>
      <c r="H2367" s="28">
        <f t="shared" si="541"/>
        <v>0</v>
      </c>
      <c r="I2367" s="28">
        <v>0</v>
      </c>
      <c r="J2367" s="28">
        <v>0</v>
      </c>
      <c r="K2367" s="28">
        <v>0</v>
      </c>
      <c r="L2367" s="28">
        <v>0</v>
      </c>
      <c r="M2367" s="28">
        <v>0</v>
      </c>
      <c r="N2367" s="28">
        <v>0</v>
      </c>
      <c r="O2367" s="28">
        <v>0</v>
      </c>
      <c r="P2367" s="28">
        <v>0</v>
      </c>
      <c r="Q2367" s="190"/>
      <c r="R2367" s="191"/>
      <c r="S2367" s="6"/>
      <c r="T2367" s="17"/>
    </row>
    <row r="2368" spans="1:20" ht="12.75">
      <c r="A2368" s="158"/>
      <c r="B2368" s="161"/>
      <c r="C2368" s="155"/>
      <c r="D2368" s="115"/>
      <c r="E2368" s="26"/>
      <c r="F2368" s="115" t="s">
        <v>236</v>
      </c>
      <c r="G2368" s="28">
        <f t="shared" si="541"/>
        <v>0</v>
      </c>
      <c r="H2368" s="28">
        <f t="shared" si="541"/>
        <v>0</v>
      </c>
      <c r="I2368" s="28">
        <v>0</v>
      </c>
      <c r="J2368" s="28">
        <v>0</v>
      </c>
      <c r="K2368" s="28">
        <v>0</v>
      </c>
      <c r="L2368" s="28">
        <v>0</v>
      </c>
      <c r="M2368" s="28">
        <v>0</v>
      </c>
      <c r="N2368" s="28">
        <v>0</v>
      </c>
      <c r="O2368" s="28">
        <v>0</v>
      </c>
      <c r="P2368" s="28">
        <v>0</v>
      </c>
      <c r="Q2368" s="190"/>
      <c r="R2368" s="191"/>
      <c r="S2368" s="6"/>
      <c r="T2368" s="17"/>
    </row>
    <row r="2369" spans="1:20" ht="12.75">
      <c r="A2369" s="158"/>
      <c r="B2369" s="161"/>
      <c r="C2369" s="155"/>
      <c r="D2369" s="115"/>
      <c r="E2369" s="26"/>
      <c r="F2369" s="115" t="s">
        <v>237</v>
      </c>
      <c r="G2369" s="28">
        <f t="shared" si="541"/>
        <v>0</v>
      </c>
      <c r="H2369" s="28">
        <f t="shared" si="541"/>
        <v>0</v>
      </c>
      <c r="I2369" s="28">
        <v>0</v>
      </c>
      <c r="J2369" s="28">
        <v>0</v>
      </c>
      <c r="K2369" s="28">
        <v>0</v>
      </c>
      <c r="L2369" s="28">
        <v>0</v>
      </c>
      <c r="M2369" s="28">
        <v>0</v>
      </c>
      <c r="N2369" s="28">
        <v>0</v>
      </c>
      <c r="O2369" s="28">
        <v>0</v>
      </c>
      <c r="P2369" s="28">
        <v>0</v>
      </c>
      <c r="Q2369" s="190"/>
      <c r="R2369" s="191"/>
      <c r="S2369" s="6"/>
      <c r="T2369" s="17"/>
    </row>
    <row r="2370" spans="1:20" ht="13.5" thickBot="1">
      <c r="A2370" s="159"/>
      <c r="B2370" s="162"/>
      <c r="C2370" s="156"/>
      <c r="D2370" s="116"/>
      <c r="E2370" s="46"/>
      <c r="F2370" s="116" t="s">
        <v>238</v>
      </c>
      <c r="G2370" s="36">
        <f t="shared" si="541"/>
        <v>0</v>
      </c>
      <c r="H2370" s="36">
        <f t="shared" si="541"/>
        <v>0</v>
      </c>
      <c r="I2370" s="36">
        <v>0</v>
      </c>
      <c r="J2370" s="36">
        <v>0</v>
      </c>
      <c r="K2370" s="36">
        <v>0</v>
      </c>
      <c r="L2370" s="36">
        <v>0</v>
      </c>
      <c r="M2370" s="36">
        <v>0</v>
      </c>
      <c r="N2370" s="36">
        <v>0</v>
      </c>
      <c r="O2370" s="36">
        <v>0</v>
      </c>
      <c r="P2370" s="36">
        <v>0</v>
      </c>
      <c r="Q2370" s="192"/>
      <c r="R2370" s="193"/>
      <c r="S2370" s="6"/>
      <c r="T2370" s="17"/>
    </row>
    <row r="2371" spans="1:18" ht="12.75" customHeight="1">
      <c r="A2371" s="157" t="s">
        <v>186</v>
      </c>
      <c r="B2371" s="160" t="s">
        <v>209</v>
      </c>
      <c r="C2371" s="154" t="s">
        <v>33</v>
      </c>
      <c r="D2371" s="21"/>
      <c r="E2371" s="128"/>
      <c r="F2371" s="119" t="s">
        <v>19</v>
      </c>
      <c r="G2371" s="23">
        <f>SUM(G2372:G2382)</f>
        <v>35010</v>
      </c>
      <c r="H2371" s="23">
        <f aca="true" t="shared" si="542" ref="H2371:P2371">SUM(H2372:H2382)</f>
        <v>35010</v>
      </c>
      <c r="I2371" s="23">
        <f t="shared" si="542"/>
        <v>35010</v>
      </c>
      <c r="J2371" s="23">
        <f t="shared" si="542"/>
        <v>35010</v>
      </c>
      <c r="K2371" s="23">
        <f t="shared" si="542"/>
        <v>0</v>
      </c>
      <c r="L2371" s="23">
        <f t="shared" si="542"/>
        <v>0</v>
      </c>
      <c r="M2371" s="23">
        <f t="shared" si="542"/>
        <v>0</v>
      </c>
      <c r="N2371" s="23">
        <f t="shared" si="542"/>
        <v>0</v>
      </c>
      <c r="O2371" s="23">
        <f t="shared" si="542"/>
        <v>0</v>
      </c>
      <c r="P2371" s="23">
        <f t="shared" si="542"/>
        <v>0</v>
      </c>
      <c r="Q2371" s="188" t="s">
        <v>207</v>
      </c>
      <c r="R2371" s="189"/>
    </row>
    <row r="2372" spans="1:18" ht="12.75">
      <c r="A2372" s="158"/>
      <c r="B2372" s="161"/>
      <c r="C2372" s="155"/>
      <c r="D2372" s="29"/>
      <c r="E2372" s="54"/>
      <c r="F2372" s="108" t="s">
        <v>22</v>
      </c>
      <c r="G2372" s="28">
        <f>I2372+K2372+M2372+O2372</f>
        <v>0</v>
      </c>
      <c r="H2372" s="28">
        <f aca="true" t="shared" si="543" ref="G2372:H2376">J2372+L2372+N2372+P2372</f>
        <v>0</v>
      </c>
      <c r="I2372" s="28">
        <v>0</v>
      </c>
      <c r="J2372" s="28">
        <v>0</v>
      </c>
      <c r="K2372" s="28">
        <v>0</v>
      </c>
      <c r="L2372" s="28">
        <v>0</v>
      </c>
      <c r="M2372" s="28">
        <v>0</v>
      </c>
      <c r="N2372" s="28">
        <v>0</v>
      </c>
      <c r="O2372" s="28">
        <v>0</v>
      </c>
      <c r="P2372" s="45">
        <v>0</v>
      </c>
      <c r="Q2372" s="190"/>
      <c r="R2372" s="191"/>
    </row>
    <row r="2373" spans="1:18" ht="12.75">
      <c r="A2373" s="158"/>
      <c r="B2373" s="161"/>
      <c r="C2373" s="155"/>
      <c r="D2373" s="101" t="s">
        <v>215</v>
      </c>
      <c r="E2373" s="54" t="s">
        <v>188</v>
      </c>
      <c r="F2373" s="115" t="s">
        <v>25</v>
      </c>
      <c r="G2373" s="28">
        <f t="shared" si="543"/>
        <v>35010</v>
      </c>
      <c r="H2373" s="28">
        <f t="shared" si="543"/>
        <v>35010</v>
      </c>
      <c r="I2373" s="28">
        <v>35010</v>
      </c>
      <c r="J2373" s="28">
        <v>35010</v>
      </c>
      <c r="K2373" s="28">
        <v>0</v>
      </c>
      <c r="L2373" s="28">
        <v>0</v>
      </c>
      <c r="M2373" s="28">
        <v>0</v>
      </c>
      <c r="N2373" s="28">
        <v>0</v>
      </c>
      <c r="O2373" s="28">
        <v>0</v>
      </c>
      <c r="P2373" s="45">
        <v>0</v>
      </c>
      <c r="Q2373" s="190"/>
      <c r="R2373" s="191"/>
    </row>
    <row r="2374" spans="1:18" ht="12.75">
      <c r="A2374" s="158"/>
      <c r="B2374" s="161"/>
      <c r="C2374" s="155"/>
      <c r="D2374" s="29"/>
      <c r="E2374" s="54"/>
      <c r="F2374" s="115" t="s">
        <v>26</v>
      </c>
      <c r="G2374" s="28">
        <f>I2374+K2374+M2374+O2374</f>
        <v>0</v>
      </c>
      <c r="H2374" s="28">
        <f t="shared" si="543"/>
        <v>0</v>
      </c>
      <c r="I2374" s="28">
        <v>0</v>
      </c>
      <c r="J2374" s="28">
        <v>0</v>
      </c>
      <c r="K2374" s="28">
        <v>0</v>
      </c>
      <c r="L2374" s="28">
        <v>0</v>
      </c>
      <c r="M2374" s="28">
        <v>0</v>
      </c>
      <c r="N2374" s="28">
        <v>0</v>
      </c>
      <c r="O2374" s="28">
        <v>0</v>
      </c>
      <c r="P2374" s="45">
        <v>0</v>
      </c>
      <c r="Q2374" s="190"/>
      <c r="R2374" s="191"/>
    </row>
    <row r="2375" spans="1:18" ht="12.75">
      <c r="A2375" s="158"/>
      <c r="B2375" s="161"/>
      <c r="C2375" s="155"/>
      <c r="D2375" s="29"/>
      <c r="E2375" s="54"/>
      <c r="F2375" s="115" t="s">
        <v>27</v>
      </c>
      <c r="G2375" s="28">
        <f>I2375+K2375+M2375+O2375</f>
        <v>0</v>
      </c>
      <c r="H2375" s="28">
        <f t="shared" si="543"/>
        <v>0</v>
      </c>
      <c r="I2375" s="28">
        <v>0</v>
      </c>
      <c r="J2375" s="28">
        <v>0</v>
      </c>
      <c r="K2375" s="28">
        <v>0</v>
      </c>
      <c r="L2375" s="28">
        <v>0</v>
      </c>
      <c r="M2375" s="28">
        <v>0</v>
      </c>
      <c r="N2375" s="28">
        <v>0</v>
      </c>
      <c r="O2375" s="28">
        <v>0</v>
      </c>
      <c r="P2375" s="45">
        <v>0</v>
      </c>
      <c r="Q2375" s="190"/>
      <c r="R2375" s="191"/>
    </row>
    <row r="2376" spans="1:21" ht="12.75">
      <c r="A2376" s="158"/>
      <c r="B2376" s="161"/>
      <c r="C2376" s="155"/>
      <c r="D2376" s="29"/>
      <c r="E2376" s="54"/>
      <c r="F2376" s="115" t="s">
        <v>28</v>
      </c>
      <c r="G2376" s="28">
        <f>I2376+K2376+M2376+O2376</f>
        <v>0</v>
      </c>
      <c r="H2376" s="28">
        <f t="shared" si="543"/>
        <v>0</v>
      </c>
      <c r="I2376" s="28">
        <v>0</v>
      </c>
      <c r="J2376" s="28">
        <v>0</v>
      </c>
      <c r="K2376" s="28">
        <v>0</v>
      </c>
      <c r="L2376" s="28">
        <v>0</v>
      </c>
      <c r="M2376" s="28">
        <v>0</v>
      </c>
      <c r="N2376" s="28">
        <v>0</v>
      </c>
      <c r="O2376" s="28">
        <v>0</v>
      </c>
      <c r="P2376" s="45">
        <v>0</v>
      </c>
      <c r="Q2376" s="190"/>
      <c r="R2376" s="191"/>
      <c r="U2376" s="7">
        <f>J2373+J2385</f>
        <v>71320</v>
      </c>
    </row>
    <row r="2377" spans="1:21" ht="12.75">
      <c r="A2377" s="158"/>
      <c r="B2377" s="161"/>
      <c r="C2377" s="155"/>
      <c r="D2377" s="29"/>
      <c r="E2377" s="54"/>
      <c r="F2377" s="115" t="s">
        <v>227</v>
      </c>
      <c r="G2377" s="28">
        <v>0</v>
      </c>
      <c r="H2377" s="28">
        <v>0</v>
      </c>
      <c r="I2377" s="28">
        <v>0</v>
      </c>
      <c r="J2377" s="28">
        <v>0</v>
      </c>
      <c r="K2377" s="28">
        <v>0</v>
      </c>
      <c r="L2377" s="28">
        <v>0</v>
      </c>
      <c r="M2377" s="28">
        <v>0</v>
      </c>
      <c r="N2377" s="28">
        <v>0</v>
      </c>
      <c r="O2377" s="28">
        <v>0</v>
      </c>
      <c r="P2377" s="45">
        <v>0</v>
      </c>
      <c r="Q2377" s="190"/>
      <c r="R2377" s="191"/>
      <c r="U2377" s="7"/>
    </row>
    <row r="2378" spans="1:20" ht="12.75">
      <c r="A2378" s="158"/>
      <c r="B2378" s="161"/>
      <c r="C2378" s="155"/>
      <c r="D2378" s="115"/>
      <c r="E2378" s="26"/>
      <c r="F2378" s="115" t="s">
        <v>234</v>
      </c>
      <c r="G2378" s="28">
        <f aca="true" t="shared" si="544" ref="G2378:H2382">I2378+K2378+M2378+O2378</f>
        <v>0</v>
      </c>
      <c r="H2378" s="28">
        <f t="shared" si="544"/>
        <v>0</v>
      </c>
      <c r="I2378" s="28">
        <v>0</v>
      </c>
      <c r="J2378" s="28">
        <v>0</v>
      </c>
      <c r="K2378" s="28">
        <v>0</v>
      </c>
      <c r="L2378" s="28">
        <v>0</v>
      </c>
      <c r="M2378" s="28">
        <v>0</v>
      </c>
      <c r="N2378" s="28">
        <v>0</v>
      </c>
      <c r="O2378" s="28">
        <v>0</v>
      </c>
      <c r="P2378" s="28">
        <v>0</v>
      </c>
      <c r="Q2378" s="190"/>
      <c r="R2378" s="191"/>
      <c r="S2378" s="6"/>
      <c r="T2378" s="17"/>
    </row>
    <row r="2379" spans="1:20" ht="12.75">
      <c r="A2379" s="158"/>
      <c r="B2379" s="161"/>
      <c r="C2379" s="155"/>
      <c r="D2379" s="115"/>
      <c r="E2379" s="26"/>
      <c r="F2379" s="115" t="s">
        <v>235</v>
      </c>
      <c r="G2379" s="28">
        <f t="shared" si="544"/>
        <v>0</v>
      </c>
      <c r="H2379" s="28">
        <f t="shared" si="544"/>
        <v>0</v>
      </c>
      <c r="I2379" s="28">
        <v>0</v>
      </c>
      <c r="J2379" s="28">
        <v>0</v>
      </c>
      <c r="K2379" s="28">
        <v>0</v>
      </c>
      <c r="L2379" s="28">
        <v>0</v>
      </c>
      <c r="M2379" s="28">
        <v>0</v>
      </c>
      <c r="N2379" s="28">
        <v>0</v>
      </c>
      <c r="O2379" s="28">
        <v>0</v>
      </c>
      <c r="P2379" s="28">
        <v>0</v>
      </c>
      <c r="Q2379" s="190"/>
      <c r="R2379" s="191"/>
      <c r="S2379" s="6"/>
      <c r="T2379" s="17"/>
    </row>
    <row r="2380" spans="1:20" ht="12.75">
      <c r="A2380" s="158"/>
      <c r="B2380" s="161"/>
      <c r="C2380" s="155"/>
      <c r="D2380" s="115"/>
      <c r="E2380" s="26"/>
      <c r="F2380" s="115" t="s">
        <v>236</v>
      </c>
      <c r="G2380" s="28">
        <f t="shared" si="544"/>
        <v>0</v>
      </c>
      <c r="H2380" s="28">
        <f t="shared" si="544"/>
        <v>0</v>
      </c>
      <c r="I2380" s="28">
        <v>0</v>
      </c>
      <c r="J2380" s="28">
        <v>0</v>
      </c>
      <c r="K2380" s="28">
        <v>0</v>
      </c>
      <c r="L2380" s="28">
        <v>0</v>
      </c>
      <c r="M2380" s="28">
        <v>0</v>
      </c>
      <c r="N2380" s="28">
        <v>0</v>
      </c>
      <c r="O2380" s="28">
        <v>0</v>
      </c>
      <c r="P2380" s="28">
        <v>0</v>
      </c>
      <c r="Q2380" s="190"/>
      <c r="R2380" s="191"/>
      <c r="S2380" s="6"/>
      <c r="T2380" s="17"/>
    </row>
    <row r="2381" spans="1:20" ht="12.75">
      <c r="A2381" s="158"/>
      <c r="B2381" s="161"/>
      <c r="C2381" s="155"/>
      <c r="D2381" s="115"/>
      <c r="E2381" s="26"/>
      <c r="F2381" s="115" t="s">
        <v>237</v>
      </c>
      <c r="G2381" s="28">
        <f t="shared" si="544"/>
        <v>0</v>
      </c>
      <c r="H2381" s="28">
        <f t="shared" si="544"/>
        <v>0</v>
      </c>
      <c r="I2381" s="28">
        <v>0</v>
      </c>
      <c r="J2381" s="28">
        <v>0</v>
      </c>
      <c r="K2381" s="28">
        <v>0</v>
      </c>
      <c r="L2381" s="28">
        <v>0</v>
      </c>
      <c r="M2381" s="28">
        <v>0</v>
      </c>
      <c r="N2381" s="28">
        <v>0</v>
      </c>
      <c r="O2381" s="28">
        <v>0</v>
      </c>
      <c r="P2381" s="28">
        <v>0</v>
      </c>
      <c r="Q2381" s="190"/>
      <c r="R2381" s="191"/>
      <c r="S2381" s="6"/>
      <c r="T2381" s="17"/>
    </row>
    <row r="2382" spans="1:20" ht="13.5" thickBot="1">
      <c r="A2382" s="159"/>
      <c r="B2382" s="162"/>
      <c r="C2382" s="156"/>
      <c r="D2382" s="116"/>
      <c r="E2382" s="46"/>
      <c r="F2382" s="116" t="s">
        <v>238</v>
      </c>
      <c r="G2382" s="36">
        <f t="shared" si="544"/>
        <v>0</v>
      </c>
      <c r="H2382" s="36">
        <f t="shared" si="544"/>
        <v>0</v>
      </c>
      <c r="I2382" s="36">
        <v>0</v>
      </c>
      <c r="J2382" s="36">
        <v>0</v>
      </c>
      <c r="K2382" s="36">
        <v>0</v>
      </c>
      <c r="L2382" s="36">
        <v>0</v>
      </c>
      <c r="M2382" s="36">
        <v>0</v>
      </c>
      <c r="N2382" s="36">
        <v>0</v>
      </c>
      <c r="O2382" s="36">
        <v>0</v>
      </c>
      <c r="P2382" s="36">
        <v>0</v>
      </c>
      <c r="Q2382" s="192"/>
      <c r="R2382" s="193"/>
      <c r="S2382" s="6"/>
      <c r="T2382" s="17"/>
    </row>
    <row r="2383" spans="1:18" ht="12.75" customHeight="1">
      <c r="A2383" s="157" t="s">
        <v>208</v>
      </c>
      <c r="B2383" s="160" t="s">
        <v>187</v>
      </c>
      <c r="C2383" s="154" t="s">
        <v>33</v>
      </c>
      <c r="D2383" s="154" t="s">
        <v>215</v>
      </c>
      <c r="E2383" s="128"/>
      <c r="F2383" s="119" t="s">
        <v>19</v>
      </c>
      <c r="G2383" s="23">
        <f>SUM(G2384:G2394)</f>
        <v>73285.2</v>
      </c>
      <c r="H2383" s="23">
        <f aca="true" t="shared" si="545" ref="H2383:P2383">SUM(H2384:H2394)</f>
        <v>73285.2</v>
      </c>
      <c r="I2383" s="23">
        <f t="shared" si="545"/>
        <v>73285.2</v>
      </c>
      <c r="J2383" s="23">
        <f t="shared" si="545"/>
        <v>73285.2</v>
      </c>
      <c r="K2383" s="23">
        <f t="shared" si="545"/>
        <v>0</v>
      </c>
      <c r="L2383" s="23">
        <f t="shared" si="545"/>
        <v>0</v>
      </c>
      <c r="M2383" s="23">
        <f t="shared" si="545"/>
        <v>0</v>
      </c>
      <c r="N2383" s="23">
        <f t="shared" si="545"/>
        <v>0</v>
      </c>
      <c r="O2383" s="23">
        <f t="shared" si="545"/>
        <v>0</v>
      </c>
      <c r="P2383" s="23">
        <f t="shared" si="545"/>
        <v>0</v>
      </c>
      <c r="Q2383" s="188" t="s">
        <v>207</v>
      </c>
      <c r="R2383" s="189"/>
    </row>
    <row r="2384" spans="1:18" ht="12.75">
      <c r="A2384" s="158"/>
      <c r="B2384" s="161"/>
      <c r="C2384" s="155"/>
      <c r="D2384" s="155"/>
      <c r="E2384" s="54"/>
      <c r="F2384" s="108" t="s">
        <v>22</v>
      </c>
      <c r="G2384" s="28">
        <f aca="true" t="shared" si="546" ref="G2384:H2388">I2384+K2384+M2384+O2384</f>
        <v>0</v>
      </c>
      <c r="H2384" s="28">
        <f>J2384+L2384+N2384+P2384</f>
        <v>0</v>
      </c>
      <c r="I2384" s="28">
        <v>0</v>
      </c>
      <c r="J2384" s="28">
        <v>0</v>
      </c>
      <c r="K2384" s="28">
        <v>0</v>
      </c>
      <c r="L2384" s="28">
        <v>0</v>
      </c>
      <c r="M2384" s="28">
        <v>0</v>
      </c>
      <c r="N2384" s="28">
        <v>0</v>
      </c>
      <c r="O2384" s="28">
        <v>0</v>
      </c>
      <c r="P2384" s="45">
        <v>0</v>
      </c>
      <c r="Q2384" s="190"/>
      <c r="R2384" s="191"/>
    </row>
    <row r="2385" spans="1:18" ht="12.75">
      <c r="A2385" s="158"/>
      <c r="B2385" s="161"/>
      <c r="C2385" s="155"/>
      <c r="D2385" s="155"/>
      <c r="E2385" s="54" t="s">
        <v>188</v>
      </c>
      <c r="F2385" s="115" t="s">
        <v>25</v>
      </c>
      <c r="G2385" s="28">
        <f>I2385+K2385+M2385+O2385</f>
        <v>36310</v>
      </c>
      <c r="H2385" s="28">
        <f>J2385+L2385+N2385+P2385</f>
        <v>36310</v>
      </c>
      <c r="I2385" s="28">
        <v>36310</v>
      </c>
      <c r="J2385" s="28">
        <v>36310</v>
      </c>
      <c r="K2385" s="28">
        <v>0</v>
      </c>
      <c r="L2385" s="28">
        <v>0</v>
      </c>
      <c r="M2385" s="28">
        <v>0</v>
      </c>
      <c r="N2385" s="28">
        <v>0</v>
      </c>
      <c r="O2385" s="28">
        <v>0</v>
      </c>
      <c r="P2385" s="45">
        <v>0</v>
      </c>
      <c r="Q2385" s="190"/>
      <c r="R2385" s="191"/>
    </row>
    <row r="2386" spans="1:18" ht="12.75">
      <c r="A2386" s="158"/>
      <c r="B2386" s="161"/>
      <c r="C2386" s="155"/>
      <c r="D2386" s="155"/>
      <c r="E2386" s="54" t="s">
        <v>188</v>
      </c>
      <c r="F2386" s="115" t="s">
        <v>26</v>
      </c>
      <c r="G2386" s="28">
        <f t="shared" si="546"/>
        <v>36975.2</v>
      </c>
      <c r="H2386" s="28">
        <f t="shared" si="546"/>
        <v>36975.2</v>
      </c>
      <c r="I2386" s="28">
        <v>36975.2</v>
      </c>
      <c r="J2386" s="28">
        <v>36975.2</v>
      </c>
      <c r="K2386" s="28">
        <v>0</v>
      </c>
      <c r="L2386" s="28">
        <v>0</v>
      </c>
      <c r="M2386" s="28">
        <v>0</v>
      </c>
      <c r="N2386" s="28">
        <v>0</v>
      </c>
      <c r="O2386" s="28">
        <v>0</v>
      </c>
      <c r="P2386" s="45">
        <v>0</v>
      </c>
      <c r="Q2386" s="190"/>
      <c r="R2386" s="191"/>
    </row>
    <row r="2387" spans="1:18" ht="12.75">
      <c r="A2387" s="158"/>
      <c r="B2387" s="161"/>
      <c r="C2387" s="155"/>
      <c r="D2387" s="155"/>
      <c r="E2387" s="54"/>
      <c r="F2387" s="115" t="s">
        <v>27</v>
      </c>
      <c r="G2387" s="28">
        <f t="shared" si="546"/>
        <v>0</v>
      </c>
      <c r="H2387" s="28">
        <f t="shared" si="546"/>
        <v>0</v>
      </c>
      <c r="I2387" s="28">
        <v>0</v>
      </c>
      <c r="J2387" s="28">
        <v>0</v>
      </c>
      <c r="K2387" s="28">
        <v>0</v>
      </c>
      <c r="L2387" s="28">
        <v>0</v>
      </c>
      <c r="M2387" s="28">
        <v>0</v>
      </c>
      <c r="N2387" s="28">
        <v>0</v>
      </c>
      <c r="O2387" s="28">
        <v>0</v>
      </c>
      <c r="P2387" s="45">
        <v>0</v>
      </c>
      <c r="Q2387" s="190"/>
      <c r="R2387" s="191"/>
    </row>
    <row r="2388" spans="1:18" ht="12.75">
      <c r="A2388" s="158"/>
      <c r="B2388" s="161"/>
      <c r="C2388" s="155"/>
      <c r="D2388" s="155"/>
      <c r="E2388" s="54"/>
      <c r="F2388" s="115" t="s">
        <v>28</v>
      </c>
      <c r="G2388" s="28">
        <f t="shared" si="546"/>
        <v>0</v>
      </c>
      <c r="H2388" s="28">
        <f t="shared" si="546"/>
        <v>0</v>
      </c>
      <c r="I2388" s="28">
        <v>0</v>
      </c>
      <c r="J2388" s="28">
        <v>0</v>
      </c>
      <c r="K2388" s="28">
        <v>0</v>
      </c>
      <c r="L2388" s="28">
        <v>0</v>
      </c>
      <c r="M2388" s="28">
        <v>0</v>
      </c>
      <c r="N2388" s="28">
        <v>0</v>
      </c>
      <c r="O2388" s="28">
        <v>0</v>
      </c>
      <c r="P2388" s="45">
        <v>0</v>
      </c>
      <c r="Q2388" s="190"/>
      <c r="R2388" s="191"/>
    </row>
    <row r="2389" spans="1:18" ht="12.75">
      <c r="A2389" s="158"/>
      <c r="B2389" s="161"/>
      <c r="C2389" s="155"/>
      <c r="D2389" s="155"/>
      <c r="E2389" s="54"/>
      <c r="F2389" s="115" t="s">
        <v>227</v>
      </c>
      <c r="G2389" s="28">
        <v>0</v>
      </c>
      <c r="H2389" s="28">
        <v>0</v>
      </c>
      <c r="I2389" s="28">
        <v>0</v>
      </c>
      <c r="J2389" s="28">
        <v>0</v>
      </c>
      <c r="K2389" s="28">
        <v>0</v>
      </c>
      <c r="L2389" s="28">
        <v>0</v>
      </c>
      <c r="M2389" s="28">
        <v>0</v>
      </c>
      <c r="N2389" s="28">
        <v>0</v>
      </c>
      <c r="O2389" s="28">
        <v>0</v>
      </c>
      <c r="P2389" s="45">
        <v>0</v>
      </c>
      <c r="Q2389" s="190"/>
      <c r="R2389" s="191"/>
    </row>
    <row r="2390" spans="1:20" ht="12.75">
      <c r="A2390" s="158"/>
      <c r="B2390" s="161"/>
      <c r="C2390" s="155"/>
      <c r="D2390" s="155"/>
      <c r="E2390" s="26"/>
      <c r="F2390" s="115" t="s">
        <v>234</v>
      </c>
      <c r="G2390" s="28">
        <f aca="true" t="shared" si="547" ref="G2390:H2394">I2390+K2390+M2390+O2390</f>
        <v>0</v>
      </c>
      <c r="H2390" s="28">
        <f t="shared" si="547"/>
        <v>0</v>
      </c>
      <c r="I2390" s="28">
        <v>0</v>
      </c>
      <c r="J2390" s="28">
        <v>0</v>
      </c>
      <c r="K2390" s="28">
        <v>0</v>
      </c>
      <c r="L2390" s="28">
        <v>0</v>
      </c>
      <c r="M2390" s="28">
        <v>0</v>
      </c>
      <c r="N2390" s="28">
        <v>0</v>
      </c>
      <c r="O2390" s="28">
        <v>0</v>
      </c>
      <c r="P2390" s="28">
        <v>0</v>
      </c>
      <c r="Q2390" s="190"/>
      <c r="R2390" s="191"/>
      <c r="S2390" s="6"/>
      <c r="T2390" s="17"/>
    </row>
    <row r="2391" spans="1:20" ht="12.75">
      <c r="A2391" s="158"/>
      <c r="B2391" s="161"/>
      <c r="C2391" s="155"/>
      <c r="D2391" s="155"/>
      <c r="E2391" s="26"/>
      <c r="F2391" s="115" t="s">
        <v>235</v>
      </c>
      <c r="G2391" s="28">
        <f t="shared" si="547"/>
        <v>0</v>
      </c>
      <c r="H2391" s="28">
        <f t="shared" si="547"/>
        <v>0</v>
      </c>
      <c r="I2391" s="28">
        <v>0</v>
      </c>
      <c r="J2391" s="28">
        <v>0</v>
      </c>
      <c r="K2391" s="28">
        <v>0</v>
      </c>
      <c r="L2391" s="28">
        <v>0</v>
      </c>
      <c r="M2391" s="28">
        <v>0</v>
      </c>
      <c r="N2391" s="28">
        <v>0</v>
      </c>
      <c r="O2391" s="28">
        <v>0</v>
      </c>
      <c r="P2391" s="28">
        <v>0</v>
      </c>
      <c r="Q2391" s="190"/>
      <c r="R2391" s="191"/>
      <c r="S2391" s="6"/>
      <c r="T2391" s="17"/>
    </row>
    <row r="2392" spans="1:20" ht="12.75">
      <c r="A2392" s="158"/>
      <c r="B2392" s="161"/>
      <c r="C2392" s="155"/>
      <c r="D2392" s="155"/>
      <c r="E2392" s="26"/>
      <c r="F2392" s="115" t="s">
        <v>236</v>
      </c>
      <c r="G2392" s="28">
        <f t="shared" si="547"/>
        <v>0</v>
      </c>
      <c r="H2392" s="28">
        <f t="shared" si="547"/>
        <v>0</v>
      </c>
      <c r="I2392" s="28">
        <v>0</v>
      </c>
      <c r="J2392" s="28">
        <v>0</v>
      </c>
      <c r="K2392" s="28">
        <v>0</v>
      </c>
      <c r="L2392" s="28">
        <v>0</v>
      </c>
      <c r="M2392" s="28">
        <v>0</v>
      </c>
      <c r="N2392" s="28">
        <v>0</v>
      </c>
      <c r="O2392" s="28">
        <v>0</v>
      </c>
      <c r="P2392" s="28">
        <v>0</v>
      </c>
      <c r="Q2392" s="190"/>
      <c r="R2392" s="191"/>
      <c r="S2392" s="6"/>
      <c r="T2392" s="17"/>
    </row>
    <row r="2393" spans="1:20" ht="12.75">
      <c r="A2393" s="158"/>
      <c r="B2393" s="161"/>
      <c r="C2393" s="155"/>
      <c r="D2393" s="155"/>
      <c r="E2393" s="26"/>
      <c r="F2393" s="115" t="s">
        <v>237</v>
      </c>
      <c r="G2393" s="28">
        <f t="shared" si="547"/>
        <v>0</v>
      </c>
      <c r="H2393" s="28">
        <f t="shared" si="547"/>
        <v>0</v>
      </c>
      <c r="I2393" s="28">
        <v>0</v>
      </c>
      <c r="J2393" s="28">
        <v>0</v>
      </c>
      <c r="K2393" s="28">
        <v>0</v>
      </c>
      <c r="L2393" s="28">
        <v>0</v>
      </c>
      <c r="M2393" s="28">
        <v>0</v>
      </c>
      <c r="N2393" s="28">
        <v>0</v>
      </c>
      <c r="O2393" s="28">
        <v>0</v>
      </c>
      <c r="P2393" s="28">
        <v>0</v>
      </c>
      <c r="Q2393" s="190"/>
      <c r="R2393" s="191"/>
      <c r="S2393" s="6"/>
      <c r="T2393" s="17"/>
    </row>
    <row r="2394" spans="1:20" ht="13.5" thickBot="1">
      <c r="A2394" s="159"/>
      <c r="B2394" s="162"/>
      <c r="C2394" s="156"/>
      <c r="D2394" s="156"/>
      <c r="E2394" s="46"/>
      <c r="F2394" s="116" t="s">
        <v>238</v>
      </c>
      <c r="G2394" s="36">
        <f t="shared" si="547"/>
        <v>0</v>
      </c>
      <c r="H2394" s="36">
        <f t="shared" si="547"/>
        <v>0</v>
      </c>
      <c r="I2394" s="36">
        <v>0</v>
      </c>
      <c r="J2394" s="36">
        <v>0</v>
      </c>
      <c r="K2394" s="36">
        <v>0</v>
      </c>
      <c r="L2394" s="36">
        <v>0</v>
      </c>
      <c r="M2394" s="36">
        <v>0</v>
      </c>
      <c r="N2394" s="36">
        <v>0</v>
      </c>
      <c r="O2394" s="36">
        <v>0</v>
      </c>
      <c r="P2394" s="36">
        <v>0</v>
      </c>
      <c r="Q2394" s="192"/>
      <c r="R2394" s="193"/>
      <c r="S2394" s="6"/>
      <c r="T2394" s="17"/>
    </row>
    <row r="2395" spans="1:18" ht="12.75" customHeight="1">
      <c r="A2395" s="136" t="s">
        <v>200</v>
      </c>
      <c r="B2395" s="139" t="s">
        <v>219</v>
      </c>
      <c r="C2395" s="145" t="s">
        <v>375</v>
      </c>
      <c r="D2395" s="21"/>
      <c r="E2395" s="128"/>
      <c r="F2395" s="119" t="s">
        <v>19</v>
      </c>
      <c r="G2395" s="23">
        <f>SUM(G2396:G2406)</f>
        <v>194.3</v>
      </c>
      <c r="H2395" s="23">
        <f aca="true" t="shared" si="548" ref="H2395:P2395">SUM(H2396:H2406)</f>
        <v>0</v>
      </c>
      <c r="I2395" s="23">
        <f t="shared" si="548"/>
        <v>1.9</v>
      </c>
      <c r="J2395" s="23">
        <f t="shared" si="548"/>
        <v>0</v>
      </c>
      <c r="K2395" s="23">
        <f t="shared" si="548"/>
        <v>0</v>
      </c>
      <c r="L2395" s="23">
        <f t="shared" si="548"/>
        <v>0</v>
      </c>
      <c r="M2395" s="23">
        <f t="shared" si="548"/>
        <v>192.4</v>
      </c>
      <c r="N2395" s="23">
        <f t="shared" si="548"/>
        <v>0</v>
      </c>
      <c r="O2395" s="23">
        <f t="shared" si="548"/>
        <v>0</v>
      </c>
      <c r="P2395" s="23">
        <f t="shared" si="548"/>
        <v>0</v>
      </c>
      <c r="Q2395" s="188" t="s">
        <v>20</v>
      </c>
      <c r="R2395" s="189"/>
    </row>
    <row r="2396" spans="1:18" ht="12.75">
      <c r="A2396" s="137"/>
      <c r="B2396" s="140"/>
      <c r="C2396" s="146"/>
      <c r="D2396" s="29"/>
      <c r="E2396" s="54"/>
      <c r="F2396" s="108" t="s">
        <v>22</v>
      </c>
      <c r="G2396" s="28">
        <f aca="true" t="shared" si="549" ref="G2396:H2400">I2396+K2396+M2396+O2396</f>
        <v>0</v>
      </c>
      <c r="H2396" s="28">
        <f t="shared" si="549"/>
        <v>0</v>
      </c>
      <c r="I2396" s="28">
        <v>0</v>
      </c>
      <c r="J2396" s="28">
        <v>0</v>
      </c>
      <c r="K2396" s="28">
        <v>0</v>
      </c>
      <c r="L2396" s="28">
        <v>0</v>
      </c>
      <c r="M2396" s="28">
        <v>0</v>
      </c>
      <c r="N2396" s="28">
        <v>0</v>
      </c>
      <c r="O2396" s="28">
        <v>0</v>
      </c>
      <c r="P2396" s="45">
        <v>0</v>
      </c>
      <c r="Q2396" s="190"/>
      <c r="R2396" s="191"/>
    </row>
    <row r="2397" spans="1:18" ht="12.75">
      <c r="A2397" s="137"/>
      <c r="B2397" s="140"/>
      <c r="C2397" s="146"/>
      <c r="D2397" s="29"/>
      <c r="E2397" s="54"/>
      <c r="F2397" s="115" t="s">
        <v>25</v>
      </c>
      <c r="G2397" s="28">
        <f t="shared" si="549"/>
        <v>0</v>
      </c>
      <c r="H2397" s="28">
        <f t="shared" si="549"/>
        <v>0</v>
      </c>
      <c r="I2397" s="28">
        <v>0</v>
      </c>
      <c r="J2397" s="28">
        <v>0</v>
      </c>
      <c r="K2397" s="28">
        <v>0</v>
      </c>
      <c r="L2397" s="28">
        <v>0</v>
      </c>
      <c r="M2397" s="28">
        <v>0</v>
      </c>
      <c r="N2397" s="28">
        <v>0</v>
      </c>
      <c r="O2397" s="28">
        <v>0</v>
      </c>
      <c r="P2397" s="45">
        <v>0</v>
      </c>
      <c r="Q2397" s="190"/>
      <c r="R2397" s="191"/>
    </row>
    <row r="2398" spans="1:18" ht="12.75">
      <c r="A2398" s="137"/>
      <c r="B2398" s="140"/>
      <c r="C2398" s="146"/>
      <c r="D2398" s="29"/>
      <c r="E2398" s="54"/>
      <c r="F2398" s="115" t="s">
        <v>26</v>
      </c>
      <c r="G2398" s="28">
        <f t="shared" si="549"/>
        <v>0</v>
      </c>
      <c r="H2398" s="28">
        <f t="shared" si="549"/>
        <v>0</v>
      </c>
      <c r="I2398" s="28">
        <v>0</v>
      </c>
      <c r="J2398" s="28">
        <v>0</v>
      </c>
      <c r="K2398" s="28">
        <v>0</v>
      </c>
      <c r="L2398" s="28">
        <v>0</v>
      </c>
      <c r="M2398" s="28">
        <v>0</v>
      </c>
      <c r="N2398" s="28">
        <v>0</v>
      </c>
      <c r="O2398" s="28">
        <v>0</v>
      </c>
      <c r="P2398" s="45">
        <v>0</v>
      </c>
      <c r="Q2398" s="190"/>
      <c r="R2398" s="191"/>
    </row>
    <row r="2399" spans="1:18" ht="12.75">
      <c r="A2399" s="137"/>
      <c r="B2399" s="140"/>
      <c r="C2399" s="146"/>
      <c r="D2399" s="29"/>
      <c r="E2399" s="54"/>
      <c r="F2399" s="115" t="s">
        <v>27</v>
      </c>
      <c r="G2399" s="28">
        <f t="shared" si="549"/>
        <v>0</v>
      </c>
      <c r="H2399" s="28">
        <f t="shared" si="549"/>
        <v>0</v>
      </c>
      <c r="I2399" s="28">
        <v>0</v>
      </c>
      <c r="J2399" s="28">
        <v>0</v>
      </c>
      <c r="K2399" s="28">
        <v>0</v>
      </c>
      <c r="L2399" s="28">
        <v>0</v>
      </c>
      <c r="M2399" s="28">
        <v>0</v>
      </c>
      <c r="N2399" s="28">
        <v>0</v>
      </c>
      <c r="O2399" s="28">
        <v>0</v>
      </c>
      <c r="P2399" s="45">
        <v>0</v>
      </c>
      <c r="Q2399" s="190"/>
      <c r="R2399" s="191"/>
    </row>
    <row r="2400" spans="1:18" ht="12.75">
      <c r="A2400" s="137"/>
      <c r="B2400" s="140"/>
      <c r="C2400" s="146"/>
      <c r="D2400" s="29"/>
      <c r="E2400" s="54"/>
      <c r="F2400" s="115" t="s">
        <v>28</v>
      </c>
      <c r="G2400" s="28">
        <f t="shared" si="549"/>
        <v>0</v>
      </c>
      <c r="H2400" s="28">
        <f t="shared" si="549"/>
        <v>0</v>
      </c>
      <c r="I2400" s="28">
        <v>0</v>
      </c>
      <c r="J2400" s="28">
        <v>0</v>
      </c>
      <c r="K2400" s="28">
        <v>0</v>
      </c>
      <c r="L2400" s="28">
        <v>0</v>
      </c>
      <c r="M2400" s="28">
        <v>0</v>
      </c>
      <c r="N2400" s="28">
        <v>0</v>
      </c>
      <c r="O2400" s="28">
        <v>0</v>
      </c>
      <c r="P2400" s="45">
        <v>0</v>
      </c>
      <c r="Q2400" s="190"/>
      <c r="R2400" s="191"/>
    </row>
    <row r="2401" spans="1:18" ht="12.75">
      <c r="A2401" s="137"/>
      <c r="B2401" s="140"/>
      <c r="C2401" s="146"/>
      <c r="D2401" s="29"/>
      <c r="E2401" s="54"/>
      <c r="F2401" s="115" t="s">
        <v>227</v>
      </c>
      <c r="G2401" s="28">
        <v>0</v>
      </c>
      <c r="H2401" s="28">
        <v>0</v>
      </c>
      <c r="I2401" s="28">
        <v>0</v>
      </c>
      <c r="J2401" s="28">
        <v>0</v>
      </c>
      <c r="K2401" s="28">
        <v>0</v>
      </c>
      <c r="L2401" s="28">
        <v>0</v>
      </c>
      <c r="M2401" s="28">
        <v>0</v>
      </c>
      <c r="N2401" s="28">
        <v>0</v>
      </c>
      <c r="O2401" s="28">
        <v>0</v>
      </c>
      <c r="P2401" s="45">
        <v>0</v>
      </c>
      <c r="Q2401" s="190"/>
      <c r="R2401" s="191"/>
    </row>
    <row r="2402" spans="1:20" ht="12.75">
      <c r="A2402" s="137"/>
      <c r="B2402" s="140"/>
      <c r="C2402" s="146"/>
      <c r="D2402" s="29"/>
      <c r="E2402" s="26"/>
      <c r="F2402" s="115" t="s">
        <v>234</v>
      </c>
      <c r="G2402" s="28">
        <f aca="true" t="shared" si="550" ref="G2402:H2406">I2402+K2402+M2402+O2402</f>
        <v>0</v>
      </c>
      <c r="H2402" s="28">
        <f t="shared" si="550"/>
        <v>0</v>
      </c>
      <c r="I2402" s="28">
        <v>0</v>
      </c>
      <c r="J2402" s="28">
        <v>0</v>
      </c>
      <c r="K2402" s="28">
        <v>0</v>
      </c>
      <c r="L2402" s="28">
        <v>0</v>
      </c>
      <c r="M2402" s="28">
        <v>0</v>
      </c>
      <c r="N2402" s="28">
        <v>0</v>
      </c>
      <c r="O2402" s="28">
        <v>0</v>
      </c>
      <c r="P2402" s="28">
        <v>0</v>
      </c>
      <c r="Q2402" s="190"/>
      <c r="R2402" s="191"/>
      <c r="S2402" s="6"/>
      <c r="T2402" s="17"/>
    </row>
    <row r="2403" spans="1:20" ht="12.75">
      <c r="A2403" s="137"/>
      <c r="B2403" s="140"/>
      <c r="C2403" s="146"/>
      <c r="D2403" s="29"/>
      <c r="E2403" s="26" t="s">
        <v>21</v>
      </c>
      <c r="F2403" s="115" t="s">
        <v>235</v>
      </c>
      <c r="G2403" s="28">
        <f t="shared" si="550"/>
        <v>0</v>
      </c>
      <c r="H2403" s="28">
        <f t="shared" si="550"/>
        <v>0</v>
      </c>
      <c r="I2403" s="28">
        <v>0</v>
      </c>
      <c r="J2403" s="28">
        <v>0</v>
      </c>
      <c r="K2403" s="28">
        <v>0</v>
      </c>
      <c r="L2403" s="28">
        <v>0</v>
      </c>
      <c r="M2403" s="28">
        <v>0</v>
      </c>
      <c r="N2403" s="28">
        <v>0</v>
      </c>
      <c r="O2403" s="28">
        <v>0</v>
      </c>
      <c r="P2403" s="28">
        <v>0</v>
      </c>
      <c r="Q2403" s="190"/>
      <c r="R2403" s="191"/>
      <c r="S2403" s="6"/>
      <c r="T2403" s="17"/>
    </row>
    <row r="2404" spans="1:20" ht="12.75">
      <c r="A2404" s="137"/>
      <c r="B2404" s="140"/>
      <c r="C2404" s="146"/>
      <c r="D2404" s="29"/>
      <c r="E2404" s="26"/>
      <c r="F2404" s="115" t="s">
        <v>236</v>
      </c>
      <c r="G2404" s="28">
        <f t="shared" si="550"/>
        <v>194.3</v>
      </c>
      <c r="H2404" s="28">
        <f t="shared" si="550"/>
        <v>0</v>
      </c>
      <c r="I2404" s="28">
        <f>1.9</f>
        <v>1.9</v>
      </c>
      <c r="J2404" s="28">
        <v>0</v>
      </c>
      <c r="K2404" s="28">
        <v>0</v>
      </c>
      <c r="L2404" s="28">
        <v>0</v>
      </c>
      <c r="M2404" s="28">
        <f>192.4</f>
        <v>192.4</v>
      </c>
      <c r="N2404" s="28">
        <v>0</v>
      </c>
      <c r="O2404" s="28">
        <v>0</v>
      </c>
      <c r="P2404" s="28">
        <v>0</v>
      </c>
      <c r="Q2404" s="190"/>
      <c r="R2404" s="191"/>
      <c r="S2404" s="6"/>
      <c r="T2404" s="17"/>
    </row>
    <row r="2405" spans="1:20" ht="12.75">
      <c r="A2405" s="137"/>
      <c r="B2405" s="140"/>
      <c r="C2405" s="146"/>
      <c r="D2405" s="29"/>
      <c r="E2405" s="26"/>
      <c r="F2405" s="115" t="s">
        <v>237</v>
      </c>
      <c r="G2405" s="28">
        <f t="shared" si="550"/>
        <v>0</v>
      </c>
      <c r="H2405" s="28">
        <f t="shared" si="550"/>
        <v>0</v>
      </c>
      <c r="I2405" s="28">
        <v>0</v>
      </c>
      <c r="J2405" s="28">
        <v>0</v>
      </c>
      <c r="K2405" s="28">
        <v>0</v>
      </c>
      <c r="L2405" s="28">
        <v>0</v>
      </c>
      <c r="M2405" s="28">
        <v>0</v>
      </c>
      <c r="N2405" s="28">
        <v>0</v>
      </c>
      <c r="O2405" s="28">
        <v>0</v>
      </c>
      <c r="P2405" s="28">
        <v>0</v>
      </c>
      <c r="Q2405" s="190"/>
      <c r="R2405" s="191"/>
      <c r="S2405" s="6"/>
      <c r="T2405" s="17"/>
    </row>
    <row r="2406" spans="1:20" ht="13.5" thickBot="1">
      <c r="A2406" s="138"/>
      <c r="B2406" s="141"/>
      <c r="C2406" s="147"/>
      <c r="D2406" s="33"/>
      <c r="E2406" s="46"/>
      <c r="F2406" s="116" t="s">
        <v>238</v>
      </c>
      <c r="G2406" s="36">
        <f t="shared" si="550"/>
        <v>0</v>
      </c>
      <c r="H2406" s="36">
        <f t="shared" si="550"/>
        <v>0</v>
      </c>
      <c r="I2406" s="36">
        <v>0</v>
      </c>
      <c r="J2406" s="36">
        <v>0</v>
      </c>
      <c r="K2406" s="36">
        <v>0</v>
      </c>
      <c r="L2406" s="36">
        <v>0</v>
      </c>
      <c r="M2406" s="36">
        <v>0</v>
      </c>
      <c r="N2406" s="36">
        <v>0</v>
      </c>
      <c r="O2406" s="36">
        <v>0</v>
      </c>
      <c r="P2406" s="36">
        <v>0</v>
      </c>
      <c r="Q2406" s="192"/>
      <c r="R2406" s="193"/>
      <c r="S2406" s="6"/>
      <c r="T2406" s="17"/>
    </row>
    <row r="2407" spans="1:20" ht="12.75" customHeight="1">
      <c r="A2407" s="329" t="s">
        <v>241</v>
      </c>
      <c r="B2407" s="140" t="s">
        <v>413</v>
      </c>
      <c r="C2407" s="154" t="s">
        <v>414</v>
      </c>
      <c r="D2407" s="29"/>
      <c r="E2407" s="115"/>
      <c r="F2407" s="120" t="s">
        <v>19</v>
      </c>
      <c r="G2407" s="28">
        <f>SUM(G2408:G2418)</f>
        <v>102582.69999999998</v>
      </c>
      <c r="H2407" s="28">
        <f aca="true" t="shared" si="551" ref="H2407:P2407">SUM(H2408:H2418)</f>
        <v>102582.69999999998</v>
      </c>
      <c r="I2407" s="28">
        <f t="shared" si="551"/>
        <v>102582.69999999998</v>
      </c>
      <c r="J2407" s="28">
        <f t="shared" si="551"/>
        <v>102582.69999999998</v>
      </c>
      <c r="K2407" s="28">
        <f t="shared" si="551"/>
        <v>0</v>
      </c>
      <c r="L2407" s="28">
        <f t="shared" si="551"/>
        <v>0</v>
      </c>
      <c r="M2407" s="28">
        <f t="shared" si="551"/>
        <v>0</v>
      </c>
      <c r="N2407" s="28">
        <f t="shared" si="551"/>
        <v>0</v>
      </c>
      <c r="O2407" s="28">
        <f t="shared" si="551"/>
        <v>0</v>
      </c>
      <c r="P2407" s="28">
        <f t="shared" si="551"/>
        <v>0</v>
      </c>
      <c r="Q2407" s="188" t="s">
        <v>20</v>
      </c>
      <c r="R2407" s="189"/>
      <c r="S2407" s="6"/>
      <c r="T2407" s="17"/>
    </row>
    <row r="2408" spans="1:20" ht="12.75">
      <c r="A2408" s="329"/>
      <c r="B2408" s="140"/>
      <c r="C2408" s="155"/>
      <c r="D2408" s="29"/>
      <c r="E2408" s="115"/>
      <c r="F2408" s="115" t="s">
        <v>22</v>
      </c>
      <c r="G2408" s="28">
        <f>I2408+K2408+M2408+O2408</f>
        <v>0</v>
      </c>
      <c r="H2408" s="28">
        <f>J2408+L2408+N2408+P2408</f>
        <v>0</v>
      </c>
      <c r="I2408" s="28">
        <v>0</v>
      </c>
      <c r="J2408" s="28">
        <v>0</v>
      </c>
      <c r="K2408" s="28">
        <v>0</v>
      </c>
      <c r="L2408" s="28">
        <v>0</v>
      </c>
      <c r="M2408" s="28">
        <v>0</v>
      </c>
      <c r="N2408" s="28">
        <v>0</v>
      </c>
      <c r="O2408" s="28">
        <v>0</v>
      </c>
      <c r="P2408" s="28">
        <v>0</v>
      </c>
      <c r="Q2408" s="190"/>
      <c r="R2408" s="191"/>
      <c r="S2408" s="6"/>
      <c r="T2408" s="17"/>
    </row>
    <row r="2409" spans="1:20" ht="12.75">
      <c r="A2409" s="329"/>
      <c r="B2409" s="140"/>
      <c r="C2409" s="155"/>
      <c r="D2409" s="29"/>
      <c r="E2409" s="115"/>
      <c r="F2409" s="115" t="s">
        <v>25</v>
      </c>
      <c r="G2409" s="28">
        <f aca="true" t="shared" si="552" ref="G2409:H2418">I2409+K2409+M2409+O2409</f>
        <v>0</v>
      </c>
      <c r="H2409" s="28">
        <f t="shared" si="552"/>
        <v>0</v>
      </c>
      <c r="I2409" s="28">
        <v>0</v>
      </c>
      <c r="J2409" s="28">
        <v>0</v>
      </c>
      <c r="K2409" s="28">
        <v>0</v>
      </c>
      <c r="L2409" s="28">
        <v>0</v>
      </c>
      <c r="M2409" s="28">
        <v>0</v>
      </c>
      <c r="N2409" s="28">
        <v>0</v>
      </c>
      <c r="O2409" s="28">
        <v>0</v>
      </c>
      <c r="P2409" s="28">
        <v>0</v>
      </c>
      <c r="Q2409" s="190"/>
      <c r="R2409" s="191"/>
      <c r="S2409" s="6"/>
      <c r="T2409" s="17"/>
    </row>
    <row r="2410" spans="1:20" ht="12.75">
      <c r="A2410" s="329"/>
      <c r="B2410" s="140"/>
      <c r="C2410" s="155"/>
      <c r="D2410" s="29"/>
      <c r="E2410" s="115"/>
      <c r="F2410" s="115" t="s">
        <v>26</v>
      </c>
      <c r="G2410" s="28">
        <f t="shared" si="552"/>
        <v>0</v>
      </c>
      <c r="H2410" s="28">
        <f t="shared" si="552"/>
        <v>0</v>
      </c>
      <c r="I2410" s="28">
        <v>0</v>
      </c>
      <c r="J2410" s="28">
        <v>0</v>
      </c>
      <c r="K2410" s="28">
        <v>0</v>
      </c>
      <c r="L2410" s="28">
        <v>0</v>
      </c>
      <c r="M2410" s="28">
        <v>0</v>
      </c>
      <c r="N2410" s="28">
        <v>0</v>
      </c>
      <c r="O2410" s="28">
        <v>0</v>
      </c>
      <c r="P2410" s="28">
        <v>0</v>
      </c>
      <c r="Q2410" s="190"/>
      <c r="R2410" s="191"/>
      <c r="S2410" s="6"/>
      <c r="T2410" s="17"/>
    </row>
    <row r="2411" spans="1:20" ht="25.5">
      <c r="A2411" s="329"/>
      <c r="B2411" s="140"/>
      <c r="C2411" s="155"/>
      <c r="D2411" s="29" t="s">
        <v>211</v>
      </c>
      <c r="E2411" s="115" t="s">
        <v>415</v>
      </c>
      <c r="F2411" s="115" t="s">
        <v>27</v>
      </c>
      <c r="G2411" s="28">
        <f t="shared" si="552"/>
        <v>80917.79999999999</v>
      </c>
      <c r="H2411" s="28">
        <f t="shared" si="552"/>
        <v>80917.79999999999</v>
      </c>
      <c r="I2411" s="28">
        <v>80917.79999999999</v>
      </c>
      <c r="J2411" s="28">
        <v>80917.79999999999</v>
      </c>
      <c r="K2411" s="28">
        <v>0</v>
      </c>
      <c r="L2411" s="28">
        <v>0</v>
      </c>
      <c r="M2411" s="28">
        <v>0</v>
      </c>
      <c r="N2411" s="28">
        <v>0</v>
      </c>
      <c r="O2411" s="28">
        <v>0</v>
      </c>
      <c r="P2411" s="28">
        <v>0</v>
      </c>
      <c r="Q2411" s="190"/>
      <c r="R2411" s="191"/>
      <c r="S2411" s="6"/>
      <c r="T2411" s="17"/>
    </row>
    <row r="2412" spans="1:20" ht="25.5">
      <c r="A2412" s="329"/>
      <c r="B2412" s="140"/>
      <c r="C2412" s="155"/>
      <c r="D2412" s="29" t="s">
        <v>211</v>
      </c>
      <c r="E2412" s="115" t="s">
        <v>415</v>
      </c>
      <c r="F2412" s="115" t="s">
        <v>28</v>
      </c>
      <c r="G2412" s="28">
        <f t="shared" si="552"/>
        <v>21664.899999999998</v>
      </c>
      <c r="H2412" s="28">
        <f t="shared" si="552"/>
        <v>21664.899999999998</v>
      </c>
      <c r="I2412" s="28">
        <f>33100.2-11412.5-22.8</f>
        <v>21664.899999999998</v>
      </c>
      <c r="J2412" s="28">
        <f>33100.2-11412.5-22.8</f>
        <v>21664.899999999998</v>
      </c>
      <c r="K2412" s="28">
        <v>0</v>
      </c>
      <c r="L2412" s="28">
        <v>0</v>
      </c>
      <c r="M2412" s="28">
        <v>0</v>
      </c>
      <c r="N2412" s="28">
        <v>0</v>
      </c>
      <c r="O2412" s="28">
        <v>0</v>
      </c>
      <c r="P2412" s="28">
        <v>0</v>
      </c>
      <c r="Q2412" s="190"/>
      <c r="R2412" s="191"/>
      <c r="S2412" s="6"/>
      <c r="T2412" s="17"/>
    </row>
    <row r="2413" spans="1:20" ht="12.75">
      <c r="A2413" s="329"/>
      <c r="B2413" s="140"/>
      <c r="C2413" s="155"/>
      <c r="D2413" s="29"/>
      <c r="E2413" s="115" t="s">
        <v>23</v>
      </c>
      <c r="F2413" s="115" t="s">
        <v>227</v>
      </c>
      <c r="G2413" s="28">
        <f t="shared" si="552"/>
        <v>0</v>
      </c>
      <c r="H2413" s="28">
        <f t="shared" si="552"/>
        <v>0</v>
      </c>
      <c r="I2413" s="28">
        <v>0</v>
      </c>
      <c r="J2413" s="28">
        <v>0</v>
      </c>
      <c r="K2413" s="28">
        <v>0</v>
      </c>
      <c r="L2413" s="28">
        <v>0</v>
      </c>
      <c r="M2413" s="28">
        <v>0</v>
      </c>
      <c r="N2413" s="28">
        <v>0</v>
      </c>
      <c r="O2413" s="28">
        <v>0</v>
      </c>
      <c r="P2413" s="28">
        <v>0</v>
      </c>
      <c r="Q2413" s="190"/>
      <c r="R2413" s="191"/>
      <c r="S2413" s="6"/>
      <c r="T2413" s="17"/>
    </row>
    <row r="2414" spans="1:20" ht="12.75">
      <c r="A2414" s="329"/>
      <c r="B2414" s="140"/>
      <c r="C2414" s="155"/>
      <c r="D2414" s="29"/>
      <c r="E2414" s="115"/>
      <c r="F2414" s="115" t="s">
        <v>234</v>
      </c>
      <c r="G2414" s="28">
        <f t="shared" si="552"/>
        <v>0</v>
      </c>
      <c r="H2414" s="28">
        <f t="shared" si="552"/>
        <v>0</v>
      </c>
      <c r="I2414" s="28">
        <v>0</v>
      </c>
      <c r="J2414" s="28">
        <v>0</v>
      </c>
      <c r="K2414" s="28">
        <v>0</v>
      </c>
      <c r="L2414" s="28">
        <v>0</v>
      </c>
      <c r="M2414" s="28">
        <v>0</v>
      </c>
      <c r="N2414" s="28">
        <v>0</v>
      </c>
      <c r="O2414" s="28">
        <v>0</v>
      </c>
      <c r="P2414" s="28">
        <v>0</v>
      </c>
      <c r="Q2414" s="190"/>
      <c r="R2414" s="191"/>
      <c r="S2414" s="6"/>
      <c r="T2414" s="17"/>
    </row>
    <row r="2415" spans="1:20" ht="12.75">
      <c r="A2415" s="329"/>
      <c r="B2415" s="140"/>
      <c r="C2415" s="155"/>
      <c r="D2415" s="29"/>
      <c r="E2415" s="115"/>
      <c r="F2415" s="115" t="s">
        <v>235</v>
      </c>
      <c r="G2415" s="28">
        <f t="shared" si="552"/>
        <v>0</v>
      </c>
      <c r="H2415" s="28">
        <f t="shared" si="552"/>
        <v>0</v>
      </c>
      <c r="I2415" s="28">
        <v>0</v>
      </c>
      <c r="J2415" s="28">
        <v>0</v>
      </c>
      <c r="K2415" s="28">
        <v>0</v>
      </c>
      <c r="L2415" s="28">
        <v>0</v>
      </c>
      <c r="M2415" s="28">
        <v>0</v>
      </c>
      <c r="N2415" s="28">
        <v>0</v>
      </c>
      <c r="O2415" s="28">
        <v>0</v>
      </c>
      <c r="P2415" s="28">
        <v>0</v>
      </c>
      <c r="Q2415" s="190"/>
      <c r="R2415" s="191"/>
      <c r="S2415" s="6"/>
      <c r="T2415" s="17"/>
    </row>
    <row r="2416" spans="1:20" ht="12.75">
      <c r="A2416" s="329"/>
      <c r="B2416" s="140"/>
      <c r="C2416" s="155"/>
      <c r="D2416" s="29"/>
      <c r="E2416" s="115"/>
      <c r="F2416" s="115" t="s">
        <v>236</v>
      </c>
      <c r="G2416" s="28">
        <f t="shared" si="552"/>
        <v>0</v>
      </c>
      <c r="H2416" s="28">
        <f t="shared" si="552"/>
        <v>0</v>
      </c>
      <c r="I2416" s="28">
        <v>0</v>
      </c>
      <c r="J2416" s="28">
        <v>0</v>
      </c>
      <c r="K2416" s="28">
        <v>0</v>
      </c>
      <c r="L2416" s="28">
        <v>0</v>
      </c>
      <c r="M2416" s="28">
        <v>0</v>
      </c>
      <c r="N2416" s="28">
        <v>0</v>
      </c>
      <c r="O2416" s="28">
        <v>0</v>
      </c>
      <c r="P2416" s="28">
        <v>0</v>
      </c>
      <c r="Q2416" s="190"/>
      <c r="R2416" s="191"/>
      <c r="S2416" s="6"/>
      <c r="T2416" s="17"/>
    </row>
    <row r="2417" spans="1:20" ht="12.75">
      <c r="A2417" s="329"/>
      <c r="B2417" s="140"/>
      <c r="C2417" s="155"/>
      <c r="D2417" s="29"/>
      <c r="E2417" s="115"/>
      <c r="F2417" s="115" t="s">
        <v>237</v>
      </c>
      <c r="G2417" s="28">
        <f t="shared" si="552"/>
        <v>0</v>
      </c>
      <c r="H2417" s="28">
        <f t="shared" si="552"/>
        <v>0</v>
      </c>
      <c r="I2417" s="28">
        <v>0</v>
      </c>
      <c r="J2417" s="28">
        <v>0</v>
      </c>
      <c r="K2417" s="28">
        <v>0</v>
      </c>
      <c r="L2417" s="28">
        <v>0</v>
      </c>
      <c r="M2417" s="28">
        <v>0</v>
      </c>
      <c r="N2417" s="28">
        <v>0</v>
      </c>
      <c r="O2417" s="28">
        <v>0</v>
      </c>
      <c r="P2417" s="28">
        <v>0</v>
      </c>
      <c r="Q2417" s="190"/>
      <c r="R2417" s="191"/>
      <c r="S2417" s="6"/>
      <c r="T2417" s="17"/>
    </row>
    <row r="2418" spans="1:20" ht="13.5" thickBot="1">
      <c r="A2418" s="329"/>
      <c r="B2418" s="140"/>
      <c r="C2418" s="282"/>
      <c r="D2418" s="29"/>
      <c r="E2418" s="115"/>
      <c r="F2418" s="115" t="s">
        <v>238</v>
      </c>
      <c r="G2418" s="28">
        <f t="shared" si="552"/>
        <v>0</v>
      </c>
      <c r="H2418" s="28">
        <f t="shared" si="552"/>
        <v>0</v>
      </c>
      <c r="I2418" s="28">
        <v>0</v>
      </c>
      <c r="J2418" s="28">
        <v>0</v>
      </c>
      <c r="K2418" s="28">
        <v>0</v>
      </c>
      <c r="L2418" s="28">
        <v>0</v>
      </c>
      <c r="M2418" s="28">
        <v>0</v>
      </c>
      <c r="N2418" s="28">
        <v>0</v>
      </c>
      <c r="O2418" s="28">
        <v>0</v>
      </c>
      <c r="P2418" s="28">
        <v>0</v>
      </c>
      <c r="Q2418" s="192"/>
      <c r="R2418" s="193"/>
      <c r="S2418" s="6"/>
      <c r="T2418" s="17"/>
    </row>
    <row r="2419" spans="1:20" ht="12.75">
      <c r="A2419" s="329" t="s">
        <v>393</v>
      </c>
      <c r="B2419" s="140" t="s">
        <v>394</v>
      </c>
      <c r="C2419" s="115"/>
      <c r="D2419" s="29"/>
      <c r="E2419" s="115"/>
      <c r="F2419" s="120" t="s">
        <v>19</v>
      </c>
      <c r="G2419" s="28">
        <f>SUM(G2420:G2430)</f>
        <v>30700.4</v>
      </c>
      <c r="H2419" s="28">
        <f aca="true" t="shared" si="553" ref="H2419:P2419">SUM(H2420:H2430)</f>
        <v>0</v>
      </c>
      <c r="I2419" s="28">
        <f t="shared" si="553"/>
        <v>30700.4</v>
      </c>
      <c r="J2419" s="28">
        <f t="shared" si="553"/>
        <v>0</v>
      </c>
      <c r="K2419" s="28">
        <f t="shared" si="553"/>
        <v>0</v>
      </c>
      <c r="L2419" s="28">
        <f t="shared" si="553"/>
        <v>0</v>
      </c>
      <c r="M2419" s="28">
        <f t="shared" si="553"/>
        <v>0</v>
      </c>
      <c r="N2419" s="28">
        <f t="shared" si="553"/>
        <v>0</v>
      </c>
      <c r="O2419" s="28">
        <f t="shared" si="553"/>
        <v>0</v>
      </c>
      <c r="P2419" s="28">
        <f t="shared" si="553"/>
        <v>0</v>
      </c>
      <c r="Q2419" s="188" t="s">
        <v>20</v>
      </c>
      <c r="R2419" s="189"/>
      <c r="S2419" s="6"/>
      <c r="T2419" s="17"/>
    </row>
    <row r="2420" spans="1:20" ht="12.75">
      <c r="A2420" s="329"/>
      <c r="B2420" s="140"/>
      <c r="C2420" s="115"/>
      <c r="D2420" s="29"/>
      <c r="E2420" s="115"/>
      <c r="F2420" s="115" t="s">
        <v>22</v>
      </c>
      <c r="G2420" s="28">
        <f aca="true" t="shared" si="554" ref="G2420:G2430">I2420+K2420+M2420+O2420</f>
        <v>0</v>
      </c>
      <c r="H2420" s="28">
        <f aca="true" t="shared" si="555" ref="H2420:H2430">J2420+L2420+N2420+P2420</f>
        <v>0</v>
      </c>
      <c r="I2420" s="28">
        <v>0</v>
      </c>
      <c r="J2420" s="28">
        <v>0</v>
      </c>
      <c r="K2420" s="28">
        <v>0</v>
      </c>
      <c r="L2420" s="28">
        <v>0</v>
      </c>
      <c r="M2420" s="28">
        <v>0</v>
      </c>
      <c r="N2420" s="28">
        <v>0</v>
      </c>
      <c r="O2420" s="28">
        <v>0</v>
      </c>
      <c r="P2420" s="28">
        <v>0</v>
      </c>
      <c r="Q2420" s="190"/>
      <c r="R2420" s="191"/>
      <c r="S2420" s="6"/>
      <c r="T2420" s="17"/>
    </row>
    <row r="2421" spans="1:20" ht="12.75">
      <c r="A2421" s="329"/>
      <c r="B2421" s="140"/>
      <c r="C2421" s="115"/>
      <c r="D2421" s="29"/>
      <c r="E2421" s="115"/>
      <c r="F2421" s="115" t="s">
        <v>25</v>
      </c>
      <c r="G2421" s="28">
        <f t="shared" si="554"/>
        <v>0</v>
      </c>
      <c r="H2421" s="28">
        <f t="shared" si="555"/>
        <v>0</v>
      </c>
      <c r="I2421" s="28">
        <v>0</v>
      </c>
      <c r="J2421" s="28">
        <v>0</v>
      </c>
      <c r="K2421" s="28">
        <v>0</v>
      </c>
      <c r="L2421" s="28">
        <v>0</v>
      </c>
      <c r="M2421" s="28">
        <v>0</v>
      </c>
      <c r="N2421" s="28">
        <v>0</v>
      </c>
      <c r="O2421" s="28">
        <v>0</v>
      </c>
      <c r="P2421" s="28">
        <v>0</v>
      </c>
      <c r="Q2421" s="190"/>
      <c r="R2421" s="191"/>
      <c r="S2421" s="6"/>
      <c r="T2421" s="17"/>
    </row>
    <row r="2422" spans="1:20" ht="12.75">
      <c r="A2422" s="329"/>
      <c r="B2422" s="140"/>
      <c r="C2422" s="115"/>
      <c r="D2422" s="29"/>
      <c r="E2422" s="115"/>
      <c r="F2422" s="115" t="s">
        <v>26</v>
      </c>
      <c r="G2422" s="28">
        <f t="shared" si="554"/>
        <v>0</v>
      </c>
      <c r="H2422" s="28">
        <f t="shared" si="555"/>
        <v>0</v>
      </c>
      <c r="I2422" s="28">
        <v>0</v>
      </c>
      <c r="J2422" s="28">
        <v>0</v>
      </c>
      <c r="K2422" s="28">
        <v>0</v>
      </c>
      <c r="L2422" s="28">
        <v>0</v>
      </c>
      <c r="M2422" s="28">
        <v>0</v>
      </c>
      <c r="N2422" s="28">
        <v>0</v>
      </c>
      <c r="O2422" s="28">
        <v>0</v>
      </c>
      <c r="P2422" s="28">
        <v>0</v>
      </c>
      <c r="Q2422" s="190"/>
      <c r="R2422" s="191"/>
      <c r="S2422" s="6"/>
      <c r="T2422" s="17"/>
    </row>
    <row r="2423" spans="1:20" ht="12.75">
      <c r="A2423" s="329"/>
      <c r="B2423" s="140"/>
      <c r="C2423" s="115"/>
      <c r="D2423" s="29"/>
      <c r="E2423" s="115"/>
      <c r="F2423" s="115" t="s">
        <v>27</v>
      </c>
      <c r="G2423" s="28">
        <f t="shared" si="554"/>
        <v>0</v>
      </c>
      <c r="H2423" s="28">
        <f t="shared" si="555"/>
        <v>0</v>
      </c>
      <c r="I2423" s="28">
        <v>0</v>
      </c>
      <c r="J2423" s="28">
        <v>0</v>
      </c>
      <c r="K2423" s="28">
        <v>0</v>
      </c>
      <c r="L2423" s="28">
        <v>0</v>
      </c>
      <c r="M2423" s="28">
        <v>0</v>
      </c>
      <c r="N2423" s="28">
        <v>0</v>
      </c>
      <c r="O2423" s="28">
        <v>0</v>
      </c>
      <c r="P2423" s="28">
        <v>0</v>
      </c>
      <c r="Q2423" s="190"/>
      <c r="R2423" s="191"/>
      <c r="S2423" s="6"/>
      <c r="T2423" s="17"/>
    </row>
    <row r="2424" spans="1:20" ht="12.75">
      <c r="A2424" s="329"/>
      <c r="B2424" s="140"/>
      <c r="C2424" s="115"/>
      <c r="D2424" s="29"/>
      <c r="E2424" s="115"/>
      <c r="F2424" s="115" t="s">
        <v>28</v>
      </c>
      <c r="G2424" s="28">
        <f t="shared" si="554"/>
        <v>0</v>
      </c>
      <c r="H2424" s="28">
        <f t="shared" si="555"/>
        <v>0</v>
      </c>
      <c r="I2424" s="28">
        <v>0</v>
      </c>
      <c r="J2424" s="28">
        <v>0</v>
      </c>
      <c r="K2424" s="28">
        <v>0</v>
      </c>
      <c r="L2424" s="28">
        <v>0</v>
      </c>
      <c r="M2424" s="28">
        <v>0</v>
      </c>
      <c r="N2424" s="28">
        <v>0</v>
      </c>
      <c r="O2424" s="28">
        <v>0</v>
      </c>
      <c r="P2424" s="28">
        <v>0</v>
      </c>
      <c r="Q2424" s="190"/>
      <c r="R2424" s="191"/>
      <c r="S2424" s="6"/>
      <c r="T2424" s="17"/>
    </row>
    <row r="2425" spans="1:20" ht="12.75">
      <c r="A2425" s="329"/>
      <c r="B2425" s="140"/>
      <c r="C2425" s="115"/>
      <c r="D2425" s="29"/>
      <c r="E2425" s="115"/>
      <c r="F2425" s="115" t="s">
        <v>227</v>
      </c>
      <c r="G2425" s="28">
        <f t="shared" si="554"/>
        <v>0</v>
      </c>
      <c r="H2425" s="28">
        <f t="shared" si="555"/>
        <v>0</v>
      </c>
      <c r="I2425" s="28">
        <v>0</v>
      </c>
      <c r="J2425" s="28">
        <v>0</v>
      </c>
      <c r="K2425" s="28">
        <v>0</v>
      </c>
      <c r="L2425" s="28">
        <v>0</v>
      </c>
      <c r="M2425" s="28">
        <v>0</v>
      </c>
      <c r="N2425" s="28">
        <v>0</v>
      </c>
      <c r="O2425" s="28">
        <v>0</v>
      </c>
      <c r="P2425" s="28">
        <v>0</v>
      </c>
      <c r="Q2425" s="190"/>
      <c r="R2425" s="191"/>
      <c r="S2425" s="6"/>
      <c r="T2425" s="17"/>
    </row>
    <row r="2426" spans="1:20" ht="12.75">
      <c r="A2426" s="329"/>
      <c r="B2426" s="140"/>
      <c r="C2426" s="115"/>
      <c r="D2426" s="29"/>
      <c r="E2426" s="115"/>
      <c r="F2426" s="115" t="s">
        <v>234</v>
      </c>
      <c r="G2426" s="28">
        <f t="shared" si="554"/>
        <v>0</v>
      </c>
      <c r="H2426" s="28">
        <f t="shared" si="555"/>
        <v>0</v>
      </c>
      <c r="I2426" s="28">
        <v>0</v>
      </c>
      <c r="J2426" s="28">
        <v>0</v>
      </c>
      <c r="K2426" s="28">
        <v>0</v>
      </c>
      <c r="L2426" s="28">
        <v>0</v>
      </c>
      <c r="M2426" s="28">
        <v>0</v>
      </c>
      <c r="N2426" s="28">
        <v>0</v>
      </c>
      <c r="O2426" s="28">
        <v>0</v>
      </c>
      <c r="P2426" s="28">
        <v>0</v>
      </c>
      <c r="Q2426" s="190"/>
      <c r="R2426" s="191"/>
      <c r="S2426" s="6"/>
      <c r="T2426" s="17"/>
    </row>
    <row r="2427" spans="1:20" ht="12.75">
      <c r="A2427" s="329"/>
      <c r="B2427" s="140"/>
      <c r="C2427" s="115"/>
      <c r="D2427" s="29"/>
      <c r="E2427" s="115"/>
      <c r="F2427" s="115" t="s">
        <v>235</v>
      </c>
      <c r="G2427" s="28">
        <f t="shared" si="554"/>
        <v>0</v>
      </c>
      <c r="H2427" s="28">
        <f t="shared" si="555"/>
        <v>0</v>
      </c>
      <c r="I2427" s="28">
        <v>0</v>
      </c>
      <c r="J2427" s="28">
        <v>0</v>
      </c>
      <c r="K2427" s="28">
        <v>0</v>
      </c>
      <c r="L2427" s="28">
        <v>0</v>
      </c>
      <c r="M2427" s="28">
        <v>0</v>
      </c>
      <c r="N2427" s="28">
        <v>0</v>
      </c>
      <c r="O2427" s="28">
        <v>0</v>
      </c>
      <c r="P2427" s="28">
        <v>0</v>
      </c>
      <c r="Q2427" s="190"/>
      <c r="R2427" s="191"/>
      <c r="S2427" s="6"/>
      <c r="T2427" s="17"/>
    </row>
    <row r="2428" spans="1:20" ht="12.75">
      <c r="A2428" s="329"/>
      <c r="B2428" s="140"/>
      <c r="C2428" s="115"/>
      <c r="D2428" s="29"/>
      <c r="E2428" s="115" t="s">
        <v>199</v>
      </c>
      <c r="F2428" s="115" t="s">
        <v>236</v>
      </c>
      <c r="G2428" s="28">
        <f t="shared" si="554"/>
        <v>1400.4</v>
      </c>
      <c r="H2428" s="28">
        <f t="shared" si="555"/>
        <v>0</v>
      </c>
      <c r="I2428" s="28">
        <v>1400.4</v>
      </c>
      <c r="J2428" s="28">
        <v>0</v>
      </c>
      <c r="K2428" s="28">
        <v>0</v>
      </c>
      <c r="L2428" s="28">
        <v>0</v>
      </c>
      <c r="M2428" s="28">
        <v>0</v>
      </c>
      <c r="N2428" s="28">
        <v>0</v>
      </c>
      <c r="O2428" s="28">
        <v>0</v>
      </c>
      <c r="P2428" s="28">
        <v>0</v>
      </c>
      <c r="Q2428" s="190"/>
      <c r="R2428" s="191"/>
      <c r="S2428" s="6"/>
      <c r="T2428" s="17"/>
    </row>
    <row r="2429" spans="1:20" ht="12.75">
      <c r="A2429" s="329"/>
      <c r="B2429" s="140"/>
      <c r="C2429" s="115"/>
      <c r="D2429" s="29"/>
      <c r="E2429" s="115" t="s">
        <v>23</v>
      </c>
      <c r="F2429" s="115" t="s">
        <v>237</v>
      </c>
      <c r="G2429" s="28">
        <f t="shared" si="554"/>
        <v>29300</v>
      </c>
      <c r="H2429" s="28">
        <f t="shared" si="555"/>
        <v>0</v>
      </c>
      <c r="I2429" s="28">
        <v>29300</v>
      </c>
      <c r="J2429" s="28">
        <v>0</v>
      </c>
      <c r="K2429" s="28">
        <v>0</v>
      </c>
      <c r="L2429" s="28">
        <v>0</v>
      </c>
      <c r="M2429" s="28">
        <v>0</v>
      </c>
      <c r="N2429" s="28">
        <v>0</v>
      </c>
      <c r="O2429" s="28">
        <v>0</v>
      </c>
      <c r="P2429" s="28">
        <v>0</v>
      </c>
      <c r="Q2429" s="190"/>
      <c r="R2429" s="191"/>
      <c r="S2429" s="6"/>
      <c r="T2429" s="17"/>
    </row>
    <row r="2430" spans="1:20" ht="13.5" thickBot="1">
      <c r="A2430" s="329"/>
      <c r="B2430" s="140"/>
      <c r="C2430" s="115"/>
      <c r="D2430" s="29"/>
      <c r="E2430" s="115"/>
      <c r="F2430" s="115" t="s">
        <v>238</v>
      </c>
      <c r="G2430" s="28">
        <f t="shared" si="554"/>
        <v>0</v>
      </c>
      <c r="H2430" s="28">
        <f t="shared" si="555"/>
        <v>0</v>
      </c>
      <c r="I2430" s="28">
        <v>0</v>
      </c>
      <c r="J2430" s="28">
        <v>0</v>
      </c>
      <c r="K2430" s="28">
        <v>0</v>
      </c>
      <c r="L2430" s="28">
        <v>0</v>
      </c>
      <c r="M2430" s="28">
        <v>0</v>
      </c>
      <c r="N2430" s="28">
        <v>0</v>
      </c>
      <c r="O2430" s="28">
        <v>0</v>
      </c>
      <c r="P2430" s="28">
        <v>0</v>
      </c>
      <c r="Q2430" s="192"/>
      <c r="R2430" s="193"/>
      <c r="S2430" s="6"/>
      <c r="T2430" s="17"/>
    </row>
    <row r="2431" spans="1:20" ht="12.75">
      <c r="A2431" s="329" t="s">
        <v>395</v>
      </c>
      <c r="B2431" s="140" t="s">
        <v>400</v>
      </c>
      <c r="C2431" s="251" t="s">
        <v>409</v>
      </c>
      <c r="D2431" s="29"/>
      <c r="E2431" s="115"/>
      <c r="F2431" s="120" t="s">
        <v>19</v>
      </c>
      <c r="G2431" s="28">
        <f>SUM(G2432:G2442)</f>
        <v>112408.9</v>
      </c>
      <c r="H2431" s="28">
        <f aca="true" t="shared" si="556" ref="H2431:P2431">SUM(H2432:H2442)</f>
        <v>0</v>
      </c>
      <c r="I2431" s="28">
        <f t="shared" si="556"/>
        <v>112408.9</v>
      </c>
      <c r="J2431" s="28">
        <f t="shared" si="556"/>
        <v>0</v>
      </c>
      <c r="K2431" s="28">
        <f t="shared" si="556"/>
        <v>0</v>
      </c>
      <c r="L2431" s="28">
        <f t="shared" si="556"/>
        <v>0</v>
      </c>
      <c r="M2431" s="28">
        <f t="shared" si="556"/>
        <v>0</v>
      </c>
      <c r="N2431" s="28">
        <f t="shared" si="556"/>
        <v>0</v>
      </c>
      <c r="O2431" s="28">
        <f t="shared" si="556"/>
        <v>0</v>
      </c>
      <c r="P2431" s="28">
        <f t="shared" si="556"/>
        <v>0</v>
      </c>
      <c r="Q2431" s="188" t="s">
        <v>20</v>
      </c>
      <c r="R2431" s="189"/>
      <c r="S2431" s="6"/>
      <c r="T2431" s="17"/>
    </row>
    <row r="2432" spans="1:20" ht="12.75">
      <c r="A2432" s="329"/>
      <c r="B2432" s="140"/>
      <c r="C2432" s="155"/>
      <c r="D2432" s="29"/>
      <c r="E2432" s="115"/>
      <c r="F2432" s="115" t="s">
        <v>22</v>
      </c>
      <c r="G2432" s="28">
        <f aca="true" t="shared" si="557" ref="G2432:G2442">I2432+K2432+M2432+O2432</f>
        <v>0</v>
      </c>
      <c r="H2432" s="28">
        <f aca="true" t="shared" si="558" ref="H2432:H2442">J2432+L2432+N2432+P2432</f>
        <v>0</v>
      </c>
      <c r="I2432" s="28">
        <v>0</v>
      </c>
      <c r="J2432" s="28">
        <v>0</v>
      </c>
      <c r="K2432" s="28">
        <v>0</v>
      </c>
      <c r="L2432" s="28">
        <v>0</v>
      </c>
      <c r="M2432" s="28">
        <v>0</v>
      </c>
      <c r="N2432" s="28">
        <v>0</v>
      </c>
      <c r="O2432" s="28">
        <v>0</v>
      </c>
      <c r="P2432" s="28">
        <v>0</v>
      </c>
      <c r="Q2432" s="190"/>
      <c r="R2432" s="191"/>
      <c r="S2432" s="6"/>
      <c r="T2432" s="17"/>
    </row>
    <row r="2433" spans="1:20" ht="12.75">
      <c r="A2433" s="329"/>
      <c r="B2433" s="140"/>
      <c r="C2433" s="155"/>
      <c r="D2433" s="29"/>
      <c r="E2433" s="115"/>
      <c r="F2433" s="115" t="s">
        <v>25</v>
      </c>
      <c r="G2433" s="28">
        <f t="shared" si="557"/>
        <v>0</v>
      </c>
      <c r="H2433" s="28">
        <f t="shared" si="558"/>
        <v>0</v>
      </c>
      <c r="I2433" s="28">
        <v>0</v>
      </c>
      <c r="J2433" s="28">
        <v>0</v>
      </c>
      <c r="K2433" s="28">
        <v>0</v>
      </c>
      <c r="L2433" s="28">
        <v>0</v>
      </c>
      <c r="M2433" s="28">
        <v>0</v>
      </c>
      <c r="N2433" s="28">
        <v>0</v>
      </c>
      <c r="O2433" s="28">
        <v>0</v>
      </c>
      <c r="P2433" s="28">
        <v>0</v>
      </c>
      <c r="Q2433" s="190"/>
      <c r="R2433" s="191"/>
      <c r="S2433" s="6"/>
      <c r="T2433" s="17"/>
    </row>
    <row r="2434" spans="1:20" ht="12.75">
      <c r="A2434" s="329"/>
      <c r="B2434" s="140"/>
      <c r="C2434" s="155"/>
      <c r="D2434" s="29"/>
      <c r="E2434" s="115"/>
      <c r="F2434" s="115" t="s">
        <v>26</v>
      </c>
      <c r="G2434" s="28">
        <f t="shared" si="557"/>
        <v>0</v>
      </c>
      <c r="H2434" s="28">
        <f t="shared" si="558"/>
        <v>0</v>
      </c>
      <c r="I2434" s="28">
        <v>0</v>
      </c>
      <c r="J2434" s="28">
        <v>0</v>
      </c>
      <c r="K2434" s="28">
        <v>0</v>
      </c>
      <c r="L2434" s="28">
        <v>0</v>
      </c>
      <c r="M2434" s="28">
        <v>0</v>
      </c>
      <c r="N2434" s="28">
        <v>0</v>
      </c>
      <c r="O2434" s="28">
        <v>0</v>
      </c>
      <c r="P2434" s="28">
        <v>0</v>
      </c>
      <c r="Q2434" s="190"/>
      <c r="R2434" s="191"/>
      <c r="S2434" s="6"/>
      <c r="T2434" s="17"/>
    </row>
    <row r="2435" spans="1:20" ht="12.75">
      <c r="A2435" s="329"/>
      <c r="B2435" s="140"/>
      <c r="C2435" s="155"/>
      <c r="D2435" s="29"/>
      <c r="E2435" s="115"/>
      <c r="F2435" s="115" t="s">
        <v>27</v>
      </c>
      <c r="G2435" s="28">
        <f t="shared" si="557"/>
        <v>0</v>
      </c>
      <c r="H2435" s="28">
        <f t="shared" si="558"/>
        <v>0</v>
      </c>
      <c r="I2435" s="28">
        <v>0</v>
      </c>
      <c r="J2435" s="28">
        <v>0</v>
      </c>
      <c r="K2435" s="28">
        <v>0</v>
      </c>
      <c r="L2435" s="28">
        <v>0</v>
      </c>
      <c r="M2435" s="28">
        <v>0</v>
      </c>
      <c r="N2435" s="28">
        <v>0</v>
      </c>
      <c r="O2435" s="28">
        <v>0</v>
      </c>
      <c r="P2435" s="28">
        <v>0</v>
      </c>
      <c r="Q2435" s="190"/>
      <c r="R2435" s="191"/>
      <c r="S2435" s="6"/>
      <c r="T2435" s="17"/>
    </row>
    <row r="2436" spans="1:20" ht="12.75">
      <c r="A2436" s="329"/>
      <c r="B2436" s="140"/>
      <c r="C2436" s="155"/>
      <c r="D2436" s="29"/>
      <c r="E2436" s="115"/>
      <c r="F2436" s="115" t="s">
        <v>28</v>
      </c>
      <c r="G2436" s="28">
        <f t="shared" si="557"/>
        <v>0</v>
      </c>
      <c r="H2436" s="28">
        <f t="shared" si="558"/>
        <v>0</v>
      </c>
      <c r="I2436" s="28">
        <v>0</v>
      </c>
      <c r="J2436" s="28">
        <v>0</v>
      </c>
      <c r="K2436" s="28">
        <v>0</v>
      </c>
      <c r="L2436" s="28">
        <v>0</v>
      </c>
      <c r="M2436" s="28">
        <v>0</v>
      </c>
      <c r="N2436" s="28">
        <v>0</v>
      </c>
      <c r="O2436" s="28">
        <v>0</v>
      </c>
      <c r="P2436" s="28">
        <v>0</v>
      </c>
      <c r="Q2436" s="190"/>
      <c r="R2436" s="191"/>
      <c r="S2436" s="6"/>
      <c r="T2436" s="17"/>
    </row>
    <row r="2437" spans="1:20" ht="12.75">
      <c r="A2437" s="329"/>
      <c r="B2437" s="140"/>
      <c r="C2437" s="155"/>
      <c r="D2437" s="29"/>
      <c r="E2437" s="115" t="s">
        <v>23</v>
      </c>
      <c r="F2437" s="115" t="s">
        <v>227</v>
      </c>
      <c r="G2437" s="28">
        <f t="shared" si="557"/>
        <v>112408.9</v>
      </c>
      <c r="H2437" s="28">
        <f t="shared" si="558"/>
        <v>0</v>
      </c>
      <c r="I2437" s="28">
        <v>112408.9</v>
      </c>
      <c r="J2437" s="28">
        <v>0</v>
      </c>
      <c r="K2437" s="28">
        <v>0</v>
      </c>
      <c r="L2437" s="28">
        <v>0</v>
      </c>
      <c r="M2437" s="28">
        <v>0</v>
      </c>
      <c r="N2437" s="28">
        <v>0</v>
      </c>
      <c r="O2437" s="28">
        <v>0</v>
      </c>
      <c r="P2437" s="28">
        <v>0</v>
      </c>
      <c r="Q2437" s="190"/>
      <c r="R2437" s="191"/>
      <c r="S2437" s="6"/>
      <c r="T2437" s="17"/>
    </row>
    <row r="2438" spans="1:20" ht="12.75">
      <c r="A2438" s="329"/>
      <c r="B2438" s="140"/>
      <c r="C2438" s="155"/>
      <c r="D2438" s="29"/>
      <c r="E2438" s="115"/>
      <c r="F2438" s="115" t="s">
        <v>234</v>
      </c>
      <c r="G2438" s="28">
        <f t="shared" si="557"/>
        <v>0</v>
      </c>
      <c r="H2438" s="28">
        <f t="shared" si="558"/>
        <v>0</v>
      </c>
      <c r="I2438" s="28">
        <v>0</v>
      </c>
      <c r="J2438" s="28">
        <v>0</v>
      </c>
      <c r="K2438" s="28">
        <v>0</v>
      </c>
      <c r="L2438" s="28">
        <v>0</v>
      </c>
      <c r="M2438" s="28">
        <v>0</v>
      </c>
      <c r="N2438" s="28">
        <v>0</v>
      </c>
      <c r="O2438" s="28">
        <v>0</v>
      </c>
      <c r="P2438" s="28">
        <v>0</v>
      </c>
      <c r="Q2438" s="190"/>
      <c r="R2438" s="191"/>
      <c r="S2438" s="6"/>
      <c r="T2438" s="17"/>
    </row>
    <row r="2439" spans="1:20" ht="12.75">
      <c r="A2439" s="329"/>
      <c r="B2439" s="140"/>
      <c r="C2439" s="155"/>
      <c r="D2439" s="29"/>
      <c r="E2439" s="115"/>
      <c r="F2439" s="115" t="s">
        <v>235</v>
      </c>
      <c r="G2439" s="28">
        <f t="shared" si="557"/>
        <v>0</v>
      </c>
      <c r="H2439" s="28">
        <f t="shared" si="558"/>
        <v>0</v>
      </c>
      <c r="I2439" s="28">
        <v>0</v>
      </c>
      <c r="J2439" s="28">
        <v>0</v>
      </c>
      <c r="K2439" s="28">
        <v>0</v>
      </c>
      <c r="L2439" s="28">
        <v>0</v>
      </c>
      <c r="M2439" s="28">
        <v>0</v>
      </c>
      <c r="N2439" s="28">
        <v>0</v>
      </c>
      <c r="O2439" s="28">
        <v>0</v>
      </c>
      <c r="P2439" s="28">
        <v>0</v>
      </c>
      <c r="Q2439" s="190"/>
      <c r="R2439" s="191"/>
      <c r="S2439" s="6"/>
      <c r="T2439" s="17"/>
    </row>
    <row r="2440" spans="1:20" ht="12.75">
      <c r="A2440" s="329"/>
      <c r="B2440" s="140"/>
      <c r="C2440" s="155"/>
      <c r="D2440" s="29"/>
      <c r="E2440" s="115"/>
      <c r="F2440" s="115" t="s">
        <v>236</v>
      </c>
      <c r="G2440" s="28">
        <f t="shared" si="557"/>
        <v>0</v>
      </c>
      <c r="H2440" s="28">
        <f t="shared" si="558"/>
        <v>0</v>
      </c>
      <c r="I2440" s="28">
        <v>0</v>
      </c>
      <c r="J2440" s="28">
        <v>0</v>
      </c>
      <c r="K2440" s="28">
        <v>0</v>
      </c>
      <c r="L2440" s="28">
        <v>0</v>
      </c>
      <c r="M2440" s="28">
        <v>0</v>
      </c>
      <c r="N2440" s="28">
        <v>0</v>
      </c>
      <c r="O2440" s="28">
        <v>0</v>
      </c>
      <c r="P2440" s="28">
        <v>0</v>
      </c>
      <c r="Q2440" s="190"/>
      <c r="R2440" s="191"/>
      <c r="S2440" s="6"/>
      <c r="T2440" s="17"/>
    </row>
    <row r="2441" spans="1:20" ht="12.75">
      <c r="A2441" s="329"/>
      <c r="B2441" s="140"/>
      <c r="C2441" s="155"/>
      <c r="D2441" s="29"/>
      <c r="E2441" s="115"/>
      <c r="F2441" s="115" t="s">
        <v>237</v>
      </c>
      <c r="G2441" s="28">
        <f t="shared" si="557"/>
        <v>0</v>
      </c>
      <c r="H2441" s="28">
        <f t="shared" si="558"/>
        <v>0</v>
      </c>
      <c r="I2441" s="28">
        <v>0</v>
      </c>
      <c r="J2441" s="28">
        <v>0</v>
      </c>
      <c r="K2441" s="28">
        <v>0</v>
      </c>
      <c r="L2441" s="28">
        <v>0</v>
      </c>
      <c r="M2441" s="28">
        <v>0</v>
      </c>
      <c r="N2441" s="28">
        <v>0</v>
      </c>
      <c r="O2441" s="28">
        <v>0</v>
      </c>
      <c r="P2441" s="28">
        <v>0</v>
      </c>
      <c r="Q2441" s="190"/>
      <c r="R2441" s="191"/>
      <c r="S2441" s="6"/>
      <c r="T2441" s="17"/>
    </row>
    <row r="2442" spans="1:20" ht="13.5" thickBot="1">
      <c r="A2442" s="329"/>
      <c r="B2442" s="140"/>
      <c r="C2442" s="282"/>
      <c r="D2442" s="29"/>
      <c r="E2442" s="115"/>
      <c r="F2442" s="115" t="s">
        <v>238</v>
      </c>
      <c r="G2442" s="28">
        <f t="shared" si="557"/>
        <v>0</v>
      </c>
      <c r="H2442" s="28">
        <f t="shared" si="558"/>
        <v>0</v>
      </c>
      <c r="I2442" s="28">
        <v>0</v>
      </c>
      <c r="J2442" s="28">
        <v>0</v>
      </c>
      <c r="K2442" s="28">
        <v>0</v>
      </c>
      <c r="L2442" s="28">
        <v>0</v>
      </c>
      <c r="M2442" s="28">
        <v>0</v>
      </c>
      <c r="N2442" s="28">
        <v>0</v>
      </c>
      <c r="O2442" s="28">
        <v>0</v>
      </c>
      <c r="P2442" s="28">
        <v>0</v>
      </c>
      <c r="Q2442" s="192"/>
      <c r="R2442" s="193"/>
      <c r="S2442" s="6"/>
      <c r="T2442" s="17"/>
    </row>
    <row r="2443" spans="1:20" ht="12.75">
      <c r="A2443" s="329" t="s">
        <v>417</v>
      </c>
      <c r="B2443" s="140" t="s">
        <v>418</v>
      </c>
      <c r="C2443" s="251"/>
      <c r="D2443" s="29"/>
      <c r="E2443" s="115"/>
      <c r="F2443" s="120" t="s">
        <v>19</v>
      </c>
      <c r="G2443" s="28">
        <f>SUM(G2444:G2454)</f>
        <v>0</v>
      </c>
      <c r="H2443" s="28">
        <f aca="true" t="shared" si="559" ref="H2443:P2443">SUM(H2444:H2454)</f>
        <v>0</v>
      </c>
      <c r="I2443" s="28">
        <f t="shared" si="559"/>
        <v>0</v>
      </c>
      <c r="J2443" s="28">
        <f t="shared" si="559"/>
        <v>0</v>
      </c>
      <c r="K2443" s="28">
        <f t="shared" si="559"/>
        <v>0</v>
      </c>
      <c r="L2443" s="28">
        <f t="shared" si="559"/>
        <v>0</v>
      </c>
      <c r="M2443" s="28">
        <f t="shared" si="559"/>
        <v>0</v>
      </c>
      <c r="N2443" s="28">
        <f t="shared" si="559"/>
        <v>0</v>
      </c>
      <c r="O2443" s="28">
        <f t="shared" si="559"/>
        <v>0</v>
      </c>
      <c r="P2443" s="28">
        <f t="shared" si="559"/>
        <v>0</v>
      </c>
      <c r="Q2443" s="188" t="s">
        <v>20</v>
      </c>
      <c r="R2443" s="189"/>
      <c r="S2443" s="6"/>
      <c r="T2443" s="17"/>
    </row>
    <row r="2444" spans="1:20" ht="12.75">
      <c r="A2444" s="329"/>
      <c r="B2444" s="140"/>
      <c r="C2444" s="155"/>
      <c r="D2444" s="29"/>
      <c r="E2444" s="115"/>
      <c r="F2444" s="115" t="s">
        <v>22</v>
      </c>
      <c r="G2444" s="28">
        <f aca="true" t="shared" si="560" ref="G2444:G2454">I2444+K2444+M2444+O2444</f>
        <v>0</v>
      </c>
      <c r="H2444" s="28">
        <f aca="true" t="shared" si="561" ref="H2444:H2454">J2444+L2444+N2444+P2444</f>
        <v>0</v>
      </c>
      <c r="I2444" s="28">
        <v>0</v>
      </c>
      <c r="J2444" s="28">
        <v>0</v>
      </c>
      <c r="K2444" s="28">
        <v>0</v>
      </c>
      <c r="L2444" s="28">
        <v>0</v>
      </c>
      <c r="M2444" s="28">
        <v>0</v>
      </c>
      <c r="N2444" s="28">
        <v>0</v>
      </c>
      <c r="O2444" s="28">
        <v>0</v>
      </c>
      <c r="P2444" s="28">
        <v>0</v>
      </c>
      <c r="Q2444" s="190"/>
      <c r="R2444" s="191"/>
      <c r="S2444" s="6"/>
      <c r="T2444" s="17"/>
    </row>
    <row r="2445" spans="1:20" ht="12.75">
      <c r="A2445" s="329"/>
      <c r="B2445" s="140"/>
      <c r="C2445" s="155"/>
      <c r="D2445" s="29"/>
      <c r="E2445" s="115"/>
      <c r="F2445" s="115" t="s">
        <v>25</v>
      </c>
      <c r="G2445" s="28">
        <f t="shared" si="560"/>
        <v>0</v>
      </c>
      <c r="H2445" s="28">
        <f t="shared" si="561"/>
        <v>0</v>
      </c>
      <c r="I2445" s="28">
        <v>0</v>
      </c>
      <c r="J2445" s="28">
        <v>0</v>
      </c>
      <c r="K2445" s="28">
        <v>0</v>
      </c>
      <c r="L2445" s="28">
        <v>0</v>
      </c>
      <c r="M2445" s="28">
        <v>0</v>
      </c>
      <c r="N2445" s="28">
        <v>0</v>
      </c>
      <c r="O2445" s="28">
        <v>0</v>
      </c>
      <c r="P2445" s="28">
        <v>0</v>
      </c>
      <c r="Q2445" s="190"/>
      <c r="R2445" s="191"/>
      <c r="S2445" s="6"/>
      <c r="T2445" s="17"/>
    </row>
    <row r="2446" spans="1:20" ht="12.75">
      <c r="A2446" s="329"/>
      <c r="B2446" s="140"/>
      <c r="C2446" s="155"/>
      <c r="D2446" s="29"/>
      <c r="E2446" s="115"/>
      <c r="F2446" s="115" t="s">
        <v>26</v>
      </c>
      <c r="G2446" s="28">
        <f t="shared" si="560"/>
        <v>0</v>
      </c>
      <c r="H2446" s="28">
        <f t="shared" si="561"/>
        <v>0</v>
      </c>
      <c r="I2446" s="28">
        <v>0</v>
      </c>
      <c r="J2446" s="28">
        <v>0</v>
      </c>
      <c r="K2446" s="28">
        <v>0</v>
      </c>
      <c r="L2446" s="28">
        <v>0</v>
      </c>
      <c r="M2446" s="28">
        <v>0</v>
      </c>
      <c r="N2446" s="28">
        <v>0</v>
      </c>
      <c r="O2446" s="28">
        <v>0</v>
      </c>
      <c r="P2446" s="28">
        <v>0</v>
      </c>
      <c r="Q2446" s="190"/>
      <c r="R2446" s="191"/>
      <c r="S2446" s="6"/>
      <c r="T2446" s="17"/>
    </row>
    <row r="2447" spans="1:20" ht="12.75">
      <c r="A2447" s="329"/>
      <c r="B2447" s="140"/>
      <c r="C2447" s="155"/>
      <c r="D2447" s="29"/>
      <c r="E2447" s="115"/>
      <c r="F2447" s="115" t="s">
        <v>27</v>
      </c>
      <c r="G2447" s="28">
        <f t="shared" si="560"/>
        <v>0</v>
      </c>
      <c r="H2447" s="28">
        <f t="shared" si="561"/>
        <v>0</v>
      </c>
      <c r="I2447" s="28">
        <v>0</v>
      </c>
      <c r="J2447" s="28">
        <v>0</v>
      </c>
      <c r="K2447" s="28">
        <v>0</v>
      </c>
      <c r="L2447" s="28">
        <v>0</v>
      </c>
      <c r="M2447" s="28">
        <v>0</v>
      </c>
      <c r="N2447" s="28">
        <v>0</v>
      </c>
      <c r="O2447" s="28">
        <v>0</v>
      </c>
      <c r="P2447" s="28">
        <v>0</v>
      </c>
      <c r="Q2447" s="190"/>
      <c r="R2447" s="191"/>
      <c r="S2447" s="6"/>
      <c r="T2447" s="17"/>
    </row>
    <row r="2448" spans="1:20" ht="12.75">
      <c r="A2448" s="329"/>
      <c r="B2448" s="140"/>
      <c r="C2448" s="155"/>
      <c r="D2448" s="29"/>
      <c r="E2448" s="115"/>
      <c r="F2448" s="115" t="s">
        <v>28</v>
      </c>
      <c r="G2448" s="28">
        <f t="shared" si="560"/>
        <v>0</v>
      </c>
      <c r="H2448" s="28">
        <f t="shared" si="561"/>
        <v>0</v>
      </c>
      <c r="I2448" s="28">
        <v>0</v>
      </c>
      <c r="J2448" s="28">
        <v>0</v>
      </c>
      <c r="K2448" s="28">
        <v>0</v>
      </c>
      <c r="L2448" s="28">
        <v>0</v>
      </c>
      <c r="M2448" s="28">
        <v>0</v>
      </c>
      <c r="N2448" s="28">
        <v>0</v>
      </c>
      <c r="O2448" s="28">
        <v>0</v>
      </c>
      <c r="P2448" s="28">
        <v>0</v>
      </c>
      <c r="Q2448" s="190"/>
      <c r="R2448" s="191"/>
      <c r="S2448" s="6"/>
      <c r="T2448" s="17"/>
    </row>
    <row r="2449" spans="1:20" ht="12.75">
      <c r="A2449" s="329"/>
      <c r="B2449" s="140"/>
      <c r="C2449" s="155"/>
      <c r="D2449" s="29"/>
      <c r="E2449" s="115"/>
      <c r="F2449" s="115" t="s">
        <v>227</v>
      </c>
      <c r="G2449" s="28">
        <f t="shared" si="560"/>
        <v>0</v>
      </c>
      <c r="H2449" s="28">
        <f t="shared" si="561"/>
        <v>0</v>
      </c>
      <c r="I2449" s="28">
        <v>0</v>
      </c>
      <c r="J2449" s="28">
        <v>0</v>
      </c>
      <c r="K2449" s="28">
        <v>0</v>
      </c>
      <c r="L2449" s="28">
        <v>0</v>
      </c>
      <c r="M2449" s="28">
        <v>0</v>
      </c>
      <c r="N2449" s="28">
        <v>0</v>
      </c>
      <c r="O2449" s="28">
        <v>0</v>
      </c>
      <c r="P2449" s="28">
        <v>0</v>
      </c>
      <c r="Q2449" s="190"/>
      <c r="R2449" s="191"/>
      <c r="S2449" s="6"/>
      <c r="T2449" s="17"/>
    </row>
    <row r="2450" spans="1:20" ht="12.75">
      <c r="A2450" s="329"/>
      <c r="B2450" s="140"/>
      <c r="C2450" s="155"/>
      <c r="D2450" s="29"/>
      <c r="E2450" s="115"/>
      <c r="F2450" s="115" t="s">
        <v>234</v>
      </c>
      <c r="G2450" s="28">
        <f t="shared" si="560"/>
        <v>0</v>
      </c>
      <c r="H2450" s="28">
        <f t="shared" si="561"/>
        <v>0</v>
      </c>
      <c r="I2450" s="28">
        <v>0</v>
      </c>
      <c r="J2450" s="28">
        <v>0</v>
      </c>
      <c r="K2450" s="28">
        <v>0</v>
      </c>
      <c r="L2450" s="28">
        <v>0</v>
      </c>
      <c r="M2450" s="28">
        <v>0</v>
      </c>
      <c r="N2450" s="28">
        <v>0</v>
      </c>
      <c r="O2450" s="28">
        <v>0</v>
      </c>
      <c r="P2450" s="28">
        <v>0</v>
      </c>
      <c r="Q2450" s="190"/>
      <c r="R2450" s="191"/>
      <c r="S2450" s="6"/>
      <c r="T2450" s="17"/>
    </row>
    <row r="2451" spans="1:20" ht="12.75">
      <c r="A2451" s="329"/>
      <c r="B2451" s="140"/>
      <c r="C2451" s="155"/>
      <c r="D2451" s="29"/>
      <c r="E2451" s="115"/>
      <c r="F2451" s="115" t="s">
        <v>235</v>
      </c>
      <c r="G2451" s="28">
        <f t="shared" si="560"/>
        <v>0</v>
      </c>
      <c r="H2451" s="28">
        <f t="shared" si="561"/>
        <v>0</v>
      </c>
      <c r="I2451" s="28">
        <v>0</v>
      </c>
      <c r="J2451" s="28">
        <v>0</v>
      </c>
      <c r="K2451" s="28">
        <v>0</v>
      </c>
      <c r="L2451" s="28">
        <v>0</v>
      </c>
      <c r="M2451" s="28">
        <v>0</v>
      </c>
      <c r="N2451" s="28">
        <v>0</v>
      </c>
      <c r="O2451" s="28">
        <v>0</v>
      </c>
      <c r="P2451" s="28">
        <v>0</v>
      </c>
      <c r="Q2451" s="190"/>
      <c r="R2451" s="191"/>
      <c r="S2451" s="6"/>
      <c r="T2451" s="17"/>
    </row>
    <row r="2452" spans="1:20" ht="12.75">
      <c r="A2452" s="329"/>
      <c r="B2452" s="140"/>
      <c r="C2452" s="155"/>
      <c r="D2452" s="29"/>
      <c r="E2452" s="115"/>
      <c r="F2452" s="115" t="s">
        <v>236</v>
      </c>
      <c r="G2452" s="28">
        <f t="shared" si="560"/>
        <v>0</v>
      </c>
      <c r="H2452" s="28">
        <f t="shared" si="561"/>
        <v>0</v>
      </c>
      <c r="I2452" s="28">
        <v>0</v>
      </c>
      <c r="J2452" s="28">
        <v>0</v>
      </c>
      <c r="K2452" s="28">
        <v>0</v>
      </c>
      <c r="L2452" s="28">
        <v>0</v>
      </c>
      <c r="M2452" s="28">
        <v>0</v>
      </c>
      <c r="N2452" s="28">
        <v>0</v>
      </c>
      <c r="O2452" s="28">
        <v>0</v>
      </c>
      <c r="P2452" s="28">
        <v>0</v>
      </c>
      <c r="Q2452" s="190"/>
      <c r="R2452" s="191"/>
      <c r="S2452" s="6"/>
      <c r="T2452" s="17"/>
    </row>
    <row r="2453" spans="1:20" ht="12.75">
      <c r="A2453" s="329"/>
      <c r="B2453" s="140"/>
      <c r="C2453" s="155"/>
      <c r="D2453" s="29"/>
      <c r="E2453" s="115"/>
      <c r="F2453" s="115" t="s">
        <v>237</v>
      </c>
      <c r="G2453" s="28">
        <f t="shared" si="560"/>
        <v>0</v>
      </c>
      <c r="H2453" s="28">
        <f t="shared" si="561"/>
        <v>0</v>
      </c>
      <c r="I2453" s="28">
        <v>0</v>
      </c>
      <c r="J2453" s="28">
        <v>0</v>
      </c>
      <c r="K2453" s="28">
        <v>0</v>
      </c>
      <c r="L2453" s="28">
        <v>0</v>
      </c>
      <c r="M2453" s="28">
        <v>0</v>
      </c>
      <c r="N2453" s="28">
        <v>0</v>
      </c>
      <c r="O2453" s="28">
        <v>0</v>
      </c>
      <c r="P2453" s="28">
        <v>0</v>
      </c>
      <c r="Q2453" s="190"/>
      <c r="R2453" s="191"/>
      <c r="S2453" s="6"/>
      <c r="T2453" s="17"/>
    </row>
    <row r="2454" spans="1:20" ht="12.75">
      <c r="A2454" s="329"/>
      <c r="B2454" s="140"/>
      <c r="C2454" s="282"/>
      <c r="D2454" s="29"/>
      <c r="E2454" s="115"/>
      <c r="F2454" s="115" t="s">
        <v>238</v>
      </c>
      <c r="G2454" s="28">
        <f t="shared" si="560"/>
        <v>0</v>
      </c>
      <c r="H2454" s="28">
        <f t="shared" si="561"/>
        <v>0</v>
      </c>
      <c r="I2454" s="28">
        <v>0</v>
      </c>
      <c r="J2454" s="28">
        <v>0</v>
      </c>
      <c r="K2454" s="28">
        <v>0</v>
      </c>
      <c r="L2454" s="28">
        <v>0</v>
      </c>
      <c r="M2454" s="28">
        <v>0</v>
      </c>
      <c r="N2454" s="28">
        <v>0</v>
      </c>
      <c r="O2454" s="28">
        <v>0</v>
      </c>
      <c r="P2454" s="28">
        <v>0</v>
      </c>
      <c r="Q2454" s="300"/>
      <c r="R2454" s="333"/>
      <c r="S2454" s="6"/>
      <c r="T2454" s="17"/>
    </row>
    <row r="2455" spans="1:53" s="13" customFormat="1" ht="13.5">
      <c r="A2455" s="167" t="s">
        <v>189</v>
      </c>
      <c r="B2455" s="168"/>
      <c r="C2455" s="168"/>
      <c r="D2455" s="168"/>
      <c r="E2455" s="169"/>
      <c r="F2455" s="55" t="s">
        <v>19</v>
      </c>
      <c r="G2455" s="56">
        <f>SUM(G2456:G2466)</f>
        <v>828847.7</v>
      </c>
      <c r="H2455" s="56">
        <f>SUM(H2456:H2466)</f>
        <v>229073.3</v>
      </c>
      <c r="I2455" s="56">
        <f>SUM(I2456:I2466)</f>
        <v>796985.1</v>
      </c>
      <c r="J2455" s="56">
        <f aca="true" t="shared" si="562" ref="J2455:P2455">SUM(J2456:J2466)</f>
        <v>229073.3</v>
      </c>
      <c r="K2455" s="56">
        <f t="shared" si="562"/>
        <v>0</v>
      </c>
      <c r="L2455" s="56">
        <f t="shared" si="562"/>
        <v>0</v>
      </c>
      <c r="M2455" s="56">
        <f t="shared" si="562"/>
        <v>31862.600000000002</v>
      </c>
      <c r="N2455" s="56">
        <f t="shared" si="562"/>
        <v>0</v>
      </c>
      <c r="O2455" s="56">
        <f t="shared" si="562"/>
        <v>0</v>
      </c>
      <c r="P2455" s="56">
        <f t="shared" si="562"/>
        <v>0</v>
      </c>
      <c r="Q2455" s="173"/>
      <c r="R2455" s="174"/>
      <c r="S2455" s="11"/>
      <c r="T2455" s="11"/>
      <c r="U2455" s="11"/>
      <c r="V2455" s="11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 s="12"/>
      <c r="AT2455" s="12"/>
      <c r="AU2455" s="12"/>
      <c r="AV2455" s="12"/>
      <c r="AW2455" s="12"/>
      <c r="AX2455" s="12"/>
      <c r="AY2455" s="12"/>
      <c r="AZ2455" s="12"/>
      <c r="BA2455" s="12"/>
    </row>
    <row r="2456" spans="1:53" s="13" customFormat="1" ht="13.5">
      <c r="A2456" s="167"/>
      <c r="B2456" s="168"/>
      <c r="C2456" s="168"/>
      <c r="D2456" s="168"/>
      <c r="E2456" s="169"/>
      <c r="F2456" s="14" t="s">
        <v>22</v>
      </c>
      <c r="G2456" s="15">
        <f>I2456+K2456+M2456+O2456</f>
        <v>13984.1</v>
      </c>
      <c r="H2456" s="15">
        <f>J2456+L2456+N2456+P2456</f>
        <v>13984.1</v>
      </c>
      <c r="I2456" s="15">
        <f>I2202+I2214+I2226+I2238+I2250+I2262+I2274+I2286+I2298+I2310+I2322+I2335+I2347+I2359+I2372+I2384+I2396+I2408++I2420+I2432</f>
        <v>13984.1</v>
      </c>
      <c r="J2456" s="15">
        <f aca="true" t="shared" si="563" ref="J2456:P2456">J2202+J2214+J2226+J2238+J2250+J2262+J2274+J2286+J2298+J2310+J2322+J2335+J2347+J2359+J2372+J2384+J2396+J2408++J2420+J2432</f>
        <v>13984.1</v>
      </c>
      <c r="K2456" s="15">
        <f t="shared" si="563"/>
        <v>0</v>
      </c>
      <c r="L2456" s="15">
        <f t="shared" si="563"/>
        <v>0</v>
      </c>
      <c r="M2456" s="15">
        <f t="shared" si="563"/>
        <v>0</v>
      </c>
      <c r="N2456" s="15">
        <f t="shared" si="563"/>
        <v>0</v>
      </c>
      <c r="O2456" s="15">
        <f t="shared" si="563"/>
        <v>0</v>
      </c>
      <c r="P2456" s="15">
        <f t="shared" si="563"/>
        <v>0</v>
      </c>
      <c r="Q2456" s="173"/>
      <c r="R2456" s="174"/>
      <c r="S2456" s="11"/>
      <c r="T2456" s="11"/>
      <c r="U2456" s="11"/>
      <c r="V2456" s="11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 s="12"/>
      <c r="AT2456" s="12"/>
      <c r="AU2456" s="12"/>
      <c r="AV2456" s="12"/>
      <c r="AW2456" s="12"/>
      <c r="AX2456" s="12"/>
      <c r="AY2456" s="12"/>
      <c r="AZ2456" s="12"/>
      <c r="BA2456" s="12"/>
    </row>
    <row r="2457" spans="1:53" s="13" customFormat="1" ht="13.5">
      <c r="A2457" s="167"/>
      <c r="B2457" s="168"/>
      <c r="C2457" s="168"/>
      <c r="D2457" s="168"/>
      <c r="E2457" s="169"/>
      <c r="F2457" s="14" t="s">
        <v>25</v>
      </c>
      <c r="G2457" s="15">
        <f aca="true" t="shared" si="564" ref="G2457:G2466">I2457+K2457+M2457+O2457</f>
        <v>74641.3</v>
      </c>
      <c r="H2457" s="15">
        <f aca="true" t="shared" si="565" ref="H2457:H2466">J2457+L2457+N2457+P2457</f>
        <v>74641.3</v>
      </c>
      <c r="I2457" s="15">
        <f>I2203+I2215+I2227+I2239+I2251+I2263+I2275+I2287+I2299+I2311+I2323+I2336+I2348+I2360+I2361+I2373+I2385+I2397+I2409++I2421+I2433</f>
        <v>74641.3</v>
      </c>
      <c r="J2457" s="15">
        <f aca="true" t="shared" si="566" ref="J2457:P2457">J2203+J2215+J2227+J2239+J2251+J2263+J2275+J2287+J2299+J2311+J2323+J2336+J2348+J2360+J2361+J2373+J2385+J2397+J2409++J2421+J2433</f>
        <v>74641.3</v>
      </c>
      <c r="K2457" s="15">
        <f t="shared" si="566"/>
        <v>0</v>
      </c>
      <c r="L2457" s="15">
        <f t="shared" si="566"/>
        <v>0</v>
      </c>
      <c r="M2457" s="15">
        <f t="shared" si="566"/>
        <v>0</v>
      </c>
      <c r="N2457" s="15">
        <f t="shared" si="566"/>
        <v>0</v>
      </c>
      <c r="O2457" s="15">
        <f t="shared" si="566"/>
        <v>0</v>
      </c>
      <c r="P2457" s="15">
        <f t="shared" si="566"/>
        <v>0</v>
      </c>
      <c r="Q2457" s="173"/>
      <c r="R2457" s="174"/>
      <c r="S2457" s="11"/>
      <c r="T2457" s="11"/>
      <c r="U2457" s="11"/>
      <c r="V2457" s="11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 s="12"/>
      <c r="AT2457" s="12"/>
      <c r="AU2457" s="12"/>
      <c r="AV2457" s="12"/>
      <c r="AW2457" s="12"/>
      <c r="AX2457" s="12"/>
      <c r="AY2457" s="12"/>
      <c r="AZ2457" s="12"/>
      <c r="BA2457" s="12"/>
    </row>
    <row r="2458" spans="1:53" s="13" customFormat="1" ht="13.5">
      <c r="A2458" s="167"/>
      <c r="B2458" s="168"/>
      <c r="C2458" s="168"/>
      <c r="D2458" s="168"/>
      <c r="E2458" s="169"/>
      <c r="F2458" s="14" t="s">
        <v>26</v>
      </c>
      <c r="G2458" s="15">
        <f t="shared" si="564"/>
        <v>37865.2</v>
      </c>
      <c r="H2458" s="15">
        <f t="shared" si="565"/>
        <v>37865.2</v>
      </c>
      <c r="I2458" s="15">
        <f>I2204+I2216+I2228+I2240+I2252+I2264+I2276+I2288+I2300+I2312+I2324+I2337+I2349+I2362+I2374+I2386+I2398+I2410+I2422+I2434</f>
        <v>37865.2</v>
      </c>
      <c r="J2458" s="15">
        <f aca="true" t="shared" si="567" ref="J2458:P2458">J2204+J2216+J2228+J2240+J2252+J2264+J2276+J2288+J2300+J2312+J2324+J2337+J2349+J2362+J2374+J2386+J2398+J2410+J2422+J2434</f>
        <v>37865.2</v>
      </c>
      <c r="K2458" s="15">
        <f t="shared" si="567"/>
        <v>0</v>
      </c>
      <c r="L2458" s="15">
        <f t="shared" si="567"/>
        <v>0</v>
      </c>
      <c r="M2458" s="15">
        <f t="shared" si="567"/>
        <v>0</v>
      </c>
      <c r="N2458" s="15">
        <f t="shared" si="567"/>
        <v>0</v>
      </c>
      <c r="O2458" s="15">
        <f t="shared" si="567"/>
        <v>0</v>
      </c>
      <c r="P2458" s="15">
        <f t="shared" si="567"/>
        <v>0</v>
      </c>
      <c r="Q2458" s="173"/>
      <c r="R2458" s="174"/>
      <c r="S2458" s="11"/>
      <c r="T2458" s="11"/>
      <c r="U2458" s="11"/>
      <c r="V2458" s="11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 s="12"/>
      <c r="AT2458" s="12"/>
      <c r="AU2458" s="12"/>
      <c r="AV2458" s="12"/>
      <c r="AW2458" s="12"/>
      <c r="AX2458" s="12"/>
      <c r="AY2458" s="12"/>
      <c r="AZ2458" s="12"/>
      <c r="BA2458" s="12"/>
    </row>
    <row r="2459" spans="1:53" s="13" customFormat="1" ht="13.5">
      <c r="A2459" s="167"/>
      <c r="B2459" s="168"/>
      <c r="C2459" s="168"/>
      <c r="D2459" s="168"/>
      <c r="E2459" s="169"/>
      <c r="F2459" s="14" t="s">
        <v>27</v>
      </c>
      <c r="G2459" s="15">
        <f>I2459+K2459+M2459+O2459</f>
        <v>80917.79999999999</v>
      </c>
      <c r="H2459" s="15">
        <f t="shared" si="565"/>
        <v>80917.79999999999</v>
      </c>
      <c r="I2459" s="15">
        <f>I2205+I2217+I2229+I2241+I2253+I2265+I2277+I2289+I2301+I2313+I2325+I2338+I2350+I2363+I2375+I2387+I2399+I2411+I2423+I2435</f>
        <v>80917.79999999999</v>
      </c>
      <c r="J2459" s="15">
        <f aca="true" t="shared" si="568" ref="J2459:P2459">J2205+J2217+J2229+J2241+J2253+J2265+J2277+J2289+J2301+J2313+J2325+J2338+J2350+J2363+J2375+J2387+J2399+J2411+J2423+J2435</f>
        <v>80917.79999999999</v>
      </c>
      <c r="K2459" s="15">
        <f t="shared" si="568"/>
        <v>0</v>
      </c>
      <c r="L2459" s="15">
        <f t="shared" si="568"/>
        <v>0</v>
      </c>
      <c r="M2459" s="15">
        <f t="shared" si="568"/>
        <v>0</v>
      </c>
      <c r="N2459" s="15">
        <f t="shared" si="568"/>
        <v>0</v>
      </c>
      <c r="O2459" s="15">
        <f t="shared" si="568"/>
        <v>0</v>
      </c>
      <c r="P2459" s="15">
        <f t="shared" si="568"/>
        <v>0</v>
      </c>
      <c r="Q2459" s="173"/>
      <c r="R2459" s="174"/>
      <c r="S2459" s="11"/>
      <c r="T2459" s="11"/>
      <c r="U2459" s="11"/>
      <c r="V2459" s="11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 s="12"/>
      <c r="AT2459" s="12"/>
      <c r="AU2459" s="12"/>
      <c r="AV2459" s="12"/>
      <c r="AW2459" s="12"/>
      <c r="AX2459" s="12"/>
      <c r="AY2459" s="12"/>
      <c r="AZ2459" s="12"/>
      <c r="BA2459" s="12"/>
    </row>
    <row r="2460" spans="1:53" s="13" customFormat="1" ht="13.5">
      <c r="A2460" s="167"/>
      <c r="B2460" s="168"/>
      <c r="C2460" s="168"/>
      <c r="D2460" s="168"/>
      <c r="E2460" s="169"/>
      <c r="F2460" s="14" t="s">
        <v>28</v>
      </c>
      <c r="G2460" s="15">
        <f t="shared" si="564"/>
        <v>21664.899999999998</v>
      </c>
      <c r="H2460" s="15">
        <f t="shared" si="565"/>
        <v>21664.899999999998</v>
      </c>
      <c r="I2460" s="15">
        <f>I2472+I2484</f>
        <v>21664.899999999998</v>
      </c>
      <c r="J2460" s="15">
        <f aca="true" t="shared" si="569" ref="J2460:P2460">J2472+J2484</f>
        <v>21664.899999999998</v>
      </c>
      <c r="K2460" s="15">
        <f t="shared" si="569"/>
        <v>0</v>
      </c>
      <c r="L2460" s="15">
        <f t="shared" si="569"/>
        <v>0</v>
      </c>
      <c r="M2460" s="15">
        <f t="shared" si="569"/>
        <v>0</v>
      </c>
      <c r="N2460" s="15">
        <f t="shared" si="569"/>
        <v>0</v>
      </c>
      <c r="O2460" s="15">
        <f t="shared" si="569"/>
        <v>0</v>
      </c>
      <c r="P2460" s="15">
        <f t="shared" si="569"/>
        <v>0</v>
      </c>
      <c r="Q2460" s="173"/>
      <c r="R2460" s="174"/>
      <c r="S2460" s="11"/>
      <c r="T2460" s="11"/>
      <c r="U2460" s="11"/>
      <c r="V2460" s="11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 s="12"/>
      <c r="AT2460" s="12"/>
      <c r="AU2460" s="12"/>
      <c r="AV2460" s="12"/>
      <c r="AW2460" s="12"/>
      <c r="AX2460" s="12"/>
      <c r="AY2460" s="12"/>
      <c r="AZ2460" s="12"/>
      <c r="BA2460" s="12"/>
    </row>
    <row r="2461" spans="1:53" s="13" customFormat="1" ht="13.5">
      <c r="A2461" s="167"/>
      <c r="B2461" s="168"/>
      <c r="C2461" s="168"/>
      <c r="D2461" s="168"/>
      <c r="E2461" s="169"/>
      <c r="F2461" s="14" t="s">
        <v>227</v>
      </c>
      <c r="G2461" s="15">
        <f t="shared" si="564"/>
        <v>162367.2</v>
      </c>
      <c r="H2461" s="15">
        <f t="shared" si="565"/>
        <v>0</v>
      </c>
      <c r="I2461" s="15">
        <f>I2207+I2219+I2231+I2243+I2255+I2267+I2279+I2291+I2303+I2315+I2328+I2340+I2352+I2365+I2377+I2389+I2401+I2413+I2425+I2437+I2449</f>
        <v>162367.2</v>
      </c>
      <c r="J2461" s="15">
        <f aca="true" t="shared" si="570" ref="I2461:P2466">J2207+J2219+J2231+J2243+J2255+J2267+J2279+J2291+J2303+J2315+J2328+J2340+J2352+J2365+J2377+J2389+J2401+J2413+J2425+J2437+J2449</f>
        <v>0</v>
      </c>
      <c r="K2461" s="15">
        <f t="shared" si="570"/>
        <v>0</v>
      </c>
      <c r="L2461" s="15">
        <f t="shared" si="570"/>
        <v>0</v>
      </c>
      <c r="M2461" s="15">
        <f t="shared" si="570"/>
        <v>0</v>
      </c>
      <c r="N2461" s="15">
        <f t="shared" si="570"/>
        <v>0</v>
      </c>
      <c r="O2461" s="15">
        <f t="shared" si="570"/>
        <v>0</v>
      </c>
      <c r="P2461" s="15">
        <f t="shared" si="570"/>
        <v>0</v>
      </c>
      <c r="Q2461" s="173"/>
      <c r="R2461" s="174"/>
      <c r="S2461" s="57">
        <f>I2059+I2328+I2352</f>
        <v>27156.9</v>
      </c>
      <c r="T2461" s="11"/>
      <c r="U2461" s="11"/>
      <c r="V2461" s="11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 s="12"/>
      <c r="AT2461" s="12"/>
      <c r="AU2461" s="12"/>
      <c r="AV2461" s="12"/>
      <c r="AW2461" s="12"/>
      <c r="AX2461" s="12"/>
      <c r="AY2461" s="12"/>
      <c r="AZ2461" s="12"/>
      <c r="BA2461" s="12"/>
    </row>
    <row r="2462" spans="1:53" s="13" customFormat="1" ht="13.5">
      <c r="A2462" s="167"/>
      <c r="B2462" s="168"/>
      <c r="C2462" s="168"/>
      <c r="D2462" s="168"/>
      <c r="E2462" s="169"/>
      <c r="F2462" s="14" t="s">
        <v>234</v>
      </c>
      <c r="G2462" s="15">
        <f t="shared" si="564"/>
        <v>42226.9</v>
      </c>
      <c r="H2462" s="15">
        <f t="shared" si="565"/>
        <v>0</v>
      </c>
      <c r="I2462" s="15">
        <f>I2208+I2220+I2232+I2244+I2256+I2268+I2280+I2292+I2304+I2316+I2329+I2341+I2353+I2366+I2378+I2390+I2402+I2414+I2426+I2438+I2450</f>
        <v>10556.7</v>
      </c>
      <c r="J2462" s="15">
        <f t="shared" si="570"/>
        <v>0</v>
      </c>
      <c r="K2462" s="15">
        <f t="shared" si="570"/>
        <v>0</v>
      </c>
      <c r="L2462" s="15">
        <f t="shared" si="570"/>
        <v>0</v>
      </c>
      <c r="M2462" s="15">
        <f t="shared" si="570"/>
        <v>31670.2</v>
      </c>
      <c r="N2462" s="15">
        <f t="shared" si="570"/>
        <v>0</v>
      </c>
      <c r="O2462" s="15">
        <f t="shared" si="570"/>
        <v>0</v>
      </c>
      <c r="P2462" s="15">
        <f t="shared" si="570"/>
        <v>0</v>
      </c>
      <c r="Q2462" s="173"/>
      <c r="R2462" s="174"/>
      <c r="S2462" s="10"/>
      <c r="T2462" s="11"/>
      <c r="U2462" s="11"/>
      <c r="V2462" s="11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 s="12"/>
      <c r="AT2462" s="12"/>
      <c r="AU2462" s="12"/>
      <c r="AV2462" s="12"/>
      <c r="AW2462" s="12"/>
      <c r="AX2462" s="12"/>
      <c r="AY2462" s="12"/>
      <c r="AZ2462" s="12"/>
      <c r="BA2462" s="12"/>
    </row>
    <row r="2463" spans="1:53" s="13" customFormat="1" ht="13.5">
      <c r="A2463" s="167"/>
      <c r="B2463" s="168"/>
      <c r="C2463" s="168"/>
      <c r="D2463" s="168"/>
      <c r="E2463" s="169"/>
      <c r="F2463" s="14" t="s">
        <v>235</v>
      </c>
      <c r="G2463" s="15">
        <f t="shared" si="564"/>
        <v>0</v>
      </c>
      <c r="H2463" s="15">
        <f t="shared" si="565"/>
        <v>0</v>
      </c>
      <c r="I2463" s="15">
        <f>I2209+I2221+I2233+I2245+I2257+I2269+I2281+I2293+I2305+I2317+I2330+I2342+I2354+I2367+I2379+I2391+I2403+I2415+I2427+I2439+I2451</f>
        <v>0</v>
      </c>
      <c r="J2463" s="15">
        <f t="shared" si="570"/>
        <v>0</v>
      </c>
      <c r="K2463" s="15">
        <f t="shared" si="570"/>
        <v>0</v>
      </c>
      <c r="L2463" s="15">
        <f t="shared" si="570"/>
        <v>0</v>
      </c>
      <c r="M2463" s="15">
        <f t="shared" si="570"/>
        <v>0</v>
      </c>
      <c r="N2463" s="15">
        <f t="shared" si="570"/>
        <v>0</v>
      </c>
      <c r="O2463" s="15">
        <f t="shared" si="570"/>
        <v>0</v>
      </c>
      <c r="P2463" s="15">
        <f t="shared" si="570"/>
        <v>0</v>
      </c>
      <c r="Q2463" s="173"/>
      <c r="R2463" s="174"/>
      <c r="S2463" s="10"/>
      <c r="T2463" s="11"/>
      <c r="U2463" s="11"/>
      <c r="V2463" s="11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 s="12"/>
      <c r="AT2463" s="12"/>
      <c r="AU2463" s="12"/>
      <c r="AV2463" s="12"/>
      <c r="AW2463" s="12"/>
      <c r="AX2463" s="12"/>
      <c r="AY2463" s="12"/>
      <c r="AZ2463" s="12"/>
      <c r="BA2463" s="12"/>
    </row>
    <row r="2464" spans="1:53" s="13" customFormat="1" ht="13.5">
      <c r="A2464" s="167"/>
      <c r="B2464" s="168"/>
      <c r="C2464" s="168"/>
      <c r="D2464" s="168"/>
      <c r="E2464" s="169"/>
      <c r="F2464" s="14" t="s">
        <v>236</v>
      </c>
      <c r="G2464" s="15">
        <f>I2464+K2464+M2464+O2464</f>
        <v>85000.69999999998</v>
      </c>
      <c r="H2464" s="15">
        <f>J2464+L2464+N2464+P2464</f>
        <v>0</v>
      </c>
      <c r="I2464" s="15">
        <f>I2210+I2222+I2234+I2246+I2258+I2270+I2282+I2294+I2306+I2318+I2331+I2343+I2355+I2368+I2380+I2392+I2404+I2416+I2428+I2440+I2452</f>
        <v>84808.29999999999</v>
      </c>
      <c r="J2464" s="15">
        <f t="shared" si="570"/>
        <v>0</v>
      </c>
      <c r="K2464" s="15">
        <f t="shared" si="570"/>
        <v>0</v>
      </c>
      <c r="L2464" s="15">
        <f t="shared" si="570"/>
        <v>0</v>
      </c>
      <c r="M2464" s="15">
        <f t="shared" si="570"/>
        <v>192.4</v>
      </c>
      <c r="N2464" s="15">
        <f t="shared" si="570"/>
        <v>0</v>
      </c>
      <c r="O2464" s="15">
        <f t="shared" si="570"/>
        <v>0</v>
      </c>
      <c r="P2464" s="15">
        <f>P2210+P2222+P2234+P2246+P2258+P2270+P2282+P2294+P2306+P2318+P2331+P2343+P2355+P2368+P2380+P2392+P2404+P2416+P2428+P2440+P2452</f>
        <v>0</v>
      </c>
      <c r="Q2464" s="173"/>
      <c r="R2464" s="174"/>
      <c r="S2464" s="10"/>
      <c r="T2464" s="11"/>
      <c r="U2464" s="11"/>
      <c r="V2464" s="11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 s="12"/>
      <c r="AT2464" s="12"/>
      <c r="AU2464" s="12"/>
      <c r="AV2464" s="12"/>
      <c r="AW2464" s="12"/>
      <c r="AX2464" s="12"/>
      <c r="AY2464" s="12"/>
      <c r="AZ2464" s="12"/>
      <c r="BA2464" s="12"/>
    </row>
    <row r="2465" spans="1:53" s="13" customFormat="1" ht="13.5">
      <c r="A2465" s="167"/>
      <c r="B2465" s="168"/>
      <c r="C2465" s="168"/>
      <c r="D2465" s="168"/>
      <c r="E2465" s="169"/>
      <c r="F2465" s="14" t="s">
        <v>237</v>
      </c>
      <c r="G2465" s="15">
        <f>I2465+K2465+M2465+O2465</f>
        <v>310179.6</v>
      </c>
      <c r="H2465" s="15">
        <f>J2465+L2465+N2465+P2465</f>
        <v>0</v>
      </c>
      <c r="I2465" s="15">
        <f t="shared" si="570"/>
        <v>310179.6</v>
      </c>
      <c r="J2465" s="15">
        <f t="shared" si="570"/>
        <v>0</v>
      </c>
      <c r="K2465" s="15">
        <f t="shared" si="570"/>
        <v>0</v>
      </c>
      <c r="L2465" s="15">
        <f t="shared" si="570"/>
        <v>0</v>
      </c>
      <c r="M2465" s="15">
        <f t="shared" si="570"/>
        <v>0</v>
      </c>
      <c r="N2465" s="15">
        <f t="shared" si="570"/>
        <v>0</v>
      </c>
      <c r="O2465" s="15">
        <f t="shared" si="570"/>
        <v>0</v>
      </c>
      <c r="P2465" s="15">
        <f t="shared" si="570"/>
        <v>0</v>
      </c>
      <c r="Q2465" s="173"/>
      <c r="R2465" s="174"/>
      <c r="S2465" s="10"/>
      <c r="T2465" s="11"/>
      <c r="U2465" s="11"/>
      <c r="V2465" s="11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 s="12"/>
      <c r="AT2465" s="12"/>
      <c r="AU2465" s="12"/>
      <c r="AV2465" s="12"/>
      <c r="AW2465" s="12"/>
      <c r="AX2465" s="12"/>
      <c r="AY2465" s="12"/>
      <c r="AZ2465" s="12"/>
      <c r="BA2465" s="12"/>
    </row>
    <row r="2466" spans="1:53" s="13" customFormat="1" ht="14.25" thickBot="1">
      <c r="A2466" s="170"/>
      <c r="B2466" s="171"/>
      <c r="C2466" s="171"/>
      <c r="D2466" s="171"/>
      <c r="E2466" s="172"/>
      <c r="F2466" s="58" t="s">
        <v>238</v>
      </c>
      <c r="G2466" s="20">
        <f t="shared" si="564"/>
        <v>0</v>
      </c>
      <c r="H2466" s="20">
        <f t="shared" si="565"/>
        <v>0</v>
      </c>
      <c r="I2466" s="15">
        <f t="shared" si="570"/>
        <v>0</v>
      </c>
      <c r="J2466" s="15">
        <f t="shared" si="570"/>
        <v>0</v>
      </c>
      <c r="K2466" s="15">
        <f t="shared" si="570"/>
        <v>0</v>
      </c>
      <c r="L2466" s="15">
        <f t="shared" si="570"/>
        <v>0</v>
      </c>
      <c r="M2466" s="15">
        <f t="shared" si="570"/>
        <v>0</v>
      </c>
      <c r="N2466" s="15">
        <f t="shared" si="570"/>
        <v>0</v>
      </c>
      <c r="O2466" s="15">
        <f t="shared" si="570"/>
        <v>0</v>
      </c>
      <c r="P2466" s="15">
        <f t="shared" si="570"/>
        <v>0</v>
      </c>
      <c r="Q2466" s="175"/>
      <c r="R2466" s="176"/>
      <c r="S2466" s="10"/>
      <c r="T2466" s="11"/>
      <c r="U2466" s="11"/>
      <c r="V2466" s="11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 s="12"/>
      <c r="AT2466" s="12"/>
      <c r="AU2466" s="12"/>
      <c r="AV2466" s="12"/>
      <c r="AW2466" s="12"/>
      <c r="AX2466" s="12"/>
      <c r="AY2466" s="12"/>
      <c r="AZ2466" s="12"/>
      <c r="BA2466" s="12"/>
    </row>
    <row r="2467" spans="1:53" s="13" customFormat="1" ht="13.5">
      <c r="A2467" s="185" t="s">
        <v>154</v>
      </c>
      <c r="B2467" s="186"/>
      <c r="C2467" s="186"/>
      <c r="D2467" s="186"/>
      <c r="E2467" s="187"/>
      <c r="F2467" s="8" t="s">
        <v>19</v>
      </c>
      <c r="G2467" s="9">
        <f>SUM(G2468:G2478)</f>
        <v>4910</v>
      </c>
      <c r="H2467" s="9">
        <f aca="true" t="shared" si="571" ref="H2467:P2467">SUM(H2468:H2478)</f>
        <v>4910</v>
      </c>
      <c r="I2467" s="9">
        <f t="shared" si="571"/>
        <v>4910</v>
      </c>
      <c r="J2467" s="9">
        <f t="shared" si="571"/>
        <v>4910</v>
      </c>
      <c r="K2467" s="9">
        <f t="shared" si="571"/>
        <v>0</v>
      </c>
      <c r="L2467" s="9">
        <f t="shared" si="571"/>
        <v>0</v>
      </c>
      <c r="M2467" s="9">
        <f t="shared" si="571"/>
        <v>0</v>
      </c>
      <c r="N2467" s="9">
        <f t="shared" si="571"/>
        <v>0</v>
      </c>
      <c r="O2467" s="9">
        <f t="shared" si="571"/>
        <v>0</v>
      </c>
      <c r="P2467" s="9">
        <f t="shared" si="571"/>
        <v>0</v>
      </c>
      <c r="Q2467" s="177"/>
      <c r="R2467" s="178"/>
      <c r="S2467" s="11"/>
      <c r="T2467" s="11"/>
      <c r="U2467" s="11"/>
      <c r="V2467" s="11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 s="12"/>
      <c r="AT2467" s="12"/>
      <c r="AU2467" s="12"/>
      <c r="AV2467" s="12"/>
      <c r="AW2467" s="12"/>
      <c r="AX2467" s="12"/>
      <c r="AY2467" s="12"/>
      <c r="AZ2467" s="12"/>
      <c r="BA2467" s="12"/>
    </row>
    <row r="2468" spans="1:53" s="13" customFormat="1" ht="13.5">
      <c r="A2468" s="167"/>
      <c r="B2468" s="168"/>
      <c r="C2468" s="168"/>
      <c r="D2468" s="168"/>
      <c r="E2468" s="169"/>
      <c r="F2468" s="14" t="s">
        <v>22</v>
      </c>
      <c r="G2468" s="15">
        <f aca="true" t="shared" si="572" ref="G2468:H2470">I2468+K2468+M2468+O2468</f>
        <v>1335</v>
      </c>
      <c r="H2468" s="15">
        <f t="shared" si="572"/>
        <v>1335</v>
      </c>
      <c r="I2468" s="15">
        <f>I2214</f>
        <v>1335</v>
      </c>
      <c r="J2468" s="15">
        <f>J2214</f>
        <v>1335</v>
      </c>
      <c r="K2468" s="15">
        <f aca="true" t="shared" si="573" ref="K2468:P2468">K2214</f>
        <v>0</v>
      </c>
      <c r="L2468" s="15">
        <f t="shared" si="573"/>
        <v>0</v>
      </c>
      <c r="M2468" s="15">
        <f t="shared" si="573"/>
        <v>0</v>
      </c>
      <c r="N2468" s="15">
        <f t="shared" si="573"/>
        <v>0</v>
      </c>
      <c r="O2468" s="15">
        <f t="shared" si="573"/>
        <v>0</v>
      </c>
      <c r="P2468" s="15">
        <f t="shared" si="573"/>
        <v>0</v>
      </c>
      <c r="Q2468" s="173"/>
      <c r="R2468" s="174"/>
      <c r="S2468" s="11"/>
      <c r="T2468" s="11"/>
      <c r="U2468" s="11"/>
      <c r="V2468" s="11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 s="12"/>
      <c r="AT2468" s="12"/>
      <c r="AU2468" s="12"/>
      <c r="AV2468" s="12"/>
      <c r="AW2468" s="12"/>
      <c r="AX2468" s="12"/>
      <c r="AY2468" s="12"/>
      <c r="AZ2468" s="12"/>
      <c r="BA2468" s="12"/>
    </row>
    <row r="2469" spans="1:53" s="13" customFormat="1" ht="13.5">
      <c r="A2469" s="167"/>
      <c r="B2469" s="168"/>
      <c r="C2469" s="168"/>
      <c r="D2469" s="168"/>
      <c r="E2469" s="169"/>
      <c r="F2469" s="14" t="s">
        <v>25</v>
      </c>
      <c r="G2469" s="15">
        <f t="shared" si="572"/>
        <v>2800</v>
      </c>
      <c r="H2469" s="15">
        <f t="shared" si="572"/>
        <v>2800</v>
      </c>
      <c r="I2469" s="15">
        <f>I2348+I2360+I2361</f>
        <v>2800</v>
      </c>
      <c r="J2469" s="15">
        <f>J2348+J2360+J2361</f>
        <v>2800</v>
      </c>
      <c r="K2469" s="15">
        <f aca="true" t="shared" si="574" ref="K2469:P2469">K2348+K2360</f>
        <v>0</v>
      </c>
      <c r="L2469" s="15">
        <f t="shared" si="574"/>
        <v>0</v>
      </c>
      <c r="M2469" s="15">
        <f t="shared" si="574"/>
        <v>0</v>
      </c>
      <c r="N2469" s="15">
        <f t="shared" si="574"/>
        <v>0</v>
      </c>
      <c r="O2469" s="15">
        <f t="shared" si="574"/>
        <v>0</v>
      </c>
      <c r="P2469" s="15">
        <f t="shared" si="574"/>
        <v>0</v>
      </c>
      <c r="Q2469" s="173"/>
      <c r="R2469" s="174"/>
      <c r="S2469" s="11"/>
      <c r="T2469" s="11"/>
      <c r="U2469" s="11"/>
      <c r="V2469" s="11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 s="12"/>
      <c r="AT2469" s="12"/>
      <c r="AU2469" s="12"/>
      <c r="AV2469" s="12"/>
      <c r="AW2469" s="12"/>
      <c r="AX2469" s="12"/>
      <c r="AY2469" s="12"/>
      <c r="AZ2469" s="12"/>
      <c r="BA2469" s="12"/>
    </row>
    <row r="2470" spans="1:53" s="13" customFormat="1" ht="13.5">
      <c r="A2470" s="167"/>
      <c r="B2470" s="168"/>
      <c r="C2470" s="168"/>
      <c r="D2470" s="168"/>
      <c r="E2470" s="169"/>
      <c r="F2470" s="14" t="s">
        <v>26</v>
      </c>
      <c r="G2470" s="15">
        <f t="shared" si="572"/>
        <v>775</v>
      </c>
      <c r="H2470" s="15">
        <f t="shared" si="572"/>
        <v>775</v>
      </c>
      <c r="I2470" s="15">
        <f>I2349+I2324</f>
        <v>775</v>
      </c>
      <c r="J2470" s="15">
        <f aca="true" t="shared" si="575" ref="J2470:P2470">J2349+J2324</f>
        <v>775</v>
      </c>
      <c r="K2470" s="15">
        <f t="shared" si="575"/>
        <v>0</v>
      </c>
      <c r="L2470" s="15">
        <f t="shared" si="575"/>
        <v>0</v>
      </c>
      <c r="M2470" s="15">
        <f t="shared" si="575"/>
        <v>0</v>
      </c>
      <c r="N2470" s="15">
        <f t="shared" si="575"/>
        <v>0</v>
      </c>
      <c r="O2470" s="15">
        <f t="shared" si="575"/>
        <v>0</v>
      </c>
      <c r="P2470" s="15">
        <f t="shared" si="575"/>
        <v>0</v>
      </c>
      <c r="Q2470" s="173"/>
      <c r="R2470" s="174"/>
      <c r="S2470" s="11"/>
      <c r="T2470" s="11"/>
      <c r="U2470" s="11"/>
      <c r="V2470" s="11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 s="12"/>
      <c r="AT2470" s="12"/>
      <c r="AU2470" s="12"/>
      <c r="AV2470" s="12"/>
      <c r="AW2470" s="12"/>
      <c r="AX2470" s="12"/>
      <c r="AY2470" s="12"/>
      <c r="AZ2470" s="12"/>
      <c r="BA2470" s="12"/>
    </row>
    <row r="2471" spans="1:53" s="13" customFormat="1" ht="13.5">
      <c r="A2471" s="167"/>
      <c r="B2471" s="168"/>
      <c r="C2471" s="168"/>
      <c r="D2471" s="168"/>
      <c r="E2471" s="169"/>
      <c r="F2471" s="14" t="s">
        <v>27</v>
      </c>
      <c r="G2471" s="15">
        <f aca="true" t="shared" si="576" ref="G2471:G2478">I2471+K2471+M2471+O2471</f>
        <v>0</v>
      </c>
      <c r="H2471" s="15">
        <f aca="true" t="shared" si="577" ref="H2471:H2478">J2471+L2471+N2471+P2471</f>
        <v>0</v>
      </c>
      <c r="I2471" s="15">
        <f>I2229+I2241+I2253+I2265+I2289+I2301+I2313+I2325+I2326</f>
        <v>0</v>
      </c>
      <c r="J2471" s="15">
        <f aca="true" t="shared" si="578" ref="J2471:P2471">J2229+J2241+J2253+J2265+J2289+J2301+J2313+J2325+J2326</f>
        <v>0</v>
      </c>
      <c r="K2471" s="15">
        <f t="shared" si="578"/>
        <v>0</v>
      </c>
      <c r="L2471" s="15">
        <f t="shared" si="578"/>
        <v>0</v>
      </c>
      <c r="M2471" s="15">
        <f t="shared" si="578"/>
        <v>0</v>
      </c>
      <c r="N2471" s="15">
        <f t="shared" si="578"/>
        <v>0</v>
      </c>
      <c r="O2471" s="15">
        <f t="shared" si="578"/>
        <v>0</v>
      </c>
      <c r="P2471" s="15">
        <f t="shared" si="578"/>
        <v>0</v>
      </c>
      <c r="Q2471" s="173"/>
      <c r="R2471" s="174"/>
      <c r="S2471" s="11"/>
      <c r="T2471" s="11"/>
      <c r="U2471" s="11"/>
      <c r="V2471" s="11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 s="12"/>
      <c r="AT2471" s="12"/>
      <c r="AU2471" s="12"/>
      <c r="AV2471" s="12"/>
      <c r="AW2471" s="12"/>
      <c r="AX2471" s="12"/>
      <c r="AY2471" s="12"/>
      <c r="AZ2471" s="12"/>
      <c r="BA2471" s="12"/>
    </row>
    <row r="2472" spans="1:53" s="13" customFormat="1" ht="13.5">
      <c r="A2472" s="167"/>
      <c r="B2472" s="168"/>
      <c r="C2472" s="168"/>
      <c r="D2472" s="168"/>
      <c r="E2472" s="169"/>
      <c r="F2472" s="14" t="s">
        <v>28</v>
      </c>
      <c r="G2472" s="15">
        <f t="shared" si="576"/>
        <v>0</v>
      </c>
      <c r="H2472" s="15">
        <f t="shared" si="577"/>
        <v>0</v>
      </c>
      <c r="I2472" s="15">
        <f>I2448</f>
        <v>0</v>
      </c>
      <c r="J2472" s="15">
        <f aca="true" t="shared" si="579" ref="J2472:P2472">J2448</f>
        <v>0</v>
      </c>
      <c r="K2472" s="15">
        <f t="shared" si="579"/>
        <v>0</v>
      </c>
      <c r="L2472" s="15">
        <f t="shared" si="579"/>
        <v>0</v>
      </c>
      <c r="M2472" s="15">
        <f t="shared" si="579"/>
        <v>0</v>
      </c>
      <c r="N2472" s="15">
        <f t="shared" si="579"/>
        <v>0</v>
      </c>
      <c r="O2472" s="15">
        <f t="shared" si="579"/>
        <v>0</v>
      </c>
      <c r="P2472" s="15">
        <f t="shared" si="579"/>
        <v>0</v>
      </c>
      <c r="Q2472" s="173"/>
      <c r="R2472" s="174"/>
      <c r="S2472" s="11"/>
      <c r="T2472" s="11"/>
      <c r="U2472" s="11"/>
      <c r="V2472" s="11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 s="12"/>
      <c r="AT2472" s="12"/>
      <c r="AU2472" s="12"/>
      <c r="AV2472" s="12"/>
      <c r="AW2472" s="12"/>
      <c r="AX2472" s="12"/>
      <c r="AY2472" s="12"/>
      <c r="AZ2472" s="12"/>
      <c r="BA2472" s="12"/>
    </row>
    <row r="2473" spans="1:53" s="13" customFormat="1" ht="13.5">
      <c r="A2473" s="167"/>
      <c r="B2473" s="168"/>
      <c r="C2473" s="168"/>
      <c r="D2473" s="168"/>
      <c r="E2473" s="169"/>
      <c r="F2473" s="14" t="s">
        <v>227</v>
      </c>
      <c r="G2473" s="15">
        <f t="shared" si="576"/>
        <v>0</v>
      </c>
      <c r="H2473" s="15">
        <f t="shared" si="577"/>
        <v>0</v>
      </c>
      <c r="I2473" s="15">
        <v>0</v>
      </c>
      <c r="J2473" s="15">
        <v>0</v>
      </c>
      <c r="K2473" s="15">
        <v>0</v>
      </c>
      <c r="L2473" s="15">
        <v>0</v>
      </c>
      <c r="M2473" s="15">
        <v>0</v>
      </c>
      <c r="N2473" s="15">
        <v>0</v>
      </c>
      <c r="O2473" s="15">
        <v>0</v>
      </c>
      <c r="P2473" s="59">
        <v>0</v>
      </c>
      <c r="Q2473" s="173"/>
      <c r="R2473" s="174"/>
      <c r="S2473" s="11"/>
      <c r="T2473" s="11"/>
      <c r="U2473" s="11"/>
      <c r="V2473" s="11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 s="12"/>
      <c r="AJ2473" s="12"/>
      <c r="AK2473" s="12"/>
      <c r="AL2473" s="12"/>
      <c r="AM2473" s="12"/>
      <c r="AN2473" s="12"/>
      <c r="AO2473" s="12"/>
      <c r="AP2473" s="12"/>
      <c r="AQ2473" s="12"/>
      <c r="AR2473" s="12"/>
      <c r="AS2473" s="12"/>
      <c r="AT2473" s="12"/>
      <c r="AU2473" s="12"/>
      <c r="AV2473" s="12"/>
      <c r="AW2473" s="12"/>
      <c r="AX2473" s="12"/>
      <c r="AY2473" s="12"/>
      <c r="AZ2473" s="12"/>
      <c r="BA2473" s="12"/>
    </row>
    <row r="2474" spans="1:53" s="13" customFormat="1" ht="13.5">
      <c r="A2474" s="167"/>
      <c r="B2474" s="168"/>
      <c r="C2474" s="168"/>
      <c r="D2474" s="168"/>
      <c r="E2474" s="169"/>
      <c r="F2474" s="14" t="s">
        <v>234</v>
      </c>
      <c r="G2474" s="15">
        <f t="shared" si="576"/>
        <v>0</v>
      </c>
      <c r="H2474" s="15">
        <f t="shared" si="577"/>
        <v>0</v>
      </c>
      <c r="I2474" s="15">
        <f>I2232+I2244+I2256+I2268+I2292+I2304+I2316</f>
        <v>0</v>
      </c>
      <c r="J2474" s="15">
        <f aca="true" t="shared" si="580" ref="J2474:P2474">J2232+J2244+J2256+J2268+J2292+J2304+J2316</f>
        <v>0</v>
      </c>
      <c r="K2474" s="15">
        <f t="shared" si="580"/>
        <v>0</v>
      </c>
      <c r="L2474" s="15">
        <f t="shared" si="580"/>
        <v>0</v>
      </c>
      <c r="M2474" s="15">
        <f t="shared" si="580"/>
        <v>0</v>
      </c>
      <c r="N2474" s="15">
        <f t="shared" si="580"/>
        <v>0</v>
      </c>
      <c r="O2474" s="15">
        <f t="shared" si="580"/>
        <v>0</v>
      </c>
      <c r="P2474" s="15">
        <f t="shared" si="580"/>
        <v>0</v>
      </c>
      <c r="Q2474" s="173"/>
      <c r="R2474" s="174"/>
      <c r="S2474" s="10"/>
      <c r="T2474" s="11"/>
      <c r="U2474" s="11"/>
      <c r="V2474" s="11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 s="12"/>
      <c r="AJ2474" s="12"/>
      <c r="AK2474" s="12"/>
      <c r="AL2474" s="12"/>
      <c r="AM2474" s="12"/>
      <c r="AN2474" s="12"/>
      <c r="AO2474" s="12"/>
      <c r="AP2474" s="12"/>
      <c r="AQ2474" s="12"/>
      <c r="AR2474" s="12"/>
      <c r="AS2474" s="12"/>
      <c r="AT2474" s="12"/>
      <c r="AU2474" s="12"/>
      <c r="AV2474" s="12"/>
      <c r="AW2474" s="12"/>
      <c r="AX2474" s="12"/>
      <c r="AY2474" s="12"/>
      <c r="AZ2474" s="12"/>
      <c r="BA2474" s="12"/>
    </row>
    <row r="2475" spans="1:53" s="13" customFormat="1" ht="13.5">
      <c r="A2475" s="167"/>
      <c r="B2475" s="168"/>
      <c r="C2475" s="168"/>
      <c r="D2475" s="168"/>
      <c r="E2475" s="169"/>
      <c r="F2475" s="14" t="s">
        <v>235</v>
      </c>
      <c r="G2475" s="15">
        <f t="shared" si="576"/>
        <v>0</v>
      </c>
      <c r="H2475" s="15">
        <f t="shared" si="577"/>
        <v>0</v>
      </c>
      <c r="I2475" s="15">
        <v>0</v>
      </c>
      <c r="J2475" s="15">
        <v>0</v>
      </c>
      <c r="K2475" s="15">
        <v>0</v>
      </c>
      <c r="L2475" s="15">
        <v>0</v>
      </c>
      <c r="M2475" s="15">
        <v>0</v>
      </c>
      <c r="N2475" s="15">
        <v>0</v>
      </c>
      <c r="O2475" s="15">
        <v>0</v>
      </c>
      <c r="P2475" s="15">
        <v>0</v>
      </c>
      <c r="Q2475" s="173"/>
      <c r="R2475" s="174"/>
      <c r="S2475" s="10"/>
      <c r="T2475" s="11"/>
      <c r="U2475" s="11"/>
      <c r="V2475" s="11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 s="12"/>
      <c r="AJ2475" s="12"/>
      <c r="AK2475" s="12"/>
      <c r="AL2475" s="12"/>
      <c r="AM2475" s="12"/>
      <c r="AN2475" s="12"/>
      <c r="AO2475" s="12"/>
      <c r="AP2475" s="12"/>
      <c r="AQ2475" s="12"/>
      <c r="AR2475" s="12"/>
      <c r="AS2475" s="12"/>
      <c r="AT2475" s="12"/>
      <c r="AU2475" s="12"/>
      <c r="AV2475" s="12"/>
      <c r="AW2475" s="12"/>
      <c r="AX2475" s="12"/>
      <c r="AY2475" s="12"/>
      <c r="AZ2475" s="12"/>
      <c r="BA2475" s="12"/>
    </row>
    <row r="2476" spans="1:53" s="13" customFormat="1" ht="13.5">
      <c r="A2476" s="167"/>
      <c r="B2476" s="168"/>
      <c r="C2476" s="168"/>
      <c r="D2476" s="168"/>
      <c r="E2476" s="169"/>
      <c r="F2476" s="14" t="s">
        <v>236</v>
      </c>
      <c r="G2476" s="15">
        <f t="shared" si="576"/>
        <v>0</v>
      </c>
      <c r="H2476" s="15">
        <f t="shared" si="577"/>
        <v>0</v>
      </c>
      <c r="I2476" s="15">
        <v>0</v>
      </c>
      <c r="J2476" s="15">
        <v>0</v>
      </c>
      <c r="K2476" s="15">
        <v>0</v>
      </c>
      <c r="L2476" s="15">
        <v>0</v>
      </c>
      <c r="M2476" s="15">
        <v>0</v>
      </c>
      <c r="N2476" s="15">
        <v>0</v>
      </c>
      <c r="O2476" s="15">
        <v>0</v>
      </c>
      <c r="P2476" s="15">
        <v>0</v>
      </c>
      <c r="Q2476" s="173"/>
      <c r="R2476" s="174"/>
      <c r="S2476" s="10"/>
      <c r="T2476" s="11"/>
      <c r="U2476" s="11"/>
      <c r="V2476" s="11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 s="12"/>
      <c r="AJ2476" s="12"/>
      <c r="AK2476" s="12"/>
      <c r="AL2476" s="12"/>
      <c r="AM2476" s="12"/>
      <c r="AN2476" s="12"/>
      <c r="AO2476" s="12"/>
      <c r="AP2476" s="12"/>
      <c r="AQ2476" s="12"/>
      <c r="AR2476" s="12"/>
      <c r="AS2476" s="12"/>
      <c r="AT2476" s="12"/>
      <c r="AU2476" s="12"/>
      <c r="AV2476" s="12"/>
      <c r="AW2476" s="12"/>
      <c r="AX2476" s="12"/>
      <c r="AY2476" s="12"/>
      <c r="AZ2476" s="12"/>
      <c r="BA2476" s="12"/>
    </row>
    <row r="2477" spans="1:53" s="13" customFormat="1" ht="13.5">
      <c r="A2477" s="167"/>
      <c r="B2477" s="168"/>
      <c r="C2477" s="168"/>
      <c r="D2477" s="168"/>
      <c r="E2477" s="169"/>
      <c r="F2477" s="14" t="s">
        <v>237</v>
      </c>
      <c r="G2477" s="15">
        <f t="shared" si="576"/>
        <v>0</v>
      </c>
      <c r="H2477" s="15">
        <f t="shared" si="577"/>
        <v>0</v>
      </c>
      <c r="I2477" s="15">
        <v>0</v>
      </c>
      <c r="J2477" s="15">
        <v>0</v>
      </c>
      <c r="K2477" s="15">
        <v>0</v>
      </c>
      <c r="L2477" s="15">
        <v>0</v>
      </c>
      <c r="M2477" s="15">
        <v>0</v>
      </c>
      <c r="N2477" s="15">
        <v>0</v>
      </c>
      <c r="O2477" s="15">
        <v>0</v>
      </c>
      <c r="P2477" s="15">
        <v>0</v>
      </c>
      <c r="Q2477" s="173"/>
      <c r="R2477" s="174"/>
      <c r="S2477" s="10"/>
      <c r="T2477" s="11"/>
      <c r="U2477" s="11"/>
      <c r="V2477" s="11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 s="12"/>
      <c r="AJ2477" s="12"/>
      <c r="AK2477" s="12"/>
      <c r="AL2477" s="12"/>
      <c r="AM2477" s="12"/>
      <c r="AN2477" s="12"/>
      <c r="AO2477" s="12"/>
      <c r="AP2477" s="12"/>
      <c r="AQ2477" s="12"/>
      <c r="AR2477" s="12"/>
      <c r="AS2477" s="12"/>
      <c r="AT2477" s="12"/>
      <c r="AU2477" s="12"/>
      <c r="AV2477" s="12"/>
      <c r="AW2477" s="12"/>
      <c r="AX2477" s="12"/>
      <c r="AY2477" s="12"/>
      <c r="AZ2477" s="12"/>
      <c r="BA2477" s="12"/>
    </row>
    <row r="2478" spans="1:53" s="13" customFormat="1" ht="14.25" thickBot="1">
      <c r="A2478" s="170"/>
      <c r="B2478" s="171"/>
      <c r="C2478" s="171"/>
      <c r="D2478" s="171"/>
      <c r="E2478" s="172"/>
      <c r="F2478" s="58" t="s">
        <v>238</v>
      </c>
      <c r="G2478" s="20">
        <f t="shared" si="576"/>
        <v>0</v>
      </c>
      <c r="H2478" s="20">
        <f t="shared" si="577"/>
        <v>0</v>
      </c>
      <c r="I2478" s="20">
        <v>0</v>
      </c>
      <c r="J2478" s="20">
        <v>0</v>
      </c>
      <c r="K2478" s="20">
        <v>0</v>
      </c>
      <c r="L2478" s="20">
        <v>0</v>
      </c>
      <c r="M2478" s="20">
        <v>0</v>
      </c>
      <c r="N2478" s="20">
        <v>0</v>
      </c>
      <c r="O2478" s="20">
        <v>0</v>
      </c>
      <c r="P2478" s="20">
        <v>0</v>
      </c>
      <c r="Q2478" s="175"/>
      <c r="R2478" s="176"/>
      <c r="S2478" s="10"/>
      <c r="T2478" s="11"/>
      <c r="U2478" s="11"/>
      <c r="V2478" s="11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 s="12"/>
      <c r="AJ2478" s="12"/>
      <c r="AK2478" s="12"/>
      <c r="AL2478" s="12"/>
      <c r="AM2478" s="12"/>
      <c r="AN2478" s="12"/>
      <c r="AO2478" s="12"/>
      <c r="AP2478" s="12"/>
      <c r="AQ2478" s="12"/>
      <c r="AR2478" s="12"/>
      <c r="AS2478" s="12"/>
      <c r="AT2478" s="12"/>
      <c r="AU2478" s="12"/>
      <c r="AV2478" s="12"/>
      <c r="AW2478" s="12"/>
      <c r="AX2478" s="12"/>
      <c r="AY2478" s="12"/>
      <c r="AZ2478" s="12"/>
      <c r="BA2478" s="12"/>
    </row>
    <row r="2479" spans="1:53" s="13" customFormat="1" ht="13.5">
      <c r="A2479" s="185" t="s">
        <v>155</v>
      </c>
      <c r="B2479" s="186"/>
      <c r="C2479" s="186"/>
      <c r="D2479" s="186"/>
      <c r="E2479" s="187"/>
      <c r="F2479" s="8" t="s">
        <v>19</v>
      </c>
      <c r="G2479" s="9">
        <f>SUM(G2480:G2490)</f>
        <v>823937.7</v>
      </c>
      <c r="H2479" s="9">
        <f aca="true" t="shared" si="581" ref="H2479:P2479">SUM(H2480:H2490)</f>
        <v>224163.3</v>
      </c>
      <c r="I2479" s="9">
        <f t="shared" si="581"/>
        <v>792075.1</v>
      </c>
      <c r="J2479" s="9">
        <f t="shared" si="581"/>
        <v>224163.3</v>
      </c>
      <c r="K2479" s="9">
        <f t="shared" si="581"/>
        <v>0</v>
      </c>
      <c r="L2479" s="9">
        <f t="shared" si="581"/>
        <v>0</v>
      </c>
      <c r="M2479" s="9">
        <f t="shared" si="581"/>
        <v>31862.600000000002</v>
      </c>
      <c r="N2479" s="9">
        <f t="shared" si="581"/>
        <v>0</v>
      </c>
      <c r="O2479" s="9">
        <f t="shared" si="581"/>
        <v>0</v>
      </c>
      <c r="P2479" s="9">
        <f t="shared" si="581"/>
        <v>0</v>
      </c>
      <c r="Q2479" s="177"/>
      <c r="R2479" s="178"/>
      <c r="S2479" s="11"/>
      <c r="T2479" s="11"/>
      <c r="U2479" s="11"/>
      <c r="V2479" s="11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 s="12"/>
      <c r="AJ2479" s="12"/>
      <c r="AK2479" s="12"/>
      <c r="AL2479" s="12"/>
      <c r="AM2479" s="12"/>
      <c r="AN2479" s="12"/>
      <c r="AO2479" s="12"/>
      <c r="AP2479" s="12"/>
      <c r="AQ2479" s="12"/>
      <c r="AR2479" s="12"/>
      <c r="AS2479" s="12"/>
      <c r="AT2479" s="12"/>
      <c r="AU2479" s="12"/>
      <c r="AV2479" s="12"/>
      <c r="AW2479" s="12"/>
      <c r="AX2479" s="12"/>
      <c r="AY2479" s="12"/>
      <c r="AZ2479" s="12"/>
      <c r="BA2479" s="12"/>
    </row>
    <row r="2480" spans="1:53" s="13" customFormat="1" ht="13.5">
      <c r="A2480" s="167"/>
      <c r="B2480" s="168"/>
      <c r="C2480" s="168"/>
      <c r="D2480" s="168"/>
      <c r="E2480" s="169"/>
      <c r="F2480" s="14" t="s">
        <v>22</v>
      </c>
      <c r="G2480" s="15">
        <f aca="true" t="shared" si="582" ref="G2480:G2485">G2456-G2468</f>
        <v>12649.1</v>
      </c>
      <c r="H2480" s="15">
        <f aca="true" t="shared" si="583" ref="H2480:P2480">H2456-H2468</f>
        <v>12649.1</v>
      </c>
      <c r="I2480" s="15">
        <f>I2456-I2468</f>
        <v>12649.1</v>
      </c>
      <c r="J2480" s="15">
        <f aca="true" t="shared" si="584" ref="I2480:J2483">J2456-J2468</f>
        <v>12649.1</v>
      </c>
      <c r="K2480" s="15">
        <f t="shared" si="583"/>
        <v>0</v>
      </c>
      <c r="L2480" s="15">
        <f t="shared" si="583"/>
        <v>0</v>
      </c>
      <c r="M2480" s="15">
        <f t="shared" si="583"/>
        <v>0</v>
      </c>
      <c r="N2480" s="15">
        <f t="shared" si="583"/>
        <v>0</v>
      </c>
      <c r="O2480" s="15">
        <f t="shared" si="583"/>
        <v>0</v>
      </c>
      <c r="P2480" s="15">
        <f t="shared" si="583"/>
        <v>0</v>
      </c>
      <c r="Q2480" s="173"/>
      <c r="R2480" s="174"/>
      <c r="S2480" s="11"/>
      <c r="T2480" s="11"/>
      <c r="U2480" s="11"/>
      <c r="V2480" s="11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 s="12"/>
      <c r="AJ2480" s="12"/>
      <c r="AK2480" s="12"/>
      <c r="AL2480" s="12"/>
      <c r="AM2480" s="12"/>
      <c r="AN2480" s="12"/>
      <c r="AO2480" s="12"/>
      <c r="AP2480" s="12"/>
      <c r="AQ2480" s="12"/>
      <c r="AR2480" s="12"/>
      <c r="AS2480" s="12"/>
      <c r="AT2480" s="12"/>
      <c r="AU2480" s="12"/>
      <c r="AV2480" s="12"/>
      <c r="AW2480" s="12"/>
      <c r="AX2480" s="12"/>
      <c r="AY2480" s="12"/>
      <c r="AZ2480" s="12"/>
      <c r="BA2480" s="12"/>
    </row>
    <row r="2481" spans="1:53" s="13" customFormat="1" ht="13.5">
      <c r="A2481" s="167"/>
      <c r="B2481" s="168"/>
      <c r="C2481" s="168"/>
      <c r="D2481" s="168"/>
      <c r="E2481" s="169"/>
      <c r="F2481" s="14" t="s">
        <v>25</v>
      </c>
      <c r="G2481" s="15">
        <f t="shared" si="582"/>
        <v>71841.3</v>
      </c>
      <c r="H2481" s="15">
        <f>H2457-H2469</f>
        <v>71841.3</v>
      </c>
      <c r="I2481" s="15">
        <f t="shared" si="584"/>
        <v>71841.3</v>
      </c>
      <c r="J2481" s="15">
        <f t="shared" si="584"/>
        <v>71841.3</v>
      </c>
      <c r="K2481" s="15">
        <f aca="true" t="shared" si="585" ref="K2481:P2483">K2457-K2469</f>
        <v>0</v>
      </c>
      <c r="L2481" s="15">
        <f t="shared" si="585"/>
        <v>0</v>
      </c>
      <c r="M2481" s="15">
        <f t="shared" si="585"/>
        <v>0</v>
      </c>
      <c r="N2481" s="15">
        <f t="shared" si="585"/>
        <v>0</v>
      </c>
      <c r="O2481" s="15">
        <f t="shared" si="585"/>
        <v>0</v>
      </c>
      <c r="P2481" s="15">
        <f t="shared" si="585"/>
        <v>0</v>
      </c>
      <c r="Q2481" s="173"/>
      <c r="R2481" s="174"/>
      <c r="S2481" s="11"/>
      <c r="T2481" s="11"/>
      <c r="U2481" s="11"/>
      <c r="V2481" s="11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 s="12"/>
      <c r="AJ2481" s="12"/>
      <c r="AK2481" s="12"/>
      <c r="AL2481" s="12"/>
      <c r="AM2481" s="12"/>
      <c r="AN2481" s="12"/>
      <c r="AO2481" s="12"/>
      <c r="AP2481" s="12"/>
      <c r="AQ2481" s="12"/>
      <c r="AR2481" s="12"/>
      <c r="AS2481" s="12"/>
      <c r="AT2481" s="12"/>
      <c r="AU2481" s="12"/>
      <c r="AV2481" s="12"/>
      <c r="AW2481" s="12"/>
      <c r="AX2481" s="12"/>
      <c r="AY2481" s="12"/>
      <c r="AZ2481" s="12"/>
      <c r="BA2481" s="12"/>
    </row>
    <row r="2482" spans="1:53" s="13" customFormat="1" ht="13.5">
      <c r="A2482" s="167"/>
      <c r="B2482" s="168"/>
      <c r="C2482" s="168"/>
      <c r="D2482" s="168"/>
      <c r="E2482" s="169"/>
      <c r="F2482" s="14" t="s">
        <v>26</v>
      </c>
      <c r="G2482" s="15">
        <f t="shared" si="582"/>
        <v>37090.2</v>
      </c>
      <c r="H2482" s="15">
        <f>H2458-H2470</f>
        <v>37090.2</v>
      </c>
      <c r="I2482" s="15">
        <f t="shared" si="584"/>
        <v>37090.2</v>
      </c>
      <c r="J2482" s="15">
        <f t="shared" si="584"/>
        <v>37090.2</v>
      </c>
      <c r="K2482" s="15">
        <f t="shared" si="585"/>
        <v>0</v>
      </c>
      <c r="L2482" s="15">
        <f t="shared" si="585"/>
        <v>0</v>
      </c>
      <c r="M2482" s="15">
        <f t="shared" si="585"/>
        <v>0</v>
      </c>
      <c r="N2482" s="15">
        <f t="shared" si="585"/>
        <v>0</v>
      </c>
      <c r="O2482" s="15">
        <f t="shared" si="585"/>
        <v>0</v>
      </c>
      <c r="P2482" s="15">
        <f t="shared" si="585"/>
        <v>0</v>
      </c>
      <c r="Q2482" s="173"/>
      <c r="R2482" s="174"/>
      <c r="S2482" s="11"/>
      <c r="T2482" s="11"/>
      <c r="U2482" s="11"/>
      <c r="V2482" s="11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 s="12"/>
      <c r="AJ2482" s="12"/>
      <c r="AK2482" s="12"/>
      <c r="AL2482" s="12"/>
      <c r="AM2482" s="12"/>
      <c r="AN2482" s="12"/>
      <c r="AO2482" s="12"/>
      <c r="AP2482" s="12"/>
      <c r="AQ2482" s="12"/>
      <c r="AR2482" s="12"/>
      <c r="AS2482" s="12"/>
      <c r="AT2482" s="12"/>
      <c r="AU2482" s="12"/>
      <c r="AV2482" s="12"/>
      <c r="AW2482" s="12"/>
      <c r="AX2482" s="12"/>
      <c r="AY2482" s="12"/>
      <c r="AZ2482" s="12"/>
      <c r="BA2482" s="12"/>
    </row>
    <row r="2483" spans="1:53" s="13" customFormat="1" ht="13.5">
      <c r="A2483" s="167"/>
      <c r="B2483" s="168"/>
      <c r="C2483" s="168"/>
      <c r="D2483" s="168"/>
      <c r="E2483" s="169"/>
      <c r="F2483" s="14" t="s">
        <v>27</v>
      </c>
      <c r="G2483" s="15">
        <f t="shared" si="582"/>
        <v>80917.79999999999</v>
      </c>
      <c r="H2483" s="15">
        <f>H2459-H2471</f>
        <v>80917.79999999999</v>
      </c>
      <c r="I2483" s="15">
        <f t="shared" si="584"/>
        <v>80917.79999999999</v>
      </c>
      <c r="J2483" s="15">
        <f t="shared" si="584"/>
        <v>80917.79999999999</v>
      </c>
      <c r="K2483" s="15">
        <f t="shared" si="585"/>
        <v>0</v>
      </c>
      <c r="L2483" s="15">
        <f t="shared" si="585"/>
        <v>0</v>
      </c>
      <c r="M2483" s="15">
        <f t="shared" si="585"/>
        <v>0</v>
      </c>
      <c r="N2483" s="15">
        <f t="shared" si="585"/>
        <v>0</v>
      </c>
      <c r="O2483" s="15">
        <f t="shared" si="585"/>
        <v>0</v>
      </c>
      <c r="P2483" s="15">
        <f t="shared" si="585"/>
        <v>0</v>
      </c>
      <c r="Q2483" s="173"/>
      <c r="R2483" s="174"/>
      <c r="S2483" s="11"/>
      <c r="T2483" s="11"/>
      <c r="U2483" s="11"/>
      <c r="V2483" s="11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 s="12"/>
      <c r="AJ2483" s="12"/>
      <c r="AK2483" s="12"/>
      <c r="AL2483" s="12"/>
      <c r="AM2483" s="12"/>
      <c r="AN2483" s="12"/>
      <c r="AO2483" s="12"/>
      <c r="AP2483" s="12"/>
      <c r="AQ2483" s="12"/>
      <c r="AR2483" s="12"/>
      <c r="AS2483" s="12"/>
      <c r="AT2483" s="12"/>
      <c r="AU2483" s="12"/>
      <c r="AV2483" s="12"/>
      <c r="AW2483" s="12"/>
      <c r="AX2483" s="12"/>
      <c r="AY2483" s="12"/>
      <c r="AZ2483" s="12"/>
      <c r="BA2483" s="12"/>
    </row>
    <row r="2484" spans="1:53" s="13" customFormat="1" ht="13.5">
      <c r="A2484" s="167"/>
      <c r="B2484" s="168"/>
      <c r="C2484" s="168"/>
      <c r="D2484" s="168"/>
      <c r="E2484" s="169"/>
      <c r="F2484" s="14" t="s">
        <v>28</v>
      </c>
      <c r="G2484" s="15">
        <f t="shared" si="582"/>
        <v>21664.899999999998</v>
      </c>
      <c r="H2484" s="15">
        <f>H2460-H2472</f>
        <v>21664.899999999998</v>
      </c>
      <c r="I2484" s="15">
        <f>I2412</f>
        <v>21664.899999999998</v>
      </c>
      <c r="J2484" s="15">
        <f aca="true" t="shared" si="586" ref="J2484:P2484">J2412</f>
        <v>21664.899999999998</v>
      </c>
      <c r="K2484" s="15">
        <f t="shared" si="586"/>
        <v>0</v>
      </c>
      <c r="L2484" s="15">
        <f t="shared" si="586"/>
        <v>0</v>
      </c>
      <c r="M2484" s="15">
        <f t="shared" si="586"/>
        <v>0</v>
      </c>
      <c r="N2484" s="15">
        <f t="shared" si="586"/>
        <v>0</v>
      </c>
      <c r="O2484" s="15">
        <f t="shared" si="586"/>
        <v>0</v>
      </c>
      <c r="P2484" s="15">
        <f t="shared" si="586"/>
        <v>0</v>
      </c>
      <c r="Q2484" s="173"/>
      <c r="R2484" s="174"/>
      <c r="S2484" s="11"/>
      <c r="T2484" s="11"/>
      <c r="U2484" s="11"/>
      <c r="V2484" s="11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 s="12"/>
      <c r="AJ2484" s="12"/>
      <c r="AK2484" s="12"/>
      <c r="AL2484" s="12"/>
      <c r="AM2484" s="12"/>
      <c r="AN2484" s="12"/>
      <c r="AO2484" s="12"/>
      <c r="AP2484" s="12"/>
      <c r="AQ2484" s="12"/>
      <c r="AR2484" s="12"/>
      <c r="AS2484" s="12"/>
      <c r="AT2484" s="12"/>
      <c r="AU2484" s="12"/>
      <c r="AV2484" s="12"/>
      <c r="AW2484" s="12"/>
      <c r="AX2484" s="12"/>
      <c r="AY2484" s="12"/>
      <c r="AZ2484" s="12"/>
      <c r="BA2484" s="12"/>
    </row>
    <row r="2485" spans="1:53" s="13" customFormat="1" ht="13.5">
      <c r="A2485" s="167"/>
      <c r="B2485" s="168"/>
      <c r="C2485" s="168"/>
      <c r="D2485" s="168"/>
      <c r="E2485" s="169"/>
      <c r="F2485" s="14" t="s">
        <v>227</v>
      </c>
      <c r="G2485" s="15">
        <f t="shared" si="582"/>
        <v>162367.2</v>
      </c>
      <c r="H2485" s="15">
        <f>H2461-H2473</f>
        <v>0</v>
      </c>
      <c r="I2485" s="15">
        <f>I2437+I2413+I2328+I2219</f>
        <v>162367.2</v>
      </c>
      <c r="J2485" s="15">
        <f aca="true" t="shared" si="587" ref="J2485:P2485">J2437+J2413+J2328+J2219</f>
        <v>0</v>
      </c>
      <c r="K2485" s="15">
        <f t="shared" si="587"/>
        <v>0</v>
      </c>
      <c r="L2485" s="15">
        <f t="shared" si="587"/>
        <v>0</v>
      </c>
      <c r="M2485" s="15">
        <f t="shared" si="587"/>
        <v>0</v>
      </c>
      <c r="N2485" s="15">
        <f t="shared" si="587"/>
        <v>0</v>
      </c>
      <c r="O2485" s="15">
        <f t="shared" si="587"/>
        <v>0</v>
      </c>
      <c r="P2485" s="15">
        <f t="shared" si="587"/>
        <v>0</v>
      </c>
      <c r="Q2485" s="173"/>
      <c r="R2485" s="174"/>
      <c r="S2485" s="11"/>
      <c r="T2485" s="11"/>
      <c r="U2485" s="11"/>
      <c r="V2485" s="11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 s="12"/>
      <c r="AJ2485" s="12"/>
      <c r="AK2485" s="12"/>
      <c r="AL2485" s="12"/>
      <c r="AM2485" s="12"/>
      <c r="AN2485" s="12"/>
      <c r="AO2485" s="12"/>
      <c r="AP2485" s="12"/>
      <c r="AQ2485" s="12"/>
      <c r="AR2485" s="12"/>
      <c r="AS2485" s="12"/>
      <c r="AT2485" s="12"/>
      <c r="AU2485" s="12"/>
      <c r="AV2485" s="12"/>
      <c r="AW2485" s="12"/>
      <c r="AX2485" s="12"/>
      <c r="AY2485" s="12"/>
      <c r="AZ2485" s="12"/>
      <c r="BA2485" s="12"/>
    </row>
    <row r="2486" spans="1:53" s="13" customFormat="1" ht="13.5">
      <c r="A2486" s="167"/>
      <c r="B2486" s="168"/>
      <c r="C2486" s="168"/>
      <c r="D2486" s="168"/>
      <c r="E2486" s="169"/>
      <c r="F2486" s="14" t="s">
        <v>234</v>
      </c>
      <c r="G2486" s="15">
        <f aca="true" t="shared" si="588" ref="G2486:H2490">I2486+K2486+M2486+O2486</f>
        <v>42226.9</v>
      </c>
      <c r="H2486" s="15">
        <f t="shared" si="588"/>
        <v>0</v>
      </c>
      <c r="I2486" s="15">
        <f aca="true" t="shared" si="589" ref="I2486:P2490">I2462-I2474</f>
        <v>10556.7</v>
      </c>
      <c r="J2486" s="15">
        <f t="shared" si="589"/>
        <v>0</v>
      </c>
      <c r="K2486" s="15">
        <f t="shared" si="589"/>
        <v>0</v>
      </c>
      <c r="L2486" s="15">
        <f t="shared" si="589"/>
        <v>0</v>
      </c>
      <c r="M2486" s="15">
        <f t="shared" si="589"/>
        <v>31670.2</v>
      </c>
      <c r="N2486" s="15">
        <f t="shared" si="589"/>
        <v>0</v>
      </c>
      <c r="O2486" s="15">
        <f t="shared" si="589"/>
        <v>0</v>
      </c>
      <c r="P2486" s="15">
        <f t="shared" si="589"/>
        <v>0</v>
      </c>
      <c r="Q2486" s="173"/>
      <c r="R2486" s="174"/>
      <c r="S2486" s="10"/>
      <c r="T2486" s="11"/>
      <c r="U2486" s="11"/>
      <c r="V2486" s="11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 s="12"/>
      <c r="AJ2486" s="12"/>
      <c r="AK2486" s="12"/>
      <c r="AL2486" s="12"/>
      <c r="AM2486" s="12"/>
      <c r="AN2486" s="12"/>
      <c r="AO2486" s="12"/>
      <c r="AP2486" s="12"/>
      <c r="AQ2486" s="12"/>
      <c r="AR2486" s="12"/>
      <c r="AS2486" s="12"/>
      <c r="AT2486" s="12"/>
      <c r="AU2486" s="12"/>
      <c r="AV2486" s="12"/>
      <c r="AW2486" s="12"/>
      <c r="AX2486" s="12"/>
      <c r="AY2486" s="12"/>
      <c r="AZ2486" s="12"/>
      <c r="BA2486" s="12"/>
    </row>
    <row r="2487" spans="1:53" s="13" customFormat="1" ht="13.5">
      <c r="A2487" s="167"/>
      <c r="B2487" s="168"/>
      <c r="C2487" s="168"/>
      <c r="D2487" s="168"/>
      <c r="E2487" s="169"/>
      <c r="F2487" s="14" t="s">
        <v>235</v>
      </c>
      <c r="G2487" s="15">
        <f t="shared" si="588"/>
        <v>0</v>
      </c>
      <c r="H2487" s="15">
        <f t="shared" si="588"/>
        <v>0</v>
      </c>
      <c r="I2487" s="15">
        <f t="shared" si="589"/>
        <v>0</v>
      </c>
      <c r="J2487" s="15">
        <f t="shared" si="589"/>
        <v>0</v>
      </c>
      <c r="K2487" s="15">
        <f t="shared" si="589"/>
        <v>0</v>
      </c>
      <c r="L2487" s="15">
        <f t="shared" si="589"/>
        <v>0</v>
      </c>
      <c r="M2487" s="15">
        <f t="shared" si="589"/>
        <v>0</v>
      </c>
      <c r="N2487" s="15">
        <f t="shared" si="589"/>
        <v>0</v>
      </c>
      <c r="O2487" s="15">
        <f t="shared" si="589"/>
        <v>0</v>
      </c>
      <c r="P2487" s="15">
        <f t="shared" si="589"/>
        <v>0</v>
      </c>
      <c r="Q2487" s="173"/>
      <c r="R2487" s="174"/>
      <c r="S2487" s="10"/>
      <c r="T2487" s="11"/>
      <c r="U2487" s="11"/>
      <c r="V2487" s="11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 s="12"/>
      <c r="AJ2487" s="12"/>
      <c r="AK2487" s="12"/>
      <c r="AL2487" s="12"/>
      <c r="AM2487" s="12"/>
      <c r="AN2487" s="12"/>
      <c r="AO2487" s="12"/>
      <c r="AP2487" s="12"/>
      <c r="AQ2487" s="12"/>
      <c r="AR2487" s="12"/>
      <c r="AS2487" s="12"/>
      <c r="AT2487" s="12"/>
      <c r="AU2487" s="12"/>
      <c r="AV2487" s="12"/>
      <c r="AW2487" s="12"/>
      <c r="AX2487" s="12"/>
      <c r="AY2487" s="12"/>
      <c r="AZ2487" s="12"/>
      <c r="BA2487" s="12"/>
    </row>
    <row r="2488" spans="1:53" s="13" customFormat="1" ht="13.5">
      <c r="A2488" s="167"/>
      <c r="B2488" s="168"/>
      <c r="C2488" s="168"/>
      <c r="D2488" s="168"/>
      <c r="E2488" s="169"/>
      <c r="F2488" s="14" t="s">
        <v>236</v>
      </c>
      <c r="G2488" s="15">
        <f>I2488+K2488+M2488+O2488</f>
        <v>85000.69999999998</v>
      </c>
      <c r="H2488" s="15">
        <f t="shared" si="588"/>
        <v>0</v>
      </c>
      <c r="I2488" s="15">
        <f>I2464-I2476</f>
        <v>84808.29999999999</v>
      </c>
      <c r="J2488" s="15">
        <f t="shared" si="589"/>
        <v>0</v>
      </c>
      <c r="K2488" s="15">
        <f t="shared" si="589"/>
        <v>0</v>
      </c>
      <c r="L2488" s="15">
        <f t="shared" si="589"/>
        <v>0</v>
      </c>
      <c r="M2488" s="15">
        <f t="shared" si="589"/>
        <v>192.4</v>
      </c>
      <c r="N2488" s="15">
        <f t="shared" si="589"/>
        <v>0</v>
      </c>
      <c r="O2488" s="15">
        <f t="shared" si="589"/>
        <v>0</v>
      </c>
      <c r="P2488" s="15">
        <f t="shared" si="589"/>
        <v>0</v>
      </c>
      <c r="Q2488" s="173"/>
      <c r="R2488" s="174"/>
      <c r="S2488" s="10"/>
      <c r="T2488" s="11"/>
      <c r="U2488" s="11"/>
      <c r="V2488" s="11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 s="12"/>
      <c r="AJ2488" s="12"/>
      <c r="AK2488" s="12"/>
      <c r="AL2488" s="12"/>
      <c r="AM2488" s="12"/>
      <c r="AN2488" s="12"/>
      <c r="AO2488" s="12"/>
      <c r="AP2488" s="12"/>
      <c r="AQ2488" s="12"/>
      <c r="AR2488" s="12"/>
      <c r="AS2488" s="12"/>
      <c r="AT2488" s="12"/>
      <c r="AU2488" s="12"/>
      <c r="AV2488" s="12"/>
      <c r="AW2488" s="12"/>
      <c r="AX2488" s="12"/>
      <c r="AY2488" s="12"/>
      <c r="AZ2488" s="12"/>
      <c r="BA2488" s="12"/>
    </row>
    <row r="2489" spans="1:53" s="13" customFormat="1" ht="13.5">
      <c r="A2489" s="167"/>
      <c r="B2489" s="168"/>
      <c r="C2489" s="168"/>
      <c r="D2489" s="168"/>
      <c r="E2489" s="169"/>
      <c r="F2489" s="14" t="s">
        <v>237</v>
      </c>
      <c r="G2489" s="15">
        <f t="shared" si="588"/>
        <v>310179.6</v>
      </c>
      <c r="H2489" s="15">
        <f t="shared" si="588"/>
        <v>0</v>
      </c>
      <c r="I2489" s="15">
        <f t="shared" si="589"/>
        <v>310179.6</v>
      </c>
      <c r="J2489" s="15">
        <f t="shared" si="589"/>
        <v>0</v>
      </c>
      <c r="K2489" s="15">
        <f t="shared" si="589"/>
        <v>0</v>
      </c>
      <c r="L2489" s="15">
        <f t="shared" si="589"/>
        <v>0</v>
      </c>
      <c r="M2489" s="15">
        <f t="shared" si="589"/>
        <v>0</v>
      </c>
      <c r="N2489" s="15">
        <f t="shared" si="589"/>
        <v>0</v>
      </c>
      <c r="O2489" s="15">
        <f t="shared" si="589"/>
        <v>0</v>
      </c>
      <c r="P2489" s="15">
        <f t="shared" si="589"/>
        <v>0</v>
      </c>
      <c r="Q2489" s="173"/>
      <c r="R2489" s="174"/>
      <c r="S2489" s="10"/>
      <c r="T2489" s="11"/>
      <c r="U2489" s="11"/>
      <c r="V2489" s="11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 s="12"/>
      <c r="AJ2489" s="12"/>
      <c r="AK2489" s="12"/>
      <c r="AL2489" s="12"/>
      <c r="AM2489" s="12"/>
      <c r="AN2489" s="12"/>
      <c r="AO2489" s="12"/>
      <c r="AP2489" s="12"/>
      <c r="AQ2489" s="12"/>
      <c r="AR2489" s="12"/>
      <c r="AS2489" s="12"/>
      <c r="AT2489" s="12"/>
      <c r="AU2489" s="12"/>
      <c r="AV2489" s="12"/>
      <c r="AW2489" s="12"/>
      <c r="AX2489" s="12"/>
      <c r="AY2489" s="12"/>
      <c r="AZ2489" s="12"/>
      <c r="BA2489" s="12"/>
    </row>
    <row r="2490" spans="1:53" s="13" customFormat="1" ht="14.25" thickBot="1">
      <c r="A2490" s="170"/>
      <c r="B2490" s="171"/>
      <c r="C2490" s="171"/>
      <c r="D2490" s="171"/>
      <c r="E2490" s="172"/>
      <c r="F2490" s="58" t="s">
        <v>238</v>
      </c>
      <c r="G2490" s="20">
        <f t="shared" si="588"/>
        <v>0</v>
      </c>
      <c r="H2490" s="20">
        <f t="shared" si="588"/>
        <v>0</v>
      </c>
      <c r="I2490" s="20">
        <f t="shared" si="589"/>
        <v>0</v>
      </c>
      <c r="J2490" s="20">
        <f t="shared" si="589"/>
        <v>0</v>
      </c>
      <c r="K2490" s="20">
        <f t="shared" si="589"/>
        <v>0</v>
      </c>
      <c r="L2490" s="20">
        <f t="shared" si="589"/>
        <v>0</v>
      </c>
      <c r="M2490" s="20">
        <f t="shared" si="589"/>
        <v>0</v>
      </c>
      <c r="N2490" s="20">
        <f t="shared" si="589"/>
        <v>0</v>
      </c>
      <c r="O2490" s="20">
        <f t="shared" si="589"/>
        <v>0</v>
      </c>
      <c r="P2490" s="20">
        <f t="shared" si="589"/>
        <v>0</v>
      </c>
      <c r="Q2490" s="175"/>
      <c r="R2490" s="176"/>
      <c r="S2490" s="10"/>
      <c r="T2490" s="11"/>
      <c r="U2490" s="11"/>
      <c r="V2490" s="11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 s="12"/>
      <c r="AJ2490" s="12"/>
      <c r="AK2490" s="12"/>
      <c r="AL2490" s="12"/>
      <c r="AM2490" s="12"/>
      <c r="AN2490" s="12"/>
      <c r="AO2490" s="12"/>
      <c r="AP2490" s="12"/>
      <c r="AQ2490" s="12"/>
      <c r="AR2490" s="12"/>
      <c r="AS2490" s="12"/>
      <c r="AT2490" s="12"/>
      <c r="AU2490" s="12"/>
      <c r="AV2490" s="12"/>
      <c r="AW2490" s="12"/>
      <c r="AX2490" s="12"/>
      <c r="AY2490" s="12"/>
      <c r="AZ2490" s="12"/>
      <c r="BA2490" s="12"/>
    </row>
    <row r="2491" spans="1:18" ht="12.75">
      <c r="A2491" s="296" t="s">
        <v>190</v>
      </c>
      <c r="B2491" s="297"/>
      <c r="C2491" s="297"/>
      <c r="D2491" s="297"/>
      <c r="E2491" s="297"/>
      <c r="F2491" s="297"/>
      <c r="G2491" s="297"/>
      <c r="H2491" s="297"/>
      <c r="I2491" s="297"/>
      <c r="J2491" s="297"/>
      <c r="K2491" s="297"/>
      <c r="L2491" s="297"/>
      <c r="M2491" s="297"/>
      <c r="N2491" s="297"/>
      <c r="O2491" s="297"/>
      <c r="P2491" s="297"/>
      <c r="Q2491" s="297"/>
      <c r="R2491" s="298"/>
    </row>
    <row r="2492" spans="1:53" s="43" customFormat="1" ht="21" customHeight="1" thickBot="1">
      <c r="A2492" s="179" t="s">
        <v>428</v>
      </c>
      <c r="B2492" s="180"/>
      <c r="C2492" s="180"/>
      <c r="D2492" s="180"/>
      <c r="E2492" s="180"/>
      <c r="F2492" s="180"/>
      <c r="G2492" s="180"/>
      <c r="H2492" s="180"/>
      <c r="I2492" s="180"/>
      <c r="J2492" s="180"/>
      <c r="K2492" s="180"/>
      <c r="L2492" s="180"/>
      <c r="M2492" s="180"/>
      <c r="N2492" s="180"/>
      <c r="O2492" s="180"/>
      <c r="P2492" s="180"/>
      <c r="Q2492" s="180"/>
      <c r="R2492" s="181"/>
      <c r="S2492" s="41"/>
      <c r="T2492" s="41"/>
      <c r="U2492" s="41"/>
      <c r="V2492" s="41"/>
      <c r="W2492" s="42"/>
      <c r="X2492" s="42"/>
      <c r="Y2492" s="42"/>
      <c r="Z2492" s="42"/>
      <c r="AA2492" s="42"/>
      <c r="AB2492" s="42"/>
      <c r="AC2492" s="42"/>
      <c r="AD2492" s="42"/>
      <c r="AE2492" s="42"/>
      <c r="AF2492" s="42"/>
      <c r="AG2492" s="42"/>
      <c r="AH2492" s="42"/>
      <c r="AI2492" s="42"/>
      <c r="AJ2492" s="42"/>
      <c r="AK2492" s="42"/>
      <c r="AL2492" s="42"/>
      <c r="AM2492" s="42"/>
      <c r="AN2492" s="42"/>
      <c r="AO2492" s="42"/>
      <c r="AP2492" s="42"/>
      <c r="AQ2492" s="42"/>
      <c r="AR2492" s="42"/>
      <c r="AS2492" s="42"/>
      <c r="AT2492" s="42"/>
      <c r="AU2492" s="42"/>
      <c r="AV2492" s="42"/>
      <c r="AW2492" s="42"/>
      <c r="AX2492" s="42"/>
      <c r="AY2492" s="42"/>
      <c r="AZ2492" s="42"/>
      <c r="BA2492" s="42"/>
    </row>
    <row r="2493" spans="1:18" ht="12.75" customHeight="1">
      <c r="A2493" s="157" t="s">
        <v>157</v>
      </c>
      <c r="B2493" s="160" t="s">
        <v>191</v>
      </c>
      <c r="C2493" s="188" t="s">
        <v>33</v>
      </c>
      <c r="D2493" s="21"/>
      <c r="E2493" s="22"/>
      <c r="F2493" s="119" t="s">
        <v>19</v>
      </c>
      <c r="G2493" s="23">
        <f>SUM(G2494:G2504)</f>
        <v>8264.8</v>
      </c>
      <c r="H2493" s="23">
        <f aca="true" t="shared" si="590" ref="H2493:P2493">SUM(H2494:H2504)</f>
        <v>0</v>
      </c>
      <c r="I2493" s="23">
        <f t="shared" si="590"/>
        <v>8264.8</v>
      </c>
      <c r="J2493" s="23">
        <f t="shared" si="590"/>
        <v>0</v>
      </c>
      <c r="K2493" s="23">
        <f t="shared" si="590"/>
        <v>0</v>
      </c>
      <c r="L2493" s="23">
        <f t="shared" si="590"/>
        <v>0</v>
      </c>
      <c r="M2493" s="23">
        <f t="shared" si="590"/>
        <v>0</v>
      </c>
      <c r="N2493" s="23">
        <f t="shared" si="590"/>
        <v>0</v>
      </c>
      <c r="O2493" s="23">
        <f t="shared" si="590"/>
        <v>0</v>
      </c>
      <c r="P2493" s="23">
        <f t="shared" si="590"/>
        <v>0</v>
      </c>
      <c r="Q2493" s="188" t="s">
        <v>20</v>
      </c>
      <c r="R2493" s="189"/>
    </row>
    <row r="2494" spans="1:18" ht="12.75">
      <c r="A2494" s="158"/>
      <c r="B2494" s="161"/>
      <c r="C2494" s="190"/>
      <c r="D2494" s="29"/>
      <c r="E2494" s="103"/>
      <c r="F2494" s="115" t="s">
        <v>22</v>
      </c>
      <c r="G2494" s="28">
        <f>I2494+K2494+M2494+O2494</f>
        <v>0</v>
      </c>
      <c r="H2494" s="28">
        <f aca="true" t="shared" si="591" ref="G2494:H2498">J2494+L2494+N2494+P2494</f>
        <v>0</v>
      </c>
      <c r="I2494" s="28">
        <v>0</v>
      </c>
      <c r="J2494" s="28">
        <v>0</v>
      </c>
      <c r="K2494" s="28">
        <v>0</v>
      </c>
      <c r="L2494" s="28">
        <v>0</v>
      </c>
      <c r="M2494" s="28">
        <v>0</v>
      </c>
      <c r="N2494" s="28">
        <v>0</v>
      </c>
      <c r="O2494" s="28">
        <v>0</v>
      </c>
      <c r="P2494" s="45">
        <v>0</v>
      </c>
      <c r="Q2494" s="190"/>
      <c r="R2494" s="191"/>
    </row>
    <row r="2495" spans="1:18" ht="12.75">
      <c r="A2495" s="158"/>
      <c r="B2495" s="161"/>
      <c r="C2495" s="190"/>
      <c r="D2495" s="29"/>
      <c r="E2495" s="26"/>
      <c r="F2495" s="115" t="s">
        <v>25</v>
      </c>
      <c r="G2495" s="28">
        <f>I2495+K2495+M2495+O2495</f>
        <v>0</v>
      </c>
      <c r="H2495" s="28">
        <f t="shared" si="591"/>
        <v>0</v>
      </c>
      <c r="I2495" s="28">
        <v>0</v>
      </c>
      <c r="J2495" s="28">
        <v>0</v>
      </c>
      <c r="K2495" s="28">
        <v>0</v>
      </c>
      <c r="L2495" s="28">
        <v>0</v>
      </c>
      <c r="M2495" s="28">
        <v>0</v>
      </c>
      <c r="N2495" s="28">
        <v>0</v>
      </c>
      <c r="O2495" s="28">
        <v>0</v>
      </c>
      <c r="P2495" s="45">
        <v>0</v>
      </c>
      <c r="Q2495" s="190"/>
      <c r="R2495" s="191"/>
    </row>
    <row r="2496" spans="1:18" ht="12.75">
      <c r="A2496" s="158"/>
      <c r="B2496" s="161"/>
      <c r="C2496" s="190"/>
      <c r="D2496" s="29"/>
      <c r="E2496" s="26"/>
      <c r="F2496" s="115" t="s">
        <v>26</v>
      </c>
      <c r="G2496" s="28">
        <f t="shared" si="591"/>
        <v>0</v>
      </c>
      <c r="H2496" s="28">
        <f t="shared" si="591"/>
        <v>0</v>
      </c>
      <c r="I2496" s="28">
        <v>0</v>
      </c>
      <c r="J2496" s="28">
        <v>0</v>
      </c>
      <c r="K2496" s="28">
        <v>0</v>
      </c>
      <c r="L2496" s="28">
        <v>0</v>
      </c>
      <c r="M2496" s="28">
        <v>0</v>
      </c>
      <c r="N2496" s="28">
        <v>0</v>
      </c>
      <c r="O2496" s="28">
        <v>0</v>
      </c>
      <c r="P2496" s="45">
        <v>0</v>
      </c>
      <c r="Q2496" s="190"/>
      <c r="R2496" s="191"/>
    </row>
    <row r="2497" spans="1:18" ht="12.75">
      <c r="A2497" s="158"/>
      <c r="B2497" s="161"/>
      <c r="C2497" s="190"/>
      <c r="D2497" s="29"/>
      <c r="E2497" s="26"/>
      <c r="F2497" s="115" t="s">
        <v>27</v>
      </c>
      <c r="G2497" s="28">
        <f t="shared" si="591"/>
        <v>0</v>
      </c>
      <c r="H2497" s="28">
        <f t="shared" si="591"/>
        <v>0</v>
      </c>
      <c r="I2497" s="28">
        <v>0</v>
      </c>
      <c r="J2497" s="28">
        <v>0</v>
      </c>
      <c r="K2497" s="28">
        <v>0</v>
      </c>
      <c r="L2497" s="28">
        <v>0</v>
      </c>
      <c r="M2497" s="28">
        <v>0</v>
      </c>
      <c r="N2497" s="28">
        <v>0</v>
      </c>
      <c r="O2497" s="28">
        <v>0</v>
      </c>
      <c r="P2497" s="45">
        <v>0</v>
      </c>
      <c r="Q2497" s="190"/>
      <c r="R2497" s="191"/>
    </row>
    <row r="2498" spans="1:18" ht="12.75">
      <c r="A2498" s="158"/>
      <c r="B2498" s="161"/>
      <c r="C2498" s="190"/>
      <c r="D2498" s="29"/>
      <c r="E2498" s="26"/>
      <c r="F2498" s="115" t="s">
        <v>28</v>
      </c>
      <c r="G2498" s="28">
        <f t="shared" si="591"/>
        <v>0</v>
      </c>
      <c r="H2498" s="28">
        <f t="shared" si="591"/>
        <v>0</v>
      </c>
      <c r="I2498" s="28">
        <v>0</v>
      </c>
      <c r="J2498" s="28">
        <v>0</v>
      </c>
      <c r="K2498" s="28">
        <v>0</v>
      </c>
      <c r="L2498" s="28">
        <v>0</v>
      </c>
      <c r="M2498" s="28">
        <v>0</v>
      </c>
      <c r="N2498" s="28">
        <v>0</v>
      </c>
      <c r="O2498" s="28">
        <v>0</v>
      </c>
      <c r="P2498" s="45">
        <v>0</v>
      </c>
      <c r="Q2498" s="190"/>
      <c r="R2498" s="191"/>
    </row>
    <row r="2499" spans="1:18" ht="12.75">
      <c r="A2499" s="158"/>
      <c r="B2499" s="161"/>
      <c r="C2499" s="190"/>
      <c r="D2499" s="29"/>
      <c r="E2499" s="26"/>
      <c r="F2499" s="115" t="s">
        <v>227</v>
      </c>
      <c r="G2499" s="28">
        <v>0</v>
      </c>
      <c r="H2499" s="28">
        <v>0</v>
      </c>
      <c r="I2499" s="28">
        <v>0</v>
      </c>
      <c r="J2499" s="28">
        <v>0</v>
      </c>
      <c r="K2499" s="28">
        <v>0</v>
      </c>
      <c r="L2499" s="28">
        <v>0</v>
      </c>
      <c r="M2499" s="28">
        <v>0</v>
      </c>
      <c r="N2499" s="28">
        <v>0</v>
      </c>
      <c r="O2499" s="28">
        <v>0</v>
      </c>
      <c r="P2499" s="45">
        <v>0</v>
      </c>
      <c r="Q2499" s="190"/>
      <c r="R2499" s="191"/>
    </row>
    <row r="2500" spans="1:20" ht="12.75">
      <c r="A2500" s="158"/>
      <c r="B2500" s="161"/>
      <c r="C2500" s="190"/>
      <c r="D2500" s="115"/>
      <c r="E2500" s="26"/>
      <c r="F2500" s="115" t="s">
        <v>234</v>
      </c>
      <c r="G2500" s="28">
        <f aca="true" t="shared" si="592" ref="G2500:H2504">I2500+K2500+M2500+O2500</f>
        <v>0</v>
      </c>
      <c r="H2500" s="28">
        <f t="shared" si="592"/>
        <v>0</v>
      </c>
      <c r="I2500" s="28">
        <v>0</v>
      </c>
      <c r="J2500" s="28">
        <v>0</v>
      </c>
      <c r="K2500" s="28">
        <v>0</v>
      </c>
      <c r="L2500" s="28">
        <v>0</v>
      </c>
      <c r="M2500" s="28">
        <v>0</v>
      </c>
      <c r="N2500" s="28">
        <v>0</v>
      </c>
      <c r="O2500" s="28">
        <v>0</v>
      </c>
      <c r="P2500" s="28">
        <v>0</v>
      </c>
      <c r="Q2500" s="190"/>
      <c r="R2500" s="191"/>
      <c r="S2500" s="6"/>
      <c r="T2500" s="17"/>
    </row>
    <row r="2501" spans="1:20" ht="12.75">
      <c r="A2501" s="158"/>
      <c r="B2501" s="161"/>
      <c r="C2501" s="190"/>
      <c r="D2501" s="115"/>
      <c r="E2501" s="26"/>
      <c r="F2501" s="115" t="s">
        <v>235</v>
      </c>
      <c r="G2501" s="28">
        <f t="shared" si="592"/>
        <v>0</v>
      </c>
      <c r="H2501" s="28">
        <f t="shared" si="592"/>
        <v>0</v>
      </c>
      <c r="I2501" s="28">
        <v>0</v>
      </c>
      <c r="J2501" s="28">
        <v>0</v>
      </c>
      <c r="K2501" s="28">
        <v>0</v>
      </c>
      <c r="L2501" s="28">
        <v>0</v>
      </c>
      <c r="M2501" s="28">
        <v>0</v>
      </c>
      <c r="N2501" s="28">
        <v>0</v>
      </c>
      <c r="O2501" s="28">
        <v>0</v>
      </c>
      <c r="P2501" s="28">
        <v>0</v>
      </c>
      <c r="Q2501" s="190"/>
      <c r="R2501" s="191"/>
      <c r="S2501" s="6"/>
      <c r="T2501" s="17"/>
    </row>
    <row r="2502" spans="1:20" ht="12.75">
      <c r="A2502" s="158"/>
      <c r="B2502" s="161"/>
      <c r="C2502" s="190"/>
      <c r="D2502" s="115"/>
      <c r="E2502" s="26" t="s">
        <v>21</v>
      </c>
      <c r="F2502" s="115" t="s">
        <v>236</v>
      </c>
      <c r="G2502" s="28">
        <f t="shared" si="592"/>
        <v>830</v>
      </c>
      <c r="H2502" s="28">
        <f t="shared" si="592"/>
        <v>0</v>
      </c>
      <c r="I2502" s="28">
        <v>830</v>
      </c>
      <c r="J2502" s="28">
        <v>0</v>
      </c>
      <c r="K2502" s="28">
        <v>0</v>
      </c>
      <c r="L2502" s="28">
        <v>0</v>
      </c>
      <c r="M2502" s="28">
        <v>0</v>
      </c>
      <c r="N2502" s="28">
        <v>0</v>
      </c>
      <c r="O2502" s="28">
        <v>0</v>
      </c>
      <c r="P2502" s="28">
        <v>0</v>
      </c>
      <c r="Q2502" s="190"/>
      <c r="R2502" s="191"/>
      <c r="S2502" s="6"/>
      <c r="T2502" s="17"/>
    </row>
    <row r="2503" spans="1:20" ht="12.75">
      <c r="A2503" s="158"/>
      <c r="B2503" s="161"/>
      <c r="C2503" s="190"/>
      <c r="D2503" s="115"/>
      <c r="E2503" s="26" t="s">
        <v>23</v>
      </c>
      <c r="F2503" s="115" t="s">
        <v>237</v>
      </c>
      <c r="G2503" s="28">
        <f t="shared" si="592"/>
        <v>7434.8</v>
      </c>
      <c r="H2503" s="28">
        <f t="shared" si="592"/>
        <v>0</v>
      </c>
      <c r="I2503" s="28">
        <v>7434.8</v>
      </c>
      <c r="J2503" s="28">
        <v>0</v>
      </c>
      <c r="K2503" s="28">
        <v>0</v>
      </c>
      <c r="L2503" s="28">
        <v>0</v>
      </c>
      <c r="M2503" s="28">
        <v>0</v>
      </c>
      <c r="N2503" s="28">
        <v>0</v>
      </c>
      <c r="O2503" s="28">
        <v>0</v>
      </c>
      <c r="P2503" s="28">
        <v>0</v>
      </c>
      <c r="Q2503" s="190"/>
      <c r="R2503" s="191"/>
      <c r="S2503" s="6"/>
      <c r="T2503" s="17"/>
    </row>
    <row r="2504" spans="1:20" ht="13.5" thickBot="1">
      <c r="A2504" s="159"/>
      <c r="B2504" s="162"/>
      <c r="C2504" s="192"/>
      <c r="D2504" s="116"/>
      <c r="E2504" s="46"/>
      <c r="F2504" s="116" t="s">
        <v>238</v>
      </c>
      <c r="G2504" s="36">
        <f t="shared" si="592"/>
        <v>0</v>
      </c>
      <c r="H2504" s="36">
        <f t="shared" si="592"/>
        <v>0</v>
      </c>
      <c r="I2504" s="36">
        <v>0</v>
      </c>
      <c r="J2504" s="36">
        <v>0</v>
      </c>
      <c r="K2504" s="36">
        <v>0</v>
      </c>
      <c r="L2504" s="36">
        <v>0</v>
      </c>
      <c r="M2504" s="36">
        <v>0</v>
      </c>
      <c r="N2504" s="36">
        <v>0</v>
      </c>
      <c r="O2504" s="36">
        <v>0</v>
      </c>
      <c r="P2504" s="36">
        <v>0</v>
      </c>
      <c r="Q2504" s="192"/>
      <c r="R2504" s="193"/>
      <c r="S2504" s="6"/>
      <c r="T2504" s="17"/>
    </row>
    <row r="2505" spans="1:18" ht="12.75" customHeight="1">
      <c r="A2505" s="157" t="s">
        <v>159</v>
      </c>
      <c r="B2505" s="160" t="s">
        <v>192</v>
      </c>
      <c r="C2505" s="154"/>
      <c r="D2505" s="21"/>
      <c r="E2505" s="114"/>
      <c r="F2505" s="119" t="s">
        <v>19</v>
      </c>
      <c r="G2505" s="23">
        <f>SUM(G2506:G2516)</f>
        <v>7000</v>
      </c>
      <c r="H2505" s="23">
        <f aca="true" t="shared" si="593" ref="H2505:P2505">SUM(H2506:H2516)</f>
        <v>0</v>
      </c>
      <c r="I2505" s="23">
        <f t="shared" si="593"/>
        <v>7000</v>
      </c>
      <c r="J2505" s="23">
        <f t="shared" si="593"/>
        <v>0</v>
      </c>
      <c r="K2505" s="23">
        <f t="shared" si="593"/>
        <v>0</v>
      </c>
      <c r="L2505" s="23">
        <f t="shared" si="593"/>
        <v>0</v>
      </c>
      <c r="M2505" s="23">
        <f t="shared" si="593"/>
        <v>0</v>
      </c>
      <c r="N2505" s="23">
        <f t="shared" si="593"/>
        <v>0</v>
      </c>
      <c r="O2505" s="23">
        <f t="shared" si="593"/>
        <v>0</v>
      </c>
      <c r="P2505" s="23">
        <f t="shared" si="593"/>
        <v>0</v>
      </c>
      <c r="Q2505" s="188" t="s">
        <v>20</v>
      </c>
      <c r="R2505" s="189"/>
    </row>
    <row r="2506" spans="1:18" ht="12.75">
      <c r="A2506" s="158"/>
      <c r="B2506" s="161"/>
      <c r="C2506" s="155"/>
      <c r="D2506" s="29"/>
      <c r="E2506" s="115"/>
      <c r="F2506" s="115" t="s">
        <v>22</v>
      </c>
      <c r="G2506" s="28">
        <f aca="true" t="shared" si="594" ref="G2506:H2510">I2506+K2506+M2506+O2506</f>
        <v>0</v>
      </c>
      <c r="H2506" s="28">
        <f t="shared" si="594"/>
        <v>0</v>
      </c>
      <c r="I2506" s="28">
        <v>0</v>
      </c>
      <c r="J2506" s="28">
        <v>0</v>
      </c>
      <c r="K2506" s="28">
        <v>0</v>
      </c>
      <c r="L2506" s="28">
        <v>0</v>
      </c>
      <c r="M2506" s="28">
        <v>0</v>
      </c>
      <c r="N2506" s="28">
        <v>0</v>
      </c>
      <c r="O2506" s="28">
        <v>0</v>
      </c>
      <c r="P2506" s="45">
        <v>0</v>
      </c>
      <c r="Q2506" s="190"/>
      <c r="R2506" s="191"/>
    </row>
    <row r="2507" spans="1:18" ht="12.75">
      <c r="A2507" s="158"/>
      <c r="B2507" s="161"/>
      <c r="C2507" s="155"/>
      <c r="D2507" s="29"/>
      <c r="E2507" s="115"/>
      <c r="F2507" s="115" t="s">
        <v>25</v>
      </c>
      <c r="G2507" s="28">
        <f t="shared" si="594"/>
        <v>0</v>
      </c>
      <c r="H2507" s="28">
        <f t="shared" si="594"/>
        <v>0</v>
      </c>
      <c r="I2507" s="28">
        <v>0</v>
      </c>
      <c r="J2507" s="28">
        <v>0</v>
      </c>
      <c r="K2507" s="28">
        <v>0</v>
      </c>
      <c r="L2507" s="28">
        <v>0</v>
      </c>
      <c r="M2507" s="28">
        <v>0</v>
      </c>
      <c r="N2507" s="28">
        <v>0</v>
      </c>
      <c r="O2507" s="28">
        <v>0</v>
      </c>
      <c r="P2507" s="45">
        <v>0</v>
      </c>
      <c r="Q2507" s="190"/>
      <c r="R2507" s="191"/>
    </row>
    <row r="2508" spans="1:18" ht="12.75">
      <c r="A2508" s="158"/>
      <c r="B2508" s="161"/>
      <c r="C2508" s="155"/>
      <c r="D2508" s="29"/>
      <c r="E2508" s="115"/>
      <c r="F2508" s="115" t="s">
        <v>26</v>
      </c>
      <c r="G2508" s="28">
        <f t="shared" si="594"/>
        <v>0</v>
      </c>
      <c r="H2508" s="28">
        <f t="shared" si="594"/>
        <v>0</v>
      </c>
      <c r="I2508" s="28">
        <v>0</v>
      </c>
      <c r="J2508" s="28">
        <v>0</v>
      </c>
      <c r="K2508" s="28">
        <v>0</v>
      </c>
      <c r="L2508" s="28">
        <v>0</v>
      </c>
      <c r="M2508" s="28">
        <v>0</v>
      </c>
      <c r="N2508" s="28">
        <v>0</v>
      </c>
      <c r="O2508" s="28">
        <v>0</v>
      </c>
      <c r="P2508" s="45">
        <v>0</v>
      </c>
      <c r="Q2508" s="190"/>
      <c r="R2508" s="191"/>
    </row>
    <row r="2509" spans="1:18" ht="12.75">
      <c r="A2509" s="158"/>
      <c r="B2509" s="161"/>
      <c r="C2509" s="155"/>
      <c r="D2509" s="29"/>
      <c r="E2509" s="115"/>
      <c r="F2509" s="115" t="s">
        <v>27</v>
      </c>
      <c r="G2509" s="28">
        <f t="shared" si="594"/>
        <v>0</v>
      </c>
      <c r="H2509" s="28">
        <f t="shared" si="594"/>
        <v>0</v>
      </c>
      <c r="I2509" s="28">
        <v>0</v>
      </c>
      <c r="J2509" s="28">
        <v>0</v>
      </c>
      <c r="K2509" s="28">
        <v>0</v>
      </c>
      <c r="L2509" s="28">
        <v>0</v>
      </c>
      <c r="M2509" s="28">
        <v>0</v>
      </c>
      <c r="N2509" s="28">
        <v>0</v>
      </c>
      <c r="O2509" s="28">
        <v>0</v>
      </c>
      <c r="P2509" s="45">
        <v>0</v>
      </c>
      <c r="Q2509" s="190"/>
      <c r="R2509" s="191"/>
    </row>
    <row r="2510" spans="1:18" ht="12.75">
      <c r="A2510" s="158"/>
      <c r="B2510" s="161"/>
      <c r="C2510" s="155"/>
      <c r="D2510" s="29"/>
      <c r="E2510" s="115"/>
      <c r="F2510" s="115" t="s">
        <v>28</v>
      </c>
      <c r="G2510" s="28">
        <f t="shared" si="594"/>
        <v>0</v>
      </c>
      <c r="H2510" s="28">
        <f t="shared" si="594"/>
        <v>0</v>
      </c>
      <c r="I2510" s="28">
        <v>0</v>
      </c>
      <c r="J2510" s="28">
        <v>0</v>
      </c>
      <c r="K2510" s="28">
        <v>0</v>
      </c>
      <c r="L2510" s="28">
        <v>0</v>
      </c>
      <c r="M2510" s="28">
        <v>0</v>
      </c>
      <c r="N2510" s="28">
        <v>0</v>
      </c>
      <c r="O2510" s="28">
        <v>0</v>
      </c>
      <c r="P2510" s="45">
        <v>0</v>
      </c>
      <c r="Q2510" s="190"/>
      <c r="R2510" s="191"/>
    </row>
    <row r="2511" spans="1:18" ht="12.75">
      <c r="A2511" s="158"/>
      <c r="B2511" s="161"/>
      <c r="C2511" s="155"/>
      <c r="D2511" s="29"/>
      <c r="E2511" s="115"/>
      <c r="F2511" s="115" t="s">
        <v>227</v>
      </c>
      <c r="G2511" s="28">
        <v>0</v>
      </c>
      <c r="H2511" s="28">
        <v>0</v>
      </c>
      <c r="I2511" s="28">
        <v>0</v>
      </c>
      <c r="J2511" s="28">
        <v>0</v>
      </c>
      <c r="K2511" s="28">
        <v>0</v>
      </c>
      <c r="L2511" s="28">
        <v>0</v>
      </c>
      <c r="M2511" s="28">
        <v>0</v>
      </c>
      <c r="N2511" s="28">
        <v>0</v>
      </c>
      <c r="O2511" s="28">
        <v>0</v>
      </c>
      <c r="P2511" s="45">
        <v>0</v>
      </c>
      <c r="Q2511" s="190"/>
      <c r="R2511" s="191"/>
    </row>
    <row r="2512" spans="1:20" ht="12.75">
      <c r="A2512" s="158"/>
      <c r="B2512" s="161"/>
      <c r="C2512" s="155"/>
      <c r="D2512" s="29"/>
      <c r="E2512" s="115"/>
      <c r="F2512" s="115" t="s">
        <v>234</v>
      </c>
      <c r="G2512" s="28">
        <f aca="true" t="shared" si="595" ref="G2512:H2516">I2512+K2512+M2512+O2512</f>
        <v>0</v>
      </c>
      <c r="H2512" s="28">
        <f t="shared" si="595"/>
        <v>0</v>
      </c>
      <c r="I2512" s="28">
        <v>0</v>
      </c>
      <c r="J2512" s="28">
        <v>0</v>
      </c>
      <c r="K2512" s="28">
        <v>0</v>
      </c>
      <c r="L2512" s="28">
        <v>0</v>
      </c>
      <c r="M2512" s="28">
        <v>0</v>
      </c>
      <c r="N2512" s="28">
        <v>0</v>
      </c>
      <c r="O2512" s="28">
        <v>0</v>
      </c>
      <c r="P2512" s="28">
        <v>0</v>
      </c>
      <c r="Q2512" s="190"/>
      <c r="R2512" s="191"/>
      <c r="S2512" s="6"/>
      <c r="T2512" s="17"/>
    </row>
    <row r="2513" spans="1:20" ht="12.75">
      <c r="A2513" s="158"/>
      <c r="B2513" s="161"/>
      <c r="C2513" s="155"/>
      <c r="D2513" s="29"/>
      <c r="E2513" s="115"/>
      <c r="F2513" s="115" t="s">
        <v>235</v>
      </c>
      <c r="G2513" s="28">
        <f t="shared" si="595"/>
        <v>0</v>
      </c>
      <c r="H2513" s="28">
        <f t="shared" si="595"/>
        <v>0</v>
      </c>
      <c r="I2513" s="28">
        <v>0</v>
      </c>
      <c r="J2513" s="28">
        <v>0</v>
      </c>
      <c r="K2513" s="28">
        <v>0</v>
      </c>
      <c r="L2513" s="28">
        <v>0</v>
      </c>
      <c r="M2513" s="28">
        <v>0</v>
      </c>
      <c r="N2513" s="28">
        <v>0</v>
      </c>
      <c r="O2513" s="28">
        <v>0</v>
      </c>
      <c r="P2513" s="28">
        <v>0</v>
      </c>
      <c r="Q2513" s="190"/>
      <c r="R2513" s="191"/>
      <c r="S2513" s="6"/>
      <c r="T2513" s="17"/>
    </row>
    <row r="2514" spans="1:20" ht="12.75">
      <c r="A2514" s="158"/>
      <c r="B2514" s="161"/>
      <c r="C2514" s="155"/>
      <c r="D2514" s="29"/>
      <c r="E2514" s="115" t="s">
        <v>21</v>
      </c>
      <c r="F2514" s="115" t="s">
        <v>236</v>
      </c>
      <c r="G2514" s="28">
        <f t="shared" si="595"/>
        <v>700</v>
      </c>
      <c r="H2514" s="28">
        <f t="shared" si="595"/>
        <v>0</v>
      </c>
      <c r="I2514" s="28">
        <v>700</v>
      </c>
      <c r="J2514" s="28">
        <v>0</v>
      </c>
      <c r="K2514" s="28">
        <v>0</v>
      </c>
      <c r="L2514" s="28">
        <v>0</v>
      </c>
      <c r="M2514" s="28">
        <v>0</v>
      </c>
      <c r="N2514" s="28">
        <v>0</v>
      </c>
      <c r="O2514" s="28">
        <v>0</v>
      </c>
      <c r="P2514" s="28">
        <v>0</v>
      </c>
      <c r="Q2514" s="190"/>
      <c r="R2514" s="191"/>
      <c r="S2514" s="6"/>
      <c r="T2514" s="17"/>
    </row>
    <row r="2515" spans="1:20" ht="12.75">
      <c r="A2515" s="158"/>
      <c r="B2515" s="161"/>
      <c r="C2515" s="155"/>
      <c r="D2515" s="29"/>
      <c r="E2515" s="115" t="s">
        <v>23</v>
      </c>
      <c r="F2515" s="115" t="s">
        <v>237</v>
      </c>
      <c r="G2515" s="28">
        <f t="shared" si="595"/>
        <v>6300</v>
      </c>
      <c r="H2515" s="28">
        <f t="shared" si="595"/>
        <v>0</v>
      </c>
      <c r="I2515" s="28">
        <v>6300</v>
      </c>
      <c r="J2515" s="28">
        <v>0</v>
      </c>
      <c r="K2515" s="28">
        <v>0</v>
      </c>
      <c r="L2515" s="28">
        <v>0</v>
      </c>
      <c r="M2515" s="28">
        <v>0</v>
      </c>
      <c r="N2515" s="28">
        <v>0</v>
      </c>
      <c r="O2515" s="28">
        <v>0</v>
      </c>
      <c r="P2515" s="28">
        <v>0</v>
      </c>
      <c r="Q2515" s="190"/>
      <c r="R2515" s="191"/>
      <c r="S2515" s="6"/>
      <c r="T2515" s="17"/>
    </row>
    <row r="2516" spans="1:20" ht="13.5" thickBot="1">
      <c r="A2516" s="159"/>
      <c r="B2516" s="162"/>
      <c r="C2516" s="156"/>
      <c r="D2516" s="33"/>
      <c r="E2516" s="46"/>
      <c r="F2516" s="116" t="s">
        <v>238</v>
      </c>
      <c r="G2516" s="36">
        <f t="shared" si="595"/>
        <v>0</v>
      </c>
      <c r="H2516" s="36">
        <f t="shared" si="595"/>
        <v>0</v>
      </c>
      <c r="I2516" s="36">
        <v>0</v>
      </c>
      <c r="J2516" s="36">
        <v>0</v>
      </c>
      <c r="K2516" s="36">
        <v>0</v>
      </c>
      <c r="L2516" s="36">
        <v>0</v>
      </c>
      <c r="M2516" s="36">
        <v>0</v>
      </c>
      <c r="N2516" s="36">
        <v>0</v>
      </c>
      <c r="O2516" s="36">
        <v>0</v>
      </c>
      <c r="P2516" s="36">
        <v>0</v>
      </c>
      <c r="Q2516" s="192"/>
      <c r="R2516" s="193"/>
      <c r="S2516" s="6"/>
      <c r="T2516" s="17"/>
    </row>
    <row r="2517" spans="1:18" ht="12.75" customHeight="1">
      <c r="A2517" s="157" t="s">
        <v>161</v>
      </c>
      <c r="B2517" s="160" t="s">
        <v>193</v>
      </c>
      <c r="C2517" s="154"/>
      <c r="D2517" s="21"/>
      <c r="E2517" s="114"/>
      <c r="F2517" s="119" t="s">
        <v>19</v>
      </c>
      <c r="G2517" s="23">
        <f>SUM(G2518:G2528)</f>
        <v>10620.2</v>
      </c>
      <c r="H2517" s="23">
        <f aca="true" t="shared" si="596" ref="H2517:P2517">SUM(H2518:H2528)</f>
        <v>10620.2</v>
      </c>
      <c r="I2517" s="23">
        <f t="shared" si="596"/>
        <v>10620.2</v>
      </c>
      <c r="J2517" s="23">
        <f t="shared" si="596"/>
        <v>10620.2</v>
      </c>
      <c r="K2517" s="23">
        <f t="shared" si="596"/>
        <v>0</v>
      </c>
      <c r="L2517" s="23">
        <f t="shared" si="596"/>
        <v>0</v>
      </c>
      <c r="M2517" s="23">
        <f t="shared" si="596"/>
        <v>0</v>
      </c>
      <c r="N2517" s="23">
        <f t="shared" si="596"/>
        <v>0</v>
      </c>
      <c r="O2517" s="23">
        <f t="shared" si="596"/>
        <v>0</v>
      </c>
      <c r="P2517" s="23">
        <f t="shared" si="596"/>
        <v>0</v>
      </c>
      <c r="Q2517" s="188" t="s">
        <v>20</v>
      </c>
      <c r="R2517" s="189"/>
    </row>
    <row r="2518" spans="1:18" ht="63.75">
      <c r="A2518" s="158"/>
      <c r="B2518" s="161"/>
      <c r="C2518" s="155"/>
      <c r="D2518" s="29">
        <v>834001414</v>
      </c>
      <c r="E2518" s="115" t="s">
        <v>194</v>
      </c>
      <c r="F2518" s="115" t="s">
        <v>22</v>
      </c>
      <c r="G2518" s="28">
        <f aca="true" t="shared" si="597" ref="G2518:H2522">I2518+K2518+M2518+O2518</f>
        <v>10620.2</v>
      </c>
      <c r="H2518" s="28">
        <f t="shared" si="597"/>
        <v>10620.2</v>
      </c>
      <c r="I2518" s="28">
        <v>10620.2</v>
      </c>
      <c r="J2518" s="28">
        <v>10620.2</v>
      </c>
      <c r="K2518" s="28">
        <v>0</v>
      </c>
      <c r="L2518" s="28">
        <v>0</v>
      </c>
      <c r="M2518" s="28">
        <v>0</v>
      </c>
      <c r="N2518" s="28">
        <v>0</v>
      </c>
      <c r="O2518" s="28">
        <v>0</v>
      </c>
      <c r="P2518" s="45">
        <v>0</v>
      </c>
      <c r="Q2518" s="190"/>
      <c r="R2518" s="191"/>
    </row>
    <row r="2519" spans="1:18" ht="12.75">
      <c r="A2519" s="158"/>
      <c r="B2519" s="161"/>
      <c r="C2519" s="155"/>
      <c r="D2519" s="29"/>
      <c r="E2519" s="115"/>
      <c r="F2519" s="115" t="s">
        <v>25</v>
      </c>
      <c r="G2519" s="28">
        <f t="shared" si="597"/>
        <v>0</v>
      </c>
      <c r="H2519" s="28">
        <f t="shared" si="597"/>
        <v>0</v>
      </c>
      <c r="I2519" s="28">
        <v>0</v>
      </c>
      <c r="J2519" s="28">
        <v>0</v>
      </c>
      <c r="K2519" s="28">
        <v>0</v>
      </c>
      <c r="L2519" s="28">
        <v>0</v>
      </c>
      <c r="M2519" s="28">
        <v>0</v>
      </c>
      <c r="N2519" s="28">
        <v>0</v>
      </c>
      <c r="O2519" s="28">
        <v>0</v>
      </c>
      <c r="P2519" s="45">
        <v>0</v>
      </c>
      <c r="Q2519" s="190"/>
      <c r="R2519" s="191"/>
    </row>
    <row r="2520" spans="1:18" ht="12.75">
      <c r="A2520" s="158"/>
      <c r="B2520" s="161"/>
      <c r="C2520" s="155"/>
      <c r="D2520" s="29"/>
      <c r="E2520" s="115"/>
      <c r="F2520" s="115" t="s">
        <v>26</v>
      </c>
      <c r="G2520" s="28">
        <f t="shared" si="597"/>
        <v>0</v>
      </c>
      <c r="H2520" s="28">
        <f t="shared" si="597"/>
        <v>0</v>
      </c>
      <c r="I2520" s="28">
        <v>0</v>
      </c>
      <c r="J2520" s="28">
        <v>0</v>
      </c>
      <c r="K2520" s="28">
        <v>0</v>
      </c>
      <c r="L2520" s="28">
        <v>0</v>
      </c>
      <c r="M2520" s="28">
        <v>0</v>
      </c>
      <c r="N2520" s="28">
        <v>0</v>
      </c>
      <c r="O2520" s="28">
        <v>0</v>
      </c>
      <c r="P2520" s="45">
        <v>0</v>
      </c>
      <c r="Q2520" s="190"/>
      <c r="R2520" s="191"/>
    </row>
    <row r="2521" spans="1:18" ht="12.75">
      <c r="A2521" s="158"/>
      <c r="B2521" s="161"/>
      <c r="C2521" s="155"/>
      <c r="D2521" s="29"/>
      <c r="E2521" s="115"/>
      <c r="F2521" s="115" t="s">
        <v>27</v>
      </c>
      <c r="G2521" s="28">
        <f t="shared" si="597"/>
        <v>0</v>
      </c>
      <c r="H2521" s="28">
        <f t="shared" si="597"/>
        <v>0</v>
      </c>
      <c r="I2521" s="28">
        <v>0</v>
      </c>
      <c r="J2521" s="28">
        <v>0</v>
      </c>
      <c r="K2521" s="28">
        <v>0</v>
      </c>
      <c r="L2521" s="28">
        <v>0</v>
      </c>
      <c r="M2521" s="28">
        <v>0</v>
      </c>
      <c r="N2521" s="28">
        <v>0</v>
      </c>
      <c r="O2521" s="28">
        <v>0</v>
      </c>
      <c r="P2521" s="45">
        <v>0</v>
      </c>
      <c r="Q2521" s="190"/>
      <c r="R2521" s="191"/>
    </row>
    <row r="2522" spans="1:18" ht="12.75">
      <c r="A2522" s="158"/>
      <c r="B2522" s="161"/>
      <c r="C2522" s="155"/>
      <c r="D2522" s="29"/>
      <c r="E2522" s="115"/>
      <c r="F2522" s="115" t="s">
        <v>28</v>
      </c>
      <c r="G2522" s="28">
        <f t="shared" si="597"/>
        <v>0</v>
      </c>
      <c r="H2522" s="28">
        <f t="shared" si="597"/>
        <v>0</v>
      </c>
      <c r="I2522" s="28">
        <v>0</v>
      </c>
      <c r="J2522" s="28">
        <v>0</v>
      </c>
      <c r="K2522" s="28">
        <v>0</v>
      </c>
      <c r="L2522" s="28">
        <v>0</v>
      </c>
      <c r="M2522" s="28">
        <v>0</v>
      </c>
      <c r="N2522" s="28">
        <v>0</v>
      </c>
      <c r="O2522" s="28">
        <v>0</v>
      </c>
      <c r="P2522" s="45">
        <v>0</v>
      </c>
      <c r="Q2522" s="190"/>
      <c r="R2522" s="191"/>
    </row>
    <row r="2523" spans="1:18" ht="12.75">
      <c r="A2523" s="158"/>
      <c r="B2523" s="161"/>
      <c r="C2523" s="155"/>
      <c r="D2523" s="29"/>
      <c r="E2523" s="115"/>
      <c r="F2523" s="115" t="s">
        <v>227</v>
      </c>
      <c r="G2523" s="28">
        <v>0</v>
      </c>
      <c r="H2523" s="28">
        <v>0</v>
      </c>
      <c r="I2523" s="28">
        <v>0</v>
      </c>
      <c r="J2523" s="28">
        <v>0</v>
      </c>
      <c r="K2523" s="28">
        <v>0</v>
      </c>
      <c r="L2523" s="28">
        <v>0</v>
      </c>
      <c r="M2523" s="28">
        <v>0</v>
      </c>
      <c r="N2523" s="28">
        <v>0</v>
      </c>
      <c r="O2523" s="28">
        <v>0</v>
      </c>
      <c r="P2523" s="45">
        <v>0</v>
      </c>
      <c r="Q2523" s="190"/>
      <c r="R2523" s="191"/>
    </row>
    <row r="2524" spans="1:20" ht="12.75">
      <c r="A2524" s="158"/>
      <c r="B2524" s="161"/>
      <c r="C2524" s="155"/>
      <c r="D2524" s="29"/>
      <c r="E2524" s="26"/>
      <c r="F2524" s="115" t="s">
        <v>234</v>
      </c>
      <c r="G2524" s="28">
        <f aca="true" t="shared" si="598" ref="G2524:H2528">I2524+K2524+M2524+O2524</f>
        <v>0</v>
      </c>
      <c r="H2524" s="28">
        <f t="shared" si="598"/>
        <v>0</v>
      </c>
      <c r="I2524" s="28">
        <v>0</v>
      </c>
      <c r="J2524" s="28">
        <v>0</v>
      </c>
      <c r="K2524" s="28">
        <v>0</v>
      </c>
      <c r="L2524" s="28">
        <v>0</v>
      </c>
      <c r="M2524" s="28">
        <v>0</v>
      </c>
      <c r="N2524" s="28">
        <v>0</v>
      </c>
      <c r="O2524" s="28">
        <v>0</v>
      </c>
      <c r="P2524" s="28">
        <v>0</v>
      </c>
      <c r="Q2524" s="190"/>
      <c r="R2524" s="191"/>
      <c r="S2524" s="6"/>
      <c r="T2524" s="17"/>
    </row>
    <row r="2525" spans="1:20" ht="12.75">
      <c r="A2525" s="158"/>
      <c r="B2525" s="161"/>
      <c r="C2525" s="155"/>
      <c r="D2525" s="29"/>
      <c r="E2525" s="26"/>
      <c r="F2525" s="115" t="s">
        <v>235</v>
      </c>
      <c r="G2525" s="28">
        <f t="shared" si="598"/>
        <v>0</v>
      </c>
      <c r="H2525" s="28">
        <f t="shared" si="598"/>
        <v>0</v>
      </c>
      <c r="I2525" s="28">
        <v>0</v>
      </c>
      <c r="J2525" s="28">
        <v>0</v>
      </c>
      <c r="K2525" s="28">
        <v>0</v>
      </c>
      <c r="L2525" s="28">
        <v>0</v>
      </c>
      <c r="M2525" s="28">
        <v>0</v>
      </c>
      <c r="N2525" s="28">
        <v>0</v>
      </c>
      <c r="O2525" s="28">
        <v>0</v>
      </c>
      <c r="P2525" s="28">
        <v>0</v>
      </c>
      <c r="Q2525" s="190"/>
      <c r="R2525" s="191"/>
      <c r="S2525" s="6"/>
      <c r="T2525" s="17"/>
    </row>
    <row r="2526" spans="1:20" ht="12.75">
      <c r="A2526" s="158"/>
      <c r="B2526" s="161"/>
      <c r="C2526" s="155"/>
      <c r="D2526" s="29"/>
      <c r="E2526" s="26"/>
      <c r="F2526" s="115" t="s">
        <v>236</v>
      </c>
      <c r="G2526" s="28">
        <f t="shared" si="598"/>
        <v>0</v>
      </c>
      <c r="H2526" s="28">
        <f t="shared" si="598"/>
        <v>0</v>
      </c>
      <c r="I2526" s="28">
        <v>0</v>
      </c>
      <c r="J2526" s="28">
        <v>0</v>
      </c>
      <c r="K2526" s="28">
        <v>0</v>
      </c>
      <c r="L2526" s="28">
        <v>0</v>
      </c>
      <c r="M2526" s="28">
        <v>0</v>
      </c>
      <c r="N2526" s="28">
        <v>0</v>
      </c>
      <c r="O2526" s="28">
        <v>0</v>
      </c>
      <c r="P2526" s="28">
        <v>0</v>
      </c>
      <c r="Q2526" s="190"/>
      <c r="R2526" s="191"/>
      <c r="S2526" s="6"/>
      <c r="T2526" s="17"/>
    </row>
    <row r="2527" spans="1:20" ht="12.75">
      <c r="A2527" s="158"/>
      <c r="B2527" s="161"/>
      <c r="C2527" s="155"/>
      <c r="D2527" s="29"/>
      <c r="E2527" s="26"/>
      <c r="F2527" s="115" t="s">
        <v>237</v>
      </c>
      <c r="G2527" s="28">
        <f t="shared" si="598"/>
        <v>0</v>
      </c>
      <c r="H2527" s="28">
        <f t="shared" si="598"/>
        <v>0</v>
      </c>
      <c r="I2527" s="28">
        <v>0</v>
      </c>
      <c r="J2527" s="28">
        <v>0</v>
      </c>
      <c r="K2527" s="28">
        <v>0</v>
      </c>
      <c r="L2527" s="28">
        <v>0</v>
      </c>
      <c r="M2527" s="28">
        <v>0</v>
      </c>
      <c r="N2527" s="28">
        <v>0</v>
      </c>
      <c r="O2527" s="28">
        <v>0</v>
      </c>
      <c r="P2527" s="28">
        <v>0</v>
      </c>
      <c r="Q2527" s="190"/>
      <c r="R2527" s="191"/>
      <c r="S2527" s="6"/>
      <c r="T2527" s="17"/>
    </row>
    <row r="2528" spans="1:20" ht="13.5" thickBot="1">
      <c r="A2528" s="159"/>
      <c r="B2528" s="162"/>
      <c r="C2528" s="156"/>
      <c r="D2528" s="33"/>
      <c r="E2528" s="46"/>
      <c r="F2528" s="116" t="s">
        <v>238</v>
      </c>
      <c r="G2528" s="36">
        <f t="shared" si="598"/>
        <v>0</v>
      </c>
      <c r="H2528" s="36">
        <f t="shared" si="598"/>
        <v>0</v>
      </c>
      <c r="I2528" s="36">
        <v>0</v>
      </c>
      <c r="J2528" s="36">
        <v>0</v>
      </c>
      <c r="K2528" s="36">
        <v>0</v>
      </c>
      <c r="L2528" s="36">
        <v>0</v>
      </c>
      <c r="M2528" s="36">
        <v>0</v>
      </c>
      <c r="N2528" s="36">
        <v>0</v>
      </c>
      <c r="O2528" s="36">
        <v>0</v>
      </c>
      <c r="P2528" s="36">
        <v>0</v>
      </c>
      <c r="Q2528" s="192"/>
      <c r="R2528" s="193"/>
      <c r="S2528" s="6"/>
      <c r="T2528" s="17"/>
    </row>
    <row r="2529" spans="1:18" ht="12.75" customHeight="1">
      <c r="A2529" s="157" t="s">
        <v>163</v>
      </c>
      <c r="B2529" s="160" t="s">
        <v>195</v>
      </c>
      <c r="C2529" s="154" t="s">
        <v>33</v>
      </c>
      <c r="D2529" s="21"/>
      <c r="E2529" s="114"/>
      <c r="F2529" s="119" t="s">
        <v>19</v>
      </c>
      <c r="G2529" s="23">
        <f>SUM(G2530:G2540)</f>
        <v>4400</v>
      </c>
      <c r="H2529" s="23">
        <f aca="true" t="shared" si="599" ref="H2529:P2529">SUM(H2530:H2540)</f>
        <v>0</v>
      </c>
      <c r="I2529" s="23">
        <f t="shared" si="599"/>
        <v>4400</v>
      </c>
      <c r="J2529" s="23">
        <f t="shared" si="599"/>
        <v>0</v>
      </c>
      <c r="K2529" s="23">
        <f t="shared" si="599"/>
        <v>0</v>
      </c>
      <c r="L2529" s="23">
        <f t="shared" si="599"/>
        <v>0</v>
      </c>
      <c r="M2529" s="23">
        <f t="shared" si="599"/>
        <v>0</v>
      </c>
      <c r="N2529" s="23">
        <f t="shared" si="599"/>
        <v>0</v>
      </c>
      <c r="O2529" s="23">
        <f t="shared" si="599"/>
        <v>0</v>
      </c>
      <c r="P2529" s="23">
        <f t="shared" si="599"/>
        <v>0</v>
      </c>
      <c r="Q2529" s="188" t="s">
        <v>20</v>
      </c>
      <c r="R2529" s="189"/>
    </row>
    <row r="2530" spans="1:18" ht="12.75">
      <c r="A2530" s="158"/>
      <c r="B2530" s="161"/>
      <c r="C2530" s="155"/>
      <c r="D2530" s="29"/>
      <c r="E2530" s="115"/>
      <c r="F2530" s="115" t="s">
        <v>22</v>
      </c>
      <c r="G2530" s="28">
        <f aca="true" t="shared" si="600" ref="G2530:H2534">I2530+K2530+M2530+O2530</f>
        <v>0</v>
      </c>
      <c r="H2530" s="28">
        <f t="shared" si="600"/>
        <v>0</v>
      </c>
      <c r="I2530" s="28">
        <v>0</v>
      </c>
      <c r="J2530" s="28">
        <v>0</v>
      </c>
      <c r="K2530" s="28">
        <v>0</v>
      </c>
      <c r="L2530" s="28">
        <v>0</v>
      </c>
      <c r="M2530" s="28">
        <v>0</v>
      </c>
      <c r="N2530" s="28">
        <v>0</v>
      </c>
      <c r="O2530" s="28">
        <v>0</v>
      </c>
      <c r="P2530" s="45">
        <v>0</v>
      </c>
      <c r="Q2530" s="190"/>
      <c r="R2530" s="191"/>
    </row>
    <row r="2531" spans="1:18" ht="12.75">
      <c r="A2531" s="158"/>
      <c r="B2531" s="161"/>
      <c r="C2531" s="155"/>
      <c r="D2531" s="29"/>
      <c r="E2531" s="115"/>
      <c r="F2531" s="115" t="s">
        <v>25</v>
      </c>
      <c r="G2531" s="28">
        <f>I2531+K2531+M2531+O2531</f>
        <v>0</v>
      </c>
      <c r="H2531" s="28">
        <f>J2531+L2531+N2531+P2531</f>
        <v>0</v>
      </c>
      <c r="I2531" s="28">
        <v>0</v>
      </c>
      <c r="J2531" s="28">
        <v>0</v>
      </c>
      <c r="K2531" s="28">
        <v>0</v>
      </c>
      <c r="L2531" s="28">
        <v>0</v>
      </c>
      <c r="M2531" s="28">
        <v>0</v>
      </c>
      <c r="N2531" s="28">
        <v>0</v>
      </c>
      <c r="O2531" s="28">
        <v>0</v>
      </c>
      <c r="P2531" s="45">
        <v>0</v>
      </c>
      <c r="Q2531" s="190"/>
      <c r="R2531" s="191"/>
    </row>
    <row r="2532" spans="1:18" ht="12.75">
      <c r="A2532" s="158"/>
      <c r="B2532" s="161"/>
      <c r="C2532" s="155"/>
      <c r="D2532" s="29"/>
      <c r="E2532" s="115"/>
      <c r="F2532" s="115" t="s">
        <v>26</v>
      </c>
      <c r="G2532" s="28">
        <f t="shared" si="600"/>
        <v>0</v>
      </c>
      <c r="H2532" s="28">
        <f t="shared" si="600"/>
        <v>0</v>
      </c>
      <c r="I2532" s="28">
        <v>0</v>
      </c>
      <c r="J2532" s="28">
        <v>0</v>
      </c>
      <c r="K2532" s="28">
        <v>0</v>
      </c>
      <c r="L2532" s="28">
        <v>0</v>
      </c>
      <c r="M2532" s="28">
        <v>0</v>
      </c>
      <c r="N2532" s="28">
        <v>0</v>
      </c>
      <c r="O2532" s="28">
        <v>0</v>
      </c>
      <c r="P2532" s="45">
        <v>0</v>
      </c>
      <c r="Q2532" s="190"/>
      <c r="R2532" s="191"/>
    </row>
    <row r="2533" spans="1:18" ht="12.75">
      <c r="A2533" s="158"/>
      <c r="B2533" s="161"/>
      <c r="C2533" s="155"/>
      <c r="D2533" s="29"/>
      <c r="E2533" s="115"/>
      <c r="F2533" s="115" t="s">
        <v>27</v>
      </c>
      <c r="G2533" s="28">
        <f t="shared" si="600"/>
        <v>0</v>
      </c>
      <c r="H2533" s="28">
        <f t="shared" si="600"/>
        <v>0</v>
      </c>
      <c r="I2533" s="28">
        <v>0</v>
      </c>
      <c r="J2533" s="28">
        <v>0</v>
      </c>
      <c r="K2533" s="28">
        <v>0</v>
      </c>
      <c r="L2533" s="28">
        <v>0</v>
      </c>
      <c r="M2533" s="28">
        <v>0</v>
      </c>
      <c r="N2533" s="28">
        <v>0</v>
      </c>
      <c r="O2533" s="28">
        <v>0</v>
      </c>
      <c r="P2533" s="45">
        <v>0</v>
      </c>
      <c r="Q2533" s="190"/>
      <c r="R2533" s="191"/>
    </row>
    <row r="2534" spans="1:18" ht="12.75">
      <c r="A2534" s="158"/>
      <c r="B2534" s="161"/>
      <c r="C2534" s="155"/>
      <c r="D2534" s="29"/>
      <c r="E2534" s="115"/>
      <c r="F2534" s="115" t="s">
        <v>28</v>
      </c>
      <c r="G2534" s="28">
        <f t="shared" si="600"/>
        <v>0</v>
      </c>
      <c r="H2534" s="28">
        <f t="shared" si="600"/>
        <v>0</v>
      </c>
      <c r="I2534" s="28">
        <v>0</v>
      </c>
      <c r="J2534" s="28">
        <v>0</v>
      </c>
      <c r="K2534" s="28">
        <v>0</v>
      </c>
      <c r="L2534" s="28">
        <v>0</v>
      </c>
      <c r="M2534" s="28">
        <v>0</v>
      </c>
      <c r="N2534" s="28">
        <v>0</v>
      </c>
      <c r="O2534" s="28">
        <v>0</v>
      </c>
      <c r="P2534" s="45">
        <v>0</v>
      </c>
      <c r="Q2534" s="190"/>
      <c r="R2534" s="191"/>
    </row>
    <row r="2535" spans="1:18" ht="12.75">
      <c r="A2535" s="158"/>
      <c r="B2535" s="161"/>
      <c r="C2535" s="155"/>
      <c r="D2535" s="29"/>
      <c r="E2535" s="115"/>
      <c r="F2535" s="115" t="s">
        <v>227</v>
      </c>
      <c r="G2535" s="28">
        <f>I2535+K2535+M2535+O2535</f>
        <v>0</v>
      </c>
      <c r="H2535" s="28">
        <f>J2535+L2535+N2535+P2535</f>
        <v>0</v>
      </c>
      <c r="I2535" s="28">
        <v>0</v>
      </c>
      <c r="J2535" s="28">
        <v>0</v>
      </c>
      <c r="K2535" s="28">
        <v>0</v>
      </c>
      <c r="L2535" s="28">
        <v>0</v>
      </c>
      <c r="M2535" s="28">
        <v>0</v>
      </c>
      <c r="N2535" s="28">
        <v>0</v>
      </c>
      <c r="O2535" s="28">
        <v>0</v>
      </c>
      <c r="P2535" s="45">
        <v>0</v>
      </c>
      <c r="Q2535" s="190"/>
      <c r="R2535" s="191"/>
    </row>
    <row r="2536" spans="1:20" ht="12.75">
      <c r="A2536" s="158"/>
      <c r="B2536" s="161"/>
      <c r="C2536" s="155"/>
      <c r="D2536" s="29"/>
      <c r="E2536" s="115"/>
      <c r="F2536" s="115" t="s">
        <v>234</v>
      </c>
      <c r="G2536" s="28">
        <f aca="true" t="shared" si="601" ref="G2536:H2540">I2536+K2536+M2536+O2536</f>
        <v>0</v>
      </c>
      <c r="H2536" s="28">
        <f t="shared" si="601"/>
        <v>0</v>
      </c>
      <c r="I2536" s="28">
        <v>0</v>
      </c>
      <c r="J2536" s="28">
        <v>0</v>
      </c>
      <c r="K2536" s="28">
        <v>0</v>
      </c>
      <c r="L2536" s="28">
        <v>0</v>
      </c>
      <c r="M2536" s="28">
        <v>0</v>
      </c>
      <c r="N2536" s="28">
        <v>0</v>
      </c>
      <c r="O2536" s="28">
        <v>0</v>
      </c>
      <c r="P2536" s="28">
        <v>0</v>
      </c>
      <c r="Q2536" s="190"/>
      <c r="R2536" s="191"/>
      <c r="S2536" s="6"/>
      <c r="T2536" s="17"/>
    </row>
    <row r="2537" spans="1:20" ht="12.75">
      <c r="A2537" s="158"/>
      <c r="B2537" s="161"/>
      <c r="C2537" s="155"/>
      <c r="D2537" s="29"/>
      <c r="E2537" s="115"/>
      <c r="F2537" s="115" t="s">
        <v>235</v>
      </c>
      <c r="G2537" s="28">
        <f t="shared" si="601"/>
        <v>0</v>
      </c>
      <c r="H2537" s="28">
        <f t="shared" si="601"/>
        <v>0</v>
      </c>
      <c r="I2537" s="28">
        <v>0</v>
      </c>
      <c r="J2537" s="28">
        <v>0</v>
      </c>
      <c r="K2537" s="28">
        <v>0</v>
      </c>
      <c r="L2537" s="28">
        <v>0</v>
      </c>
      <c r="M2537" s="28">
        <v>0</v>
      </c>
      <c r="N2537" s="28">
        <v>0</v>
      </c>
      <c r="O2537" s="28">
        <v>0</v>
      </c>
      <c r="P2537" s="28">
        <v>0</v>
      </c>
      <c r="Q2537" s="190"/>
      <c r="R2537" s="191"/>
      <c r="S2537" s="6"/>
      <c r="T2537" s="17"/>
    </row>
    <row r="2538" spans="1:20" ht="12.75">
      <c r="A2538" s="158"/>
      <c r="B2538" s="161"/>
      <c r="C2538" s="155"/>
      <c r="D2538" s="29"/>
      <c r="E2538" s="115" t="s">
        <v>21</v>
      </c>
      <c r="F2538" s="115" t="s">
        <v>236</v>
      </c>
      <c r="G2538" s="28">
        <f t="shared" si="601"/>
        <v>440</v>
      </c>
      <c r="H2538" s="28">
        <f t="shared" si="601"/>
        <v>0</v>
      </c>
      <c r="I2538" s="28">
        <v>440</v>
      </c>
      <c r="J2538" s="28">
        <v>0</v>
      </c>
      <c r="K2538" s="28">
        <v>0</v>
      </c>
      <c r="L2538" s="28">
        <v>0</v>
      </c>
      <c r="M2538" s="28">
        <v>0</v>
      </c>
      <c r="N2538" s="28">
        <v>0</v>
      </c>
      <c r="O2538" s="28">
        <v>0</v>
      </c>
      <c r="P2538" s="28">
        <v>0</v>
      </c>
      <c r="Q2538" s="190"/>
      <c r="R2538" s="191"/>
      <c r="S2538" s="6"/>
      <c r="T2538" s="17"/>
    </row>
    <row r="2539" spans="1:20" ht="12.75">
      <c r="A2539" s="158"/>
      <c r="B2539" s="161"/>
      <c r="C2539" s="155"/>
      <c r="D2539" s="29"/>
      <c r="E2539" s="115" t="s">
        <v>23</v>
      </c>
      <c r="F2539" s="115" t="s">
        <v>237</v>
      </c>
      <c r="G2539" s="28">
        <f t="shared" si="601"/>
        <v>3960</v>
      </c>
      <c r="H2539" s="28">
        <f t="shared" si="601"/>
        <v>0</v>
      </c>
      <c r="I2539" s="28">
        <v>3960</v>
      </c>
      <c r="J2539" s="28">
        <v>0</v>
      </c>
      <c r="K2539" s="28">
        <v>0</v>
      </c>
      <c r="L2539" s="28">
        <v>0</v>
      </c>
      <c r="M2539" s="28">
        <v>0</v>
      </c>
      <c r="N2539" s="28">
        <v>0</v>
      </c>
      <c r="O2539" s="28">
        <v>0</v>
      </c>
      <c r="P2539" s="28">
        <v>0</v>
      </c>
      <c r="Q2539" s="190"/>
      <c r="R2539" s="191"/>
      <c r="S2539" s="6"/>
      <c r="T2539" s="17"/>
    </row>
    <row r="2540" spans="1:20" ht="13.5" thickBot="1">
      <c r="A2540" s="159"/>
      <c r="B2540" s="162"/>
      <c r="C2540" s="156"/>
      <c r="D2540" s="33"/>
      <c r="E2540" s="46"/>
      <c r="F2540" s="116" t="s">
        <v>238</v>
      </c>
      <c r="G2540" s="36">
        <f t="shared" si="601"/>
        <v>0</v>
      </c>
      <c r="H2540" s="36">
        <f t="shared" si="601"/>
        <v>0</v>
      </c>
      <c r="I2540" s="36">
        <v>0</v>
      </c>
      <c r="J2540" s="36">
        <v>0</v>
      </c>
      <c r="K2540" s="36">
        <v>0</v>
      </c>
      <c r="L2540" s="36">
        <v>0</v>
      </c>
      <c r="M2540" s="36">
        <v>0</v>
      </c>
      <c r="N2540" s="36">
        <v>0</v>
      </c>
      <c r="O2540" s="36">
        <v>0</v>
      </c>
      <c r="P2540" s="36">
        <v>0</v>
      </c>
      <c r="Q2540" s="192"/>
      <c r="R2540" s="193"/>
      <c r="S2540" s="6"/>
      <c r="T2540" s="17"/>
    </row>
    <row r="2541" spans="1:18" ht="12.75" customHeight="1">
      <c r="A2541" s="157" t="s">
        <v>165</v>
      </c>
      <c r="B2541" s="160" t="s">
        <v>434</v>
      </c>
      <c r="C2541" s="154" t="s">
        <v>421</v>
      </c>
      <c r="D2541" s="21"/>
      <c r="E2541" s="114"/>
      <c r="F2541" s="119" t="s">
        <v>19</v>
      </c>
      <c r="G2541" s="23">
        <f>SUM(G2542:G2552)</f>
        <v>9610.4</v>
      </c>
      <c r="H2541" s="23">
        <f aca="true" t="shared" si="602" ref="H2541:P2541">SUM(H2542:H2552)</f>
        <v>9610.4</v>
      </c>
      <c r="I2541" s="23">
        <f t="shared" si="602"/>
        <v>9610.4</v>
      </c>
      <c r="J2541" s="23">
        <f t="shared" si="602"/>
        <v>9610.4</v>
      </c>
      <c r="K2541" s="23">
        <f t="shared" si="602"/>
        <v>0</v>
      </c>
      <c r="L2541" s="23">
        <f t="shared" si="602"/>
        <v>0</v>
      </c>
      <c r="M2541" s="23">
        <f t="shared" si="602"/>
        <v>0</v>
      </c>
      <c r="N2541" s="23">
        <f t="shared" si="602"/>
        <v>0</v>
      </c>
      <c r="O2541" s="23">
        <f t="shared" si="602"/>
        <v>0</v>
      </c>
      <c r="P2541" s="23">
        <f t="shared" si="602"/>
        <v>0</v>
      </c>
      <c r="Q2541" s="188" t="s">
        <v>20</v>
      </c>
      <c r="R2541" s="189"/>
    </row>
    <row r="2542" spans="1:18" ht="12.75">
      <c r="A2542" s="158"/>
      <c r="B2542" s="161"/>
      <c r="C2542" s="155"/>
      <c r="D2542" s="29"/>
      <c r="E2542" s="115"/>
      <c r="F2542" s="115" t="s">
        <v>22</v>
      </c>
      <c r="G2542" s="28">
        <f>I2542+K2542+M2542+O2542</f>
        <v>0</v>
      </c>
      <c r="H2542" s="28">
        <f>J2542+L2542+N2542+P2542</f>
        <v>0</v>
      </c>
      <c r="I2542" s="28">
        <v>0</v>
      </c>
      <c r="J2542" s="28">
        <v>0</v>
      </c>
      <c r="K2542" s="28">
        <v>0</v>
      </c>
      <c r="L2542" s="28">
        <v>0</v>
      </c>
      <c r="M2542" s="28">
        <v>0</v>
      </c>
      <c r="N2542" s="28">
        <v>0</v>
      </c>
      <c r="O2542" s="28">
        <v>0</v>
      </c>
      <c r="P2542" s="45">
        <v>0</v>
      </c>
      <c r="Q2542" s="190"/>
      <c r="R2542" s="191"/>
    </row>
    <row r="2543" spans="1:18" ht="12.75">
      <c r="A2543" s="158"/>
      <c r="B2543" s="161"/>
      <c r="C2543" s="155"/>
      <c r="D2543" s="29"/>
      <c r="E2543" s="115"/>
      <c r="F2543" s="115" t="s">
        <v>25</v>
      </c>
      <c r="G2543" s="28">
        <f aca="true" t="shared" si="603" ref="G2543:H2552">I2543+K2543+M2543+O2543</f>
        <v>0</v>
      </c>
      <c r="H2543" s="28">
        <f t="shared" si="603"/>
        <v>0</v>
      </c>
      <c r="I2543" s="28">
        <v>0</v>
      </c>
      <c r="J2543" s="28">
        <v>0</v>
      </c>
      <c r="K2543" s="28">
        <v>0</v>
      </c>
      <c r="L2543" s="28">
        <v>0</v>
      </c>
      <c r="M2543" s="28">
        <v>0</v>
      </c>
      <c r="N2543" s="28">
        <v>0</v>
      </c>
      <c r="O2543" s="28">
        <v>0</v>
      </c>
      <c r="P2543" s="45">
        <v>0</v>
      </c>
      <c r="Q2543" s="190"/>
      <c r="R2543" s="191"/>
    </row>
    <row r="2544" spans="1:18" ht="12.75">
      <c r="A2544" s="158"/>
      <c r="B2544" s="161"/>
      <c r="C2544" s="155"/>
      <c r="D2544" s="29"/>
      <c r="E2544" s="115"/>
      <c r="F2544" s="115" t="s">
        <v>26</v>
      </c>
      <c r="G2544" s="28">
        <f t="shared" si="603"/>
        <v>0</v>
      </c>
      <c r="H2544" s="28">
        <f t="shared" si="603"/>
        <v>0</v>
      </c>
      <c r="I2544" s="28">
        <v>0</v>
      </c>
      <c r="J2544" s="28">
        <v>0</v>
      </c>
      <c r="K2544" s="28">
        <v>0</v>
      </c>
      <c r="L2544" s="28">
        <v>0</v>
      </c>
      <c r="M2544" s="28">
        <v>0</v>
      </c>
      <c r="N2544" s="28">
        <v>0</v>
      </c>
      <c r="O2544" s="28">
        <v>0</v>
      </c>
      <c r="P2544" s="45">
        <v>0</v>
      </c>
      <c r="Q2544" s="190"/>
      <c r="R2544" s="191"/>
    </row>
    <row r="2545" spans="1:18" ht="12.75">
      <c r="A2545" s="158"/>
      <c r="B2545" s="161"/>
      <c r="C2545" s="155"/>
      <c r="D2545" s="29"/>
      <c r="E2545" s="115"/>
      <c r="F2545" s="115" t="s">
        <v>27</v>
      </c>
      <c r="G2545" s="28">
        <f t="shared" si="603"/>
        <v>0</v>
      </c>
      <c r="H2545" s="28">
        <f t="shared" si="603"/>
        <v>0</v>
      </c>
      <c r="I2545" s="28">
        <v>0</v>
      </c>
      <c r="J2545" s="28">
        <v>0</v>
      </c>
      <c r="K2545" s="28">
        <v>0</v>
      </c>
      <c r="L2545" s="28">
        <v>0</v>
      </c>
      <c r="M2545" s="28">
        <v>0</v>
      </c>
      <c r="N2545" s="28">
        <v>0</v>
      </c>
      <c r="O2545" s="28">
        <v>0</v>
      </c>
      <c r="P2545" s="45">
        <v>0</v>
      </c>
      <c r="Q2545" s="190"/>
      <c r="R2545" s="191"/>
    </row>
    <row r="2546" spans="1:18" ht="25.5">
      <c r="A2546" s="158"/>
      <c r="B2546" s="161"/>
      <c r="C2546" s="155"/>
      <c r="D2546" s="115" t="s">
        <v>423</v>
      </c>
      <c r="E2546" s="115" t="s">
        <v>398</v>
      </c>
      <c r="F2546" s="115" t="s">
        <v>28</v>
      </c>
      <c r="G2546" s="28">
        <f t="shared" si="603"/>
        <v>0</v>
      </c>
      <c r="H2546" s="28">
        <f t="shared" si="603"/>
        <v>0</v>
      </c>
      <c r="I2546" s="28">
        <f>1000+23733.3-24733.3</f>
        <v>0</v>
      </c>
      <c r="J2546" s="28">
        <f>1000+23733.3-24733.3</f>
        <v>0</v>
      </c>
      <c r="K2546" s="28">
        <v>0</v>
      </c>
      <c r="L2546" s="28">
        <v>0</v>
      </c>
      <c r="M2546" s="28">
        <f>74200-74200</f>
        <v>0</v>
      </c>
      <c r="N2546" s="28">
        <f>74200-74200</f>
        <v>0</v>
      </c>
      <c r="O2546" s="28">
        <v>0</v>
      </c>
      <c r="P2546" s="45">
        <v>0</v>
      </c>
      <c r="Q2546" s="190"/>
      <c r="R2546" s="191"/>
    </row>
    <row r="2547" spans="1:18" ht="15" customHeight="1">
      <c r="A2547" s="158"/>
      <c r="B2547" s="161"/>
      <c r="C2547" s="155"/>
      <c r="D2547" s="115" t="s">
        <v>432</v>
      </c>
      <c r="E2547" s="115" t="s">
        <v>199</v>
      </c>
      <c r="F2547" s="115" t="s">
        <v>227</v>
      </c>
      <c r="G2547" s="28">
        <f t="shared" si="603"/>
        <v>9610.4</v>
      </c>
      <c r="H2547" s="28">
        <f t="shared" si="603"/>
        <v>9610.4</v>
      </c>
      <c r="I2547" s="28">
        <v>9610.4</v>
      </c>
      <c r="J2547" s="28">
        <v>9610.4</v>
      </c>
      <c r="K2547" s="28">
        <v>0</v>
      </c>
      <c r="L2547" s="28">
        <v>0</v>
      </c>
      <c r="M2547" s="28">
        <v>0</v>
      </c>
      <c r="N2547" s="28">
        <v>0</v>
      </c>
      <c r="O2547" s="28">
        <v>0</v>
      </c>
      <c r="P2547" s="45">
        <v>0</v>
      </c>
      <c r="Q2547" s="190"/>
      <c r="R2547" s="191"/>
    </row>
    <row r="2548" spans="1:20" ht="12.75">
      <c r="A2548" s="158"/>
      <c r="B2548" s="161"/>
      <c r="C2548" s="155"/>
      <c r="D2548" s="29"/>
      <c r="E2548" s="115"/>
      <c r="F2548" s="115" t="s">
        <v>234</v>
      </c>
      <c r="G2548" s="28">
        <f t="shared" si="603"/>
        <v>0</v>
      </c>
      <c r="H2548" s="28">
        <f t="shared" si="603"/>
        <v>0</v>
      </c>
      <c r="I2548" s="28">
        <v>0</v>
      </c>
      <c r="J2548" s="28">
        <v>0</v>
      </c>
      <c r="K2548" s="28">
        <v>0</v>
      </c>
      <c r="L2548" s="28">
        <v>0</v>
      </c>
      <c r="M2548" s="28">
        <v>0</v>
      </c>
      <c r="N2548" s="28">
        <v>0</v>
      </c>
      <c r="O2548" s="28">
        <v>0</v>
      </c>
      <c r="P2548" s="28">
        <v>0</v>
      </c>
      <c r="Q2548" s="190"/>
      <c r="R2548" s="191"/>
      <c r="S2548" s="6"/>
      <c r="T2548" s="17"/>
    </row>
    <row r="2549" spans="1:20" ht="12.75">
      <c r="A2549" s="158"/>
      <c r="B2549" s="161"/>
      <c r="C2549" s="155"/>
      <c r="D2549" s="29"/>
      <c r="E2549" s="5"/>
      <c r="F2549" s="115" t="s">
        <v>235</v>
      </c>
      <c r="G2549" s="28">
        <f t="shared" si="603"/>
        <v>0</v>
      </c>
      <c r="H2549" s="28">
        <f t="shared" si="603"/>
        <v>0</v>
      </c>
      <c r="I2549" s="28">
        <v>0</v>
      </c>
      <c r="J2549" s="28">
        <v>0</v>
      </c>
      <c r="K2549" s="28">
        <v>0</v>
      </c>
      <c r="L2549" s="28">
        <v>0</v>
      </c>
      <c r="M2549" s="28">
        <v>0</v>
      </c>
      <c r="N2549" s="28">
        <v>0</v>
      </c>
      <c r="O2549" s="28">
        <v>0</v>
      </c>
      <c r="P2549" s="28">
        <v>0</v>
      </c>
      <c r="Q2549" s="190"/>
      <c r="R2549" s="191"/>
      <c r="S2549" s="6"/>
      <c r="T2549" s="17"/>
    </row>
    <row r="2550" spans="1:20" ht="12.75">
      <c r="A2550" s="158"/>
      <c r="B2550" s="161"/>
      <c r="C2550" s="155"/>
      <c r="D2550" s="29"/>
      <c r="E2550" s="26"/>
      <c r="F2550" s="115" t="s">
        <v>236</v>
      </c>
      <c r="G2550" s="28">
        <f t="shared" si="603"/>
        <v>0</v>
      </c>
      <c r="H2550" s="28">
        <f t="shared" si="603"/>
        <v>0</v>
      </c>
      <c r="I2550" s="28">
        <v>0</v>
      </c>
      <c r="J2550" s="28">
        <v>0</v>
      </c>
      <c r="K2550" s="28">
        <v>0</v>
      </c>
      <c r="L2550" s="28">
        <v>0</v>
      </c>
      <c r="M2550" s="28">
        <v>0</v>
      </c>
      <c r="N2550" s="28">
        <v>0</v>
      </c>
      <c r="O2550" s="28">
        <v>0</v>
      </c>
      <c r="P2550" s="28">
        <v>0</v>
      </c>
      <c r="Q2550" s="190"/>
      <c r="R2550" s="191"/>
      <c r="S2550" s="6"/>
      <c r="T2550" s="17"/>
    </row>
    <row r="2551" spans="1:20" ht="12.75">
      <c r="A2551" s="158"/>
      <c r="B2551" s="161"/>
      <c r="C2551" s="155"/>
      <c r="D2551" s="29"/>
      <c r="E2551" s="115"/>
      <c r="F2551" s="115" t="s">
        <v>237</v>
      </c>
      <c r="G2551" s="28">
        <f t="shared" si="603"/>
        <v>0</v>
      </c>
      <c r="H2551" s="28">
        <f t="shared" si="603"/>
        <v>0</v>
      </c>
      <c r="I2551" s="28">
        <v>0</v>
      </c>
      <c r="J2551" s="28">
        <v>0</v>
      </c>
      <c r="K2551" s="28">
        <v>0</v>
      </c>
      <c r="L2551" s="28">
        <v>0</v>
      </c>
      <c r="M2551" s="28">
        <v>0</v>
      </c>
      <c r="N2551" s="28">
        <v>0</v>
      </c>
      <c r="O2551" s="28">
        <v>0</v>
      </c>
      <c r="P2551" s="28">
        <v>0</v>
      </c>
      <c r="Q2551" s="190"/>
      <c r="R2551" s="191"/>
      <c r="S2551" s="6"/>
      <c r="T2551" s="17"/>
    </row>
    <row r="2552" spans="1:20" ht="13.5" thickBot="1">
      <c r="A2552" s="159"/>
      <c r="B2552" s="162"/>
      <c r="C2552" s="156"/>
      <c r="D2552" s="33"/>
      <c r="E2552" s="46"/>
      <c r="F2552" s="116" t="s">
        <v>238</v>
      </c>
      <c r="G2552" s="36">
        <f t="shared" si="603"/>
        <v>0</v>
      </c>
      <c r="H2552" s="36">
        <f t="shared" si="603"/>
        <v>0</v>
      </c>
      <c r="I2552" s="36">
        <v>0</v>
      </c>
      <c r="J2552" s="36">
        <v>0</v>
      </c>
      <c r="K2552" s="36">
        <v>0</v>
      </c>
      <c r="L2552" s="36">
        <v>0</v>
      </c>
      <c r="M2552" s="36">
        <v>0</v>
      </c>
      <c r="N2552" s="36">
        <v>0</v>
      </c>
      <c r="O2552" s="36">
        <v>0</v>
      </c>
      <c r="P2552" s="36">
        <v>0</v>
      </c>
      <c r="Q2552" s="192"/>
      <c r="R2552" s="193"/>
      <c r="S2552" s="6"/>
      <c r="T2552" s="17"/>
    </row>
    <row r="2553" spans="1:18" ht="12.75" customHeight="1">
      <c r="A2553" s="136" t="s">
        <v>167</v>
      </c>
      <c r="B2553" s="139" t="s">
        <v>224</v>
      </c>
      <c r="C2553" s="145" t="s">
        <v>376</v>
      </c>
      <c r="D2553" s="21"/>
      <c r="E2553" s="114"/>
      <c r="F2553" s="119" t="s">
        <v>19</v>
      </c>
      <c r="G2553" s="23">
        <f>SUM(G2554:G2564)</f>
        <v>121.7</v>
      </c>
      <c r="H2553" s="23">
        <f aca="true" t="shared" si="604" ref="H2553:P2553">SUM(H2554:H2564)</f>
        <v>0</v>
      </c>
      <c r="I2553" s="23">
        <f t="shared" si="604"/>
        <v>1.2</v>
      </c>
      <c r="J2553" s="23">
        <f t="shared" si="604"/>
        <v>0</v>
      </c>
      <c r="K2553" s="23">
        <f t="shared" si="604"/>
        <v>0</v>
      </c>
      <c r="L2553" s="23">
        <f t="shared" si="604"/>
        <v>0</v>
      </c>
      <c r="M2553" s="23">
        <f t="shared" si="604"/>
        <v>120.5</v>
      </c>
      <c r="N2553" s="23">
        <f t="shared" si="604"/>
        <v>0</v>
      </c>
      <c r="O2553" s="23">
        <f t="shared" si="604"/>
        <v>0</v>
      </c>
      <c r="P2553" s="23">
        <f t="shared" si="604"/>
        <v>0</v>
      </c>
      <c r="Q2553" s="188" t="s">
        <v>20</v>
      </c>
      <c r="R2553" s="189"/>
    </row>
    <row r="2554" spans="1:18" ht="12.75">
      <c r="A2554" s="137"/>
      <c r="B2554" s="140"/>
      <c r="C2554" s="146"/>
      <c r="D2554" s="29"/>
      <c r="E2554" s="115"/>
      <c r="F2554" s="115" t="s">
        <v>22</v>
      </c>
      <c r="G2554" s="28">
        <f aca="true" t="shared" si="605" ref="G2554:H2558">I2554+K2554+M2554+O2554</f>
        <v>0</v>
      </c>
      <c r="H2554" s="28">
        <f t="shared" si="605"/>
        <v>0</v>
      </c>
      <c r="I2554" s="28">
        <v>0</v>
      </c>
      <c r="J2554" s="28">
        <v>0</v>
      </c>
      <c r="K2554" s="28">
        <v>0</v>
      </c>
      <c r="L2554" s="28">
        <v>0</v>
      </c>
      <c r="M2554" s="28">
        <v>0</v>
      </c>
      <c r="N2554" s="28">
        <v>0</v>
      </c>
      <c r="O2554" s="28">
        <v>0</v>
      </c>
      <c r="P2554" s="28">
        <v>0</v>
      </c>
      <c r="Q2554" s="190"/>
      <c r="R2554" s="191"/>
    </row>
    <row r="2555" spans="1:18" ht="12.75">
      <c r="A2555" s="137"/>
      <c r="B2555" s="140"/>
      <c r="C2555" s="146"/>
      <c r="D2555" s="29"/>
      <c r="E2555" s="115"/>
      <c r="F2555" s="115" t="s">
        <v>25</v>
      </c>
      <c r="G2555" s="28">
        <f t="shared" si="605"/>
        <v>0</v>
      </c>
      <c r="H2555" s="28">
        <f t="shared" si="605"/>
        <v>0</v>
      </c>
      <c r="I2555" s="28">
        <v>0</v>
      </c>
      <c r="J2555" s="28">
        <v>0</v>
      </c>
      <c r="K2555" s="28">
        <v>0</v>
      </c>
      <c r="L2555" s="28">
        <v>0</v>
      </c>
      <c r="M2555" s="28">
        <v>0</v>
      </c>
      <c r="N2555" s="28">
        <v>0</v>
      </c>
      <c r="O2555" s="28">
        <v>0</v>
      </c>
      <c r="P2555" s="28">
        <v>0</v>
      </c>
      <c r="Q2555" s="190"/>
      <c r="R2555" s="191"/>
    </row>
    <row r="2556" spans="1:18" ht="12.75">
      <c r="A2556" s="137"/>
      <c r="B2556" s="140"/>
      <c r="C2556" s="146"/>
      <c r="D2556" s="29"/>
      <c r="E2556" s="115"/>
      <c r="F2556" s="115" t="s">
        <v>26</v>
      </c>
      <c r="G2556" s="28">
        <f t="shared" si="605"/>
        <v>0</v>
      </c>
      <c r="H2556" s="28">
        <f t="shared" si="605"/>
        <v>0</v>
      </c>
      <c r="I2556" s="28">
        <v>0</v>
      </c>
      <c r="J2556" s="28">
        <v>0</v>
      </c>
      <c r="K2556" s="28">
        <v>0</v>
      </c>
      <c r="L2556" s="28">
        <v>0</v>
      </c>
      <c r="M2556" s="28">
        <v>0</v>
      </c>
      <c r="N2556" s="28">
        <v>0</v>
      </c>
      <c r="O2556" s="28">
        <v>0</v>
      </c>
      <c r="P2556" s="28">
        <v>0</v>
      </c>
      <c r="Q2556" s="190"/>
      <c r="R2556" s="191"/>
    </row>
    <row r="2557" spans="1:18" ht="12.75">
      <c r="A2557" s="137"/>
      <c r="B2557" s="140"/>
      <c r="C2557" s="146"/>
      <c r="D2557" s="29"/>
      <c r="E2557" s="115"/>
      <c r="F2557" s="115" t="s">
        <v>27</v>
      </c>
      <c r="G2557" s="28">
        <f t="shared" si="605"/>
        <v>0</v>
      </c>
      <c r="H2557" s="28">
        <f t="shared" si="605"/>
        <v>0</v>
      </c>
      <c r="I2557" s="28">
        <v>0</v>
      </c>
      <c r="J2557" s="28">
        <v>0</v>
      </c>
      <c r="K2557" s="28">
        <v>0</v>
      </c>
      <c r="L2557" s="28">
        <v>0</v>
      </c>
      <c r="M2557" s="28">
        <v>0</v>
      </c>
      <c r="N2557" s="28">
        <v>0</v>
      </c>
      <c r="O2557" s="28">
        <v>0</v>
      </c>
      <c r="P2557" s="28">
        <v>0</v>
      </c>
      <c r="Q2557" s="190"/>
      <c r="R2557" s="191"/>
    </row>
    <row r="2558" spans="1:18" ht="12.75">
      <c r="A2558" s="137"/>
      <c r="B2558" s="140"/>
      <c r="C2558" s="146"/>
      <c r="D2558" s="29"/>
      <c r="E2558" s="115"/>
      <c r="F2558" s="115" t="s">
        <v>28</v>
      </c>
      <c r="G2558" s="28">
        <f t="shared" si="605"/>
        <v>0</v>
      </c>
      <c r="H2558" s="28">
        <f t="shared" si="605"/>
        <v>0</v>
      </c>
      <c r="I2558" s="28">
        <v>0</v>
      </c>
      <c r="J2558" s="28">
        <v>0</v>
      </c>
      <c r="K2558" s="28">
        <v>0</v>
      </c>
      <c r="L2558" s="28">
        <v>0</v>
      </c>
      <c r="M2558" s="28">
        <v>0</v>
      </c>
      <c r="N2558" s="28">
        <v>0</v>
      </c>
      <c r="O2558" s="28">
        <v>0</v>
      </c>
      <c r="P2558" s="28">
        <v>0</v>
      </c>
      <c r="Q2558" s="190"/>
      <c r="R2558" s="191"/>
    </row>
    <row r="2559" spans="1:18" ht="12.75">
      <c r="A2559" s="137"/>
      <c r="B2559" s="140"/>
      <c r="C2559" s="146"/>
      <c r="D2559" s="29"/>
      <c r="E2559" s="115"/>
      <c r="F2559" s="115" t="s">
        <v>227</v>
      </c>
      <c r="G2559" s="28">
        <v>0</v>
      </c>
      <c r="H2559" s="28">
        <v>0</v>
      </c>
      <c r="I2559" s="28">
        <v>0</v>
      </c>
      <c r="J2559" s="28">
        <v>0</v>
      </c>
      <c r="K2559" s="28">
        <v>0</v>
      </c>
      <c r="L2559" s="28">
        <v>0</v>
      </c>
      <c r="M2559" s="28">
        <v>0</v>
      </c>
      <c r="N2559" s="28">
        <v>0</v>
      </c>
      <c r="O2559" s="28">
        <v>0</v>
      </c>
      <c r="P2559" s="28">
        <v>0</v>
      </c>
      <c r="Q2559" s="190"/>
      <c r="R2559" s="191"/>
    </row>
    <row r="2560" spans="1:20" ht="12.75">
      <c r="A2560" s="137"/>
      <c r="B2560" s="140"/>
      <c r="C2560" s="146"/>
      <c r="D2560" s="29"/>
      <c r="E2560" s="115"/>
      <c r="F2560" s="115" t="s">
        <v>234</v>
      </c>
      <c r="G2560" s="28">
        <f aca="true" t="shared" si="606" ref="G2560:H2564">I2560+K2560+M2560+O2560</f>
        <v>0</v>
      </c>
      <c r="H2560" s="28">
        <f t="shared" si="606"/>
        <v>0</v>
      </c>
      <c r="I2560" s="28">
        <v>0</v>
      </c>
      <c r="J2560" s="28">
        <v>0</v>
      </c>
      <c r="K2560" s="28">
        <v>0</v>
      </c>
      <c r="L2560" s="28">
        <v>0</v>
      </c>
      <c r="M2560" s="28">
        <v>0</v>
      </c>
      <c r="N2560" s="28">
        <v>0</v>
      </c>
      <c r="O2560" s="28">
        <v>0</v>
      </c>
      <c r="P2560" s="28">
        <v>0</v>
      </c>
      <c r="Q2560" s="190"/>
      <c r="R2560" s="191"/>
      <c r="S2560" s="6"/>
      <c r="T2560" s="17"/>
    </row>
    <row r="2561" spans="1:20" ht="12.75">
      <c r="A2561" s="137"/>
      <c r="B2561" s="140"/>
      <c r="C2561" s="146"/>
      <c r="D2561" s="29"/>
      <c r="E2561" s="115" t="s">
        <v>21</v>
      </c>
      <c r="F2561" s="115" t="s">
        <v>235</v>
      </c>
      <c r="G2561" s="28">
        <f t="shared" si="606"/>
        <v>0</v>
      </c>
      <c r="H2561" s="28">
        <f t="shared" si="606"/>
        <v>0</v>
      </c>
      <c r="I2561" s="28">
        <v>0</v>
      </c>
      <c r="J2561" s="28">
        <v>0</v>
      </c>
      <c r="K2561" s="28">
        <v>0</v>
      </c>
      <c r="L2561" s="28">
        <v>0</v>
      </c>
      <c r="M2561" s="28">
        <v>0</v>
      </c>
      <c r="N2561" s="28">
        <v>0</v>
      </c>
      <c r="O2561" s="28">
        <v>0</v>
      </c>
      <c r="P2561" s="28">
        <v>0</v>
      </c>
      <c r="Q2561" s="190"/>
      <c r="R2561" s="191"/>
      <c r="S2561" s="6"/>
      <c r="T2561" s="17"/>
    </row>
    <row r="2562" spans="1:20" ht="12.75">
      <c r="A2562" s="137"/>
      <c r="B2562" s="140"/>
      <c r="C2562" s="146"/>
      <c r="D2562" s="29"/>
      <c r="E2562" s="115"/>
      <c r="F2562" s="115" t="s">
        <v>236</v>
      </c>
      <c r="G2562" s="28">
        <f t="shared" si="606"/>
        <v>121.7</v>
      </c>
      <c r="H2562" s="28">
        <f t="shared" si="606"/>
        <v>0</v>
      </c>
      <c r="I2562" s="28">
        <f>1.2</f>
        <v>1.2</v>
      </c>
      <c r="J2562" s="28">
        <v>0</v>
      </c>
      <c r="K2562" s="28">
        <v>0</v>
      </c>
      <c r="L2562" s="28">
        <v>0</v>
      </c>
      <c r="M2562" s="28">
        <f>120.5</f>
        <v>120.5</v>
      </c>
      <c r="N2562" s="28">
        <v>0</v>
      </c>
      <c r="O2562" s="28">
        <v>0</v>
      </c>
      <c r="P2562" s="28">
        <v>0</v>
      </c>
      <c r="Q2562" s="190"/>
      <c r="R2562" s="191"/>
      <c r="S2562" s="6"/>
      <c r="T2562" s="17"/>
    </row>
    <row r="2563" spans="1:20" ht="12.75">
      <c r="A2563" s="137"/>
      <c r="B2563" s="140"/>
      <c r="C2563" s="146"/>
      <c r="D2563" s="29"/>
      <c r="E2563" s="115"/>
      <c r="F2563" s="115" t="s">
        <v>237</v>
      </c>
      <c r="G2563" s="28">
        <f t="shared" si="606"/>
        <v>0</v>
      </c>
      <c r="H2563" s="28">
        <f t="shared" si="606"/>
        <v>0</v>
      </c>
      <c r="I2563" s="28">
        <v>0</v>
      </c>
      <c r="J2563" s="28">
        <v>0</v>
      </c>
      <c r="K2563" s="28">
        <v>0</v>
      </c>
      <c r="L2563" s="28">
        <v>0</v>
      </c>
      <c r="M2563" s="28">
        <v>0</v>
      </c>
      <c r="N2563" s="28">
        <v>0</v>
      </c>
      <c r="O2563" s="28">
        <v>0</v>
      </c>
      <c r="P2563" s="28">
        <v>0</v>
      </c>
      <c r="Q2563" s="190"/>
      <c r="R2563" s="191"/>
      <c r="S2563" s="6"/>
      <c r="T2563" s="17"/>
    </row>
    <row r="2564" spans="1:20" ht="13.5" thickBot="1">
      <c r="A2564" s="138"/>
      <c r="B2564" s="141"/>
      <c r="C2564" s="147"/>
      <c r="D2564" s="33"/>
      <c r="E2564" s="116"/>
      <c r="F2564" s="116" t="s">
        <v>238</v>
      </c>
      <c r="G2564" s="36">
        <f t="shared" si="606"/>
        <v>0</v>
      </c>
      <c r="H2564" s="36">
        <f t="shared" si="606"/>
        <v>0</v>
      </c>
      <c r="I2564" s="36">
        <v>0</v>
      </c>
      <c r="J2564" s="36">
        <v>0</v>
      </c>
      <c r="K2564" s="36">
        <v>0</v>
      </c>
      <c r="L2564" s="36">
        <v>0</v>
      </c>
      <c r="M2564" s="36">
        <v>0</v>
      </c>
      <c r="N2564" s="36">
        <v>0</v>
      </c>
      <c r="O2564" s="36">
        <v>0</v>
      </c>
      <c r="P2564" s="36">
        <v>0</v>
      </c>
      <c r="Q2564" s="192"/>
      <c r="R2564" s="193"/>
      <c r="S2564" s="6"/>
      <c r="T2564" s="17"/>
    </row>
    <row r="2565" spans="1:53" s="19" customFormat="1" ht="12.75" customHeight="1">
      <c r="A2565" s="194" t="s">
        <v>196</v>
      </c>
      <c r="B2565" s="195"/>
      <c r="C2565" s="195"/>
      <c r="D2565" s="195"/>
      <c r="E2565" s="196"/>
      <c r="F2565" s="119" t="s">
        <v>19</v>
      </c>
      <c r="G2565" s="23">
        <f>SUM(G2566:G2576)</f>
        <v>40017.1</v>
      </c>
      <c r="H2565" s="23">
        <f>SUM(H2566:H2576)</f>
        <v>20230.6</v>
      </c>
      <c r="I2565" s="23">
        <f aca="true" t="shared" si="607" ref="I2565:P2565">SUM(I2566:I2576)</f>
        <v>39896.6</v>
      </c>
      <c r="J2565" s="23">
        <f t="shared" si="607"/>
        <v>20230.6</v>
      </c>
      <c r="K2565" s="23">
        <f t="shared" si="607"/>
        <v>0</v>
      </c>
      <c r="L2565" s="23">
        <f t="shared" si="607"/>
        <v>0</v>
      </c>
      <c r="M2565" s="23">
        <f t="shared" si="607"/>
        <v>120.5</v>
      </c>
      <c r="N2565" s="23">
        <f t="shared" si="607"/>
        <v>0</v>
      </c>
      <c r="O2565" s="23">
        <f t="shared" si="607"/>
        <v>0</v>
      </c>
      <c r="P2565" s="23">
        <f t="shared" si="607"/>
        <v>0</v>
      </c>
      <c r="Q2565" s="218"/>
      <c r="R2565" s="219"/>
      <c r="S2565" s="17"/>
      <c r="T2565" s="17"/>
      <c r="U2565" s="17"/>
      <c r="V2565" s="17"/>
      <c r="W2565" s="18"/>
      <c r="X2565" s="18"/>
      <c r="Y2565" s="18"/>
      <c r="Z2565" s="18"/>
      <c r="AA2565" s="18"/>
      <c r="AB2565" s="18"/>
      <c r="AC2565" s="18"/>
      <c r="AD2565" s="18"/>
      <c r="AE2565" s="18"/>
      <c r="AF2565" s="18"/>
      <c r="AG2565" s="18"/>
      <c r="AH2565" s="18"/>
      <c r="AI2565" s="18"/>
      <c r="AJ2565" s="18"/>
      <c r="AK2565" s="18"/>
      <c r="AL2565" s="18"/>
      <c r="AM2565" s="18"/>
      <c r="AN2565" s="18"/>
      <c r="AO2565" s="18"/>
      <c r="AP2565" s="18"/>
      <c r="AQ2565" s="18"/>
      <c r="AR2565" s="18"/>
      <c r="AS2565" s="18"/>
      <c r="AT2565" s="18"/>
      <c r="AU2565" s="18"/>
      <c r="AV2565" s="18"/>
      <c r="AW2565" s="18"/>
      <c r="AX2565" s="18"/>
      <c r="AY2565" s="18"/>
      <c r="AZ2565" s="18"/>
      <c r="BA2565" s="18"/>
    </row>
    <row r="2566" spans="1:53" s="19" customFormat="1" ht="12.75" customHeight="1">
      <c r="A2566" s="197"/>
      <c r="B2566" s="198"/>
      <c r="C2566" s="198"/>
      <c r="D2566" s="198"/>
      <c r="E2566" s="199"/>
      <c r="F2566" s="120" t="s">
        <v>22</v>
      </c>
      <c r="G2566" s="60">
        <f>I2566+K2566+M2566+O2566</f>
        <v>10620.2</v>
      </c>
      <c r="H2566" s="60">
        <f>J2566+L2566+N2566+P2566</f>
        <v>10620.2</v>
      </c>
      <c r="I2566" s="51">
        <f>I2494+I2506+I2518+I2530+I2542+I2554</f>
        <v>10620.2</v>
      </c>
      <c r="J2566" s="51">
        <f aca="true" t="shared" si="608" ref="J2566:P2566">J2494+J2506+J2518+J2530+J2542+J2554</f>
        <v>10620.2</v>
      </c>
      <c r="K2566" s="51">
        <f t="shared" si="608"/>
        <v>0</v>
      </c>
      <c r="L2566" s="51">
        <f t="shared" si="608"/>
        <v>0</v>
      </c>
      <c r="M2566" s="51">
        <f t="shared" si="608"/>
        <v>0</v>
      </c>
      <c r="N2566" s="51">
        <f t="shared" si="608"/>
        <v>0</v>
      </c>
      <c r="O2566" s="51">
        <f t="shared" si="608"/>
        <v>0</v>
      </c>
      <c r="P2566" s="51">
        <f t="shared" si="608"/>
        <v>0</v>
      </c>
      <c r="Q2566" s="220"/>
      <c r="R2566" s="221"/>
      <c r="S2566" s="17"/>
      <c r="T2566" s="17"/>
      <c r="U2566" s="17"/>
      <c r="V2566" s="17"/>
      <c r="W2566" s="18"/>
      <c r="X2566" s="18"/>
      <c r="Y2566" s="18"/>
      <c r="Z2566" s="18"/>
      <c r="AA2566" s="18"/>
      <c r="AB2566" s="18"/>
      <c r="AC2566" s="18"/>
      <c r="AD2566" s="18"/>
      <c r="AE2566" s="18"/>
      <c r="AF2566" s="18"/>
      <c r="AG2566" s="18"/>
      <c r="AH2566" s="18"/>
      <c r="AI2566" s="18"/>
      <c r="AJ2566" s="18"/>
      <c r="AK2566" s="18"/>
      <c r="AL2566" s="18"/>
      <c r="AM2566" s="18"/>
      <c r="AN2566" s="18"/>
      <c r="AO2566" s="18"/>
      <c r="AP2566" s="18"/>
      <c r="AQ2566" s="18"/>
      <c r="AR2566" s="18"/>
      <c r="AS2566" s="18"/>
      <c r="AT2566" s="18"/>
      <c r="AU2566" s="18"/>
      <c r="AV2566" s="18"/>
      <c r="AW2566" s="18"/>
      <c r="AX2566" s="18"/>
      <c r="AY2566" s="18"/>
      <c r="AZ2566" s="18"/>
      <c r="BA2566" s="18"/>
    </row>
    <row r="2567" spans="1:53" s="19" customFormat="1" ht="12.75" customHeight="1">
      <c r="A2567" s="197"/>
      <c r="B2567" s="198"/>
      <c r="C2567" s="198"/>
      <c r="D2567" s="198"/>
      <c r="E2567" s="199"/>
      <c r="F2567" s="120" t="s">
        <v>25</v>
      </c>
      <c r="G2567" s="60">
        <f aca="true" t="shared" si="609" ref="G2567:G2576">I2567+K2567+M2567+O2567</f>
        <v>0</v>
      </c>
      <c r="H2567" s="60">
        <f aca="true" t="shared" si="610" ref="H2567:H2576">J2567+L2567+N2567+P2567</f>
        <v>0</v>
      </c>
      <c r="I2567" s="51">
        <f aca="true" t="shared" si="611" ref="I2567:P2576">I2495+I2507+I2519+I2531+I2543+I2555</f>
        <v>0</v>
      </c>
      <c r="J2567" s="51">
        <f t="shared" si="611"/>
        <v>0</v>
      </c>
      <c r="K2567" s="51">
        <f t="shared" si="611"/>
        <v>0</v>
      </c>
      <c r="L2567" s="51">
        <f t="shared" si="611"/>
        <v>0</v>
      </c>
      <c r="M2567" s="51">
        <f t="shared" si="611"/>
        <v>0</v>
      </c>
      <c r="N2567" s="51">
        <f t="shared" si="611"/>
        <v>0</v>
      </c>
      <c r="O2567" s="51">
        <f t="shared" si="611"/>
        <v>0</v>
      </c>
      <c r="P2567" s="51">
        <f t="shared" si="611"/>
        <v>0</v>
      </c>
      <c r="Q2567" s="220"/>
      <c r="R2567" s="221"/>
      <c r="S2567" s="17"/>
      <c r="T2567" s="17"/>
      <c r="U2567" s="17"/>
      <c r="V2567" s="17"/>
      <c r="W2567" s="18"/>
      <c r="X2567" s="18"/>
      <c r="Y2567" s="18"/>
      <c r="Z2567" s="18"/>
      <c r="AA2567" s="18"/>
      <c r="AB2567" s="18"/>
      <c r="AC2567" s="18"/>
      <c r="AD2567" s="18"/>
      <c r="AE2567" s="18"/>
      <c r="AF2567" s="18"/>
      <c r="AG2567" s="18"/>
      <c r="AH2567" s="18"/>
      <c r="AI2567" s="18"/>
      <c r="AJ2567" s="18"/>
      <c r="AK2567" s="18"/>
      <c r="AL2567" s="18"/>
      <c r="AM2567" s="18"/>
      <c r="AN2567" s="18"/>
      <c r="AO2567" s="18"/>
      <c r="AP2567" s="18"/>
      <c r="AQ2567" s="18"/>
      <c r="AR2567" s="18"/>
      <c r="AS2567" s="18"/>
      <c r="AT2567" s="18"/>
      <c r="AU2567" s="18"/>
      <c r="AV2567" s="18"/>
      <c r="AW2567" s="18"/>
      <c r="AX2567" s="18"/>
      <c r="AY2567" s="18"/>
      <c r="AZ2567" s="18"/>
      <c r="BA2567" s="18"/>
    </row>
    <row r="2568" spans="1:53" s="19" customFormat="1" ht="12.75">
      <c r="A2568" s="197"/>
      <c r="B2568" s="198"/>
      <c r="C2568" s="198"/>
      <c r="D2568" s="198"/>
      <c r="E2568" s="199"/>
      <c r="F2568" s="120" t="s">
        <v>26</v>
      </c>
      <c r="G2568" s="60">
        <f t="shared" si="609"/>
        <v>0</v>
      </c>
      <c r="H2568" s="60">
        <f t="shared" si="610"/>
        <v>0</v>
      </c>
      <c r="I2568" s="51">
        <f t="shared" si="611"/>
        <v>0</v>
      </c>
      <c r="J2568" s="51">
        <f t="shared" si="611"/>
        <v>0</v>
      </c>
      <c r="K2568" s="51">
        <f t="shared" si="611"/>
        <v>0</v>
      </c>
      <c r="L2568" s="51">
        <f t="shared" si="611"/>
        <v>0</v>
      </c>
      <c r="M2568" s="51">
        <f t="shared" si="611"/>
        <v>0</v>
      </c>
      <c r="N2568" s="51">
        <f t="shared" si="611"/>
        <v>0</v>
      </c>
      <c r="O2568" s="51">
        <f t="shared" si="611"/>
        <v>0</v>
      </c>
      <c r="P2568" s="51">
        <f t="shared" si="611"/>
        <v>0</v>
      </c>
      <c r="Q2568" s="220"/>
      <c r="R2568" s="221"/>
      <c r="S2568" s="17"/>
      <c r="T2568" s="17"/>
      <c r="U2568" s="17"/>
      <c r="V2568" s="17"/>
      <c r="W2568" s="18"/>
      <c r="X2568" s="18"/>
      <c r="Y2568" s="18"/>
      <c r="Z2568" s="18"/>
      <c r="AA2568" s="18"/>
      <c r="AB2568" s="18"/>
      <c r="AC2568" s="18"/>
      <c r="AD2568" s="18"/>
      <c r="AE2568" s="18"/>
      <c r="AF2568" s="18"/>
      <c r="AG2568" s="18"/>
      <c r="AH2568" s="18"/>
      <c r="AI2568" s="18"/>
      <c r="AJ2568" s="18"/>
      <c r="AK2568" s="18"/>
      <c r="AL2568" s="18"/>
      <c r="AM2568" s="18"/>
      <c r="AN2568" s="18"/>
      <c r="AO2568" s="18"/>
      <c r="AP2568" s="18"/>
      <c r="AQ2568" s="18"/>
      <c r="AR2568" s="18"/>
      <c r="AS2568" s="18"/>
      <c r="AT2568" s="18"/>
      <c r="AU2568" s="18"/>
      <c r="AV2568" s="18"/>
      <c r="AW2568" s="18"/>
      <c r="AX2568" s="18"/>
      <c r="AY2568" s="18"/>
      <c r="AZ2568" s="18"/>
      <c r="BA2568" s="18"/>
    </row>
    <row r="2569" spans="1:53" s="19" customFormat="1" ht="12.75">
      <c r="A2569" s="197"/>
      <c r="B2569" s="198"/>
      <c r="C2569" s="198"/>
      <c r="D2569" s="198"/>
      <c r="E2569" s="199"/>
      <c r="F2569" s="120" t="s">
        <v>27</v>
      </c>
      <c r="G2569" s="60">
        <f t="shared" si="609"/>
        <v>0</v>
      </c>
      <c r="H2569" s="60">
        <f t="shared" si="610"/>
        <v>0</v>
      </c>
      <c r="I2569" s="51">
        <f t="shared" si="611"/>
        <v>0</v>
      </c>
      <c r="J2569" s="51">
        <f t="shared" si="611"/>
        <v>0</v>
      </c>
      <c r="K2569" s="51">
        <f t="shared" si="611"/>
        <v>0</v>
      </c>
      <c r="L2569" s="51">
        <f t="shared" si="611"/>
        <v>0</v>
      </c>
      <c r="M2569" s="51">
        <f t="shared" si="611"/>
        <v>0</v>
      </c>
      <c r="N2569" s="51">
        <f t="shared" si="611"/>
        <v>0</v>
      </c>
      <c r="O2569" s="51">
        <f t="shared" si="611"/>
        <v>0</v>
      </c>
      <c r="P2569" s="51">
        <f t="shared" si="611"/>
        <v>0</v>
      </c>
      <c r="Q2569" s="220"/>
      <c r="R2569" s="221"/>
      <c r="S2569" s="17"/>
      <c r="T2569" s="17"/>
      <c r="U2569" s="17"/>
      <c r="V2569" s="17"/>
      <c r="W2569" s="18"/>
      <c r="X2569" s="18"/>
      <c r="Y2569" s="18"/>
      <c r="Z2569" s="18"/>
      <c r="AA2569" s="18"/>
      <c r="AB2569" s="18"/>
      <c r="AC2569" s="18"/>
      <c r="AD2569" s="18"/>
      <c r="AE2569" s="18"/>
      <c r="AF2569" s="18"/>
      <c r="AG2569" s="18"/>
      <c r="AH2569" s="18"/>
      <c r="AI2569" s="18"/>
      <c r="AJ2569" s="18"/>
      <c r="AK2569" s="18"/>
      <c r="AL2569" s="18"/>
      <c r="AM2569" s="18"/>
      <c r="AN2569" s="18"/>
      <c r="AO2569" s="18"/>
      <c r="AP2569" s="18"/>
      <c r="AQ2569" s="18"/>
      <c r="AR2569" s="18"/>
      <c r="AS2569" s="18"/>
      <c r="AT2569" s="18"/>
      <c r="AU2569" s="18"/>
      <c r="AV2569" s="18"/>
      <c r="AW2569" s="18"/>
      <c r="AX2569" s="18"/>
      <c r="AY2569" s="18"/>
      <c r="AZ2569" s="18"/>
      <c r="BA2569" s="18"/>
    </row>
    <row r="2570" spans="1:53" s="19" customFormat="1" ht="12.75">
      <c r="A2570" s="197"/>
      <c r="B2570" s="198"/>
      <c r="C2570" s="198"/>
      <c r="D2570" s="198"/>
      <c r="E2570" s="199"/>
      <c r="F2570" s="61" t="s">
        <v>28</v>
      </c>
      <c r="G2570" s="60">
        <f t="shared" si="609"/>
        <v>0</v>
      </c>
      <c r="H2570" s="60">
        <f t="shared" si="610"/>
        <v>0</v>
      </c>
      <c r="I2570" s="51">
        <f t="shared" si="611"/>
        <v>0</v>
      </c>
      <c r="J2570" s="51">
        <f t="shared" si="611"/>
        <v>0</v>
      </c>
      <c r="K2570" s="51">
        <f t="shared" si="611"/>
        <v>0</v>
      </c>
      <c r="L2570" s="51">
        <f t="shared" si="611"/>
        <v>0</v>
      </c>
      <c r="M2570" s="51">
        <f t="shared" si="611"/>
        <v>0</v>
      </c>
      <c r="N2570" s="51">
        <f t="shared" si="611"/>
        <v>0</v>
      </c>
      <c r="O2570" s="51">
        <f t="shared" si="611"/>
        <v>0</v>
      </c>
      <c r="P2570" s="51">
        <f t="shared" si="611"/>
        <v>0</v>
      </c>
      <c r="Q2570" s="220"/>
      <c r="R2570" s="221"/>
      <c r="S2570" s="17"/>
      <c r="T2570" s="17"/>
      <c r="U2570" s="17"/>
      <c r="V2570" s="17"/>
      <c r="W2570" s="18"/>
      <c r="X2570" s="18"/>
      <c r="Y2570" s="18"/>
      <c r="Z2570" s="18"/>
      <c r="AA2570" s="18"/>
      <c r="AB2570" s="18"/>
      <c r="AC2570" s="18"/>
      <c r="AD2570" s="18"/>
      <c r="AE2570" s="18"/>
      <c r="AF2570" s="18"/>
      <c r="AG2570" s="18"/>
      <c r="AH2570" s="18"/>
      <c r="AI2570" s="18"/>
      <c r="AJ2570" s="18"/>
      <c r="AK2570" s="18"/>
      <c r="AL2570" s="18"/>
      <c r="AM2570" s="18"/>
      <c r="AN2570" s="18"/>
      <c r="AO2570" s="18"/>
      <c r="AP2570" s="18"/>
      <c r="AQ2570" s="18"/>
      <c r="AR2570" s="18"/>
      <c r="AS2570" s="18"/>
      <c r="AT2570" s="18"/>
      <c r="AU2570" s="18"/>
      <c r="AV2570" s="18"/>
      <c r="AW2570" s="18"/>
      <c r="AX2570" s="18"/>
      <c r="AY2570" s="18"/>
      <c r="AZ2570" s="18"/>
      <c r="BA2570" s="18"/>
    </row>
    <row r="2571" spans="1:53" s="19" customFormat="1" ht="12.75">
      <c r="A2571" s="197"/>
      <c r="B2571" s="198"/>
      <c r="C2571" s="198"/>
      <c r="D2571" s="198"/>
      <c r="E2571" s="199"/>
      <c r="F2571" s="61" t="s">
        <v>227</v>
      </c>
      <c r="G2571" s="60">
        <f t="shared" si="609"/>
        <v>9610.4</v>
      </c>
      <c r="H2571" s="60">
        <f t="shared" si="610"/>
        <v>9610.4</v>
      </c>
      <c r="I2571" s="51">
        <f>I2499+I2511+I2523+I2535+I2547+I2559</f>
        <v>9610.4</v>
      </c>
      <c r="J2571" s="51">
        <f t="shared" si="611"/>
        <v>9610.4</v>
      </c>
      <c r="K2571" s="51">
        <f t="shared" si="611"/>
        <v>0</v>
      </c>
      <c r="L2571" s="51">
        <f t="shared" si="611"/>
        <v>0</v>
      </c>
      <c r="M2571" s="51">
        <f t="shared" si="611"/>
        <v>0</v>
      </c>
      <c r="N2571" s="51">
        <f t="shared" si="611"/>
        <v>0</v>
      </c>
      <c r="O2571" s="51">
        <f t="shared" si="611"/>
        <v>0</v>
      </c>
      <c r="P2571" s="51">
        <f t="shared" si="611"/>
        <v>0</v>
      </c>
      <c r="Q2571" s="220"/>
      <c r="R2571" s="221"/>
      <c r="S2571" s="17"/>
      <c r="T2571" s="17"/>
      <c r="U2571" s="17"/>
      <c r="V2571" s="17"/>
      <c r="W2571" s="18"/>
      <c r="X2571" s="18"/>
      <c r="Y2571" s="18"/>
      <c r="Z2571" s="18"/>
      <c r="AA2571" s="18"/>
      <c r="AB2571" s="18"/>
      <c r="AC2571" s="18"/>
      <c r="AD2571" s="18"/>
      <c r="AE2571" s="18"/>
      <c r="AF2571" s="18"/>
      <c r="AG2571" s="18"/>
      <c r="AH2571" s="18"/>
      <c r="AI2571" s="18"/>
      <c r="AJ2571" s="18"/>
      <c r="AK2571" s="18"/>
      <c r="AL2571" s="18"/>
      <c r="AM2571" s="18"/>
      <c r="AN2571" s="18"/>
      <c r="AO2571" s="18"/>
      <c r="AP2571" s="18"/>
      <c r="AQ2571" s="18"/>
      <c r="AR2571" s="18"/>
      <c r="AS2571" s="18"/>
      <c r="AT2571" s="18"/>
      <c r="AU2571" s="18"/>
      <c r="AV2571" s="18"/>
      <c r="AW2571" s="18"/>
      <c r="AX2571" s="18"/>
      <c r="AY2571" s="18"/>
      <c r="AZ2571" s="18"/>
      <c r="BA2571" s="18"/>
    </row>
    <row r="2572" spans="1:53" s="19" customFormat="1" ht="12.75">
      <c r="A2572" s="197"/>
      <c r="B2572" s="198"/>
      <c r="C2572" s="198"/>
      <c r="D2572" s="198"/>
      <c r="E2572" s="199"/>
      <c r="F2572" s="120" t="s">
        <v>234</v>
      </c>
      <c r="G2572" s="60">
        <f t="shared" si="609"/>
        <v>0</v>
      </c>
      <c r="H2572" s="60">
        <f t="shared" si="610"/>
        <v>0</v>
      </c>
      <c r="I2572" s="51">
        <f>I2500+I2512+I2524+I2536+I2548+I2560</f>
        <v>0</v>
      </c>
      <c r="J2572" s="51">
        <f t="shared" si="611"/>
        <v>0</v>
      </c>
      <c r="K2572" s="51">
        <f t="shared" si="611"/>
        <v>0</v>
      </c>
      <c r="L2572" s="51">
        <f t="shared" si="611"/>
        <v>0</v>
      </c>
      <c r="M2572" s="51">
        <f t="shared" si="611"/>
        <v>0</v>
      </c>
      <c r="N2572" s="51">
        <f t="shared" si="611"/>
        <v>0</v>
      </c>
      <c r="O2572" s="51">
        <f t="shared" si="611"/>
        <v>0</v>
      </c>
      <c r="P2572" s="51">
        <f t="shared" si="611"/>
        <v>0</v>
      </c>
      <c r="Q2572" s="220"/>
      <c r="R2572" s="221"/>
      <c r="S2572" s="16"/>
      <c r="T2572" s="17"/>
      <c r="U2572" s="17"/>
      <c r="V2572" s="17"/>
      <c r="W2572" s="18"/>
      <c r="X2572" s="18"/>
      <c r="Y2572" s="18"/>
      <c r="Z2572" s="18"/>
      <c r="AA2572" s="18"/>
      <c r="AB2572" s="18"/>
      <c r="AC2572" s="18"/>
      <c r="AD2572" s="18"/>
      <c r="AE2572" s="18"/>
      <c r="AF2572" s="18"/>
      <c r="AG2572" s="18"/>
      <c r="AH2572" s="18"/>
      <c r="AI2572" s="18"/>
      <c r="AJ2572" s="18"/>
      <c r="AK2572" s="18"/>
      <c r="AL2572" s="18"/>
      <c r="AM2572" s="18"/>
      <c r="AN2572" s="18"/>
      <c r="AO2572" s="18"/>
      <c r="AP2572" s="18"/>
      <c r="AQ2572" s="18"/>
      <c r="AR2572" s="18"/>
      <c r="AS2572" s="18"/>
      <c r="AT2572" s="18"/>
      <c r="AU2572" s="18"/>
      <c r="AV2572" s="18"/>
      <c r="AW2572" s="18"/>
      <c r="AX2572" s="18"/>
      <c r="AY2572" s="18"/>
      <c r="AZ2572" s="18"/>
      <c r="BA2572" s="18"/>
    </row>
    <row r="2573" spans="1:53" s="19" customFormat="1" ht="12.75">
      <c r="A2573" s="197"/>
      <c r="B2573" s="198"/>
      <c r="C2573" s="198"/>
      <c r="D2573" s="198"/>
      <c r="E2573" s="199"/>
      <c r="F2573" s="120" t="s">
        <v>235</v>
      </c>
      <c r="G2573" s="60">
        <f t="shared" si="609"/>
        <v>0</v>
      </c>
      <c r="H2573" s="60">
        <f t="shared" si="610"/>
        <v>0</v>
      </c>
      <c r="I2573" s="51">
        <f>I2501+I2513+I2525+I2537+I2549+I2561</f>
        <v>0</v>
      </c>
      <c r="J2573" s="51">
        <f t="shared" si="611"/>
        <v>0</v>
      </c>
      <c r="K2573" s="51">
        <f t="shared" si="611"/>
        <v>0</v>
      </c>
      <c r="L2573" s="51">
        <f t="shared" si="611"/>
        <v>0</v>
      </c>
      <c r="M2573" s="51">
        <f t="shared" si="611"/>
        <v>0</v>
      </c>
      <c r="N2573" s="51">
        <f t="shared" si="611"/>
        <v>0</v>
      </c>
      <c r="O2573" s="51">
        <f t="shared" si="611"/>
        <v>0</v>
      </c>
      <c r="P2573" s="51">
        <f t="shared" si="611"/>
        <v>0</v>
      </c>
      <c r="Q2573" s="220"/>
      <c r="R2573" s="221"/>
      <c r="S2573" s="16"/>
      <c r="T2573" s="17"/>
      <c r="U2573" s="17"/>
      <c r="V2573" s="17"/>
      <c r="W2573" s="18"/>
      <c r="X2573" s="18"/>
      <c r="Y2573" s="18"/>
      <c r="Z2573" s="18"/>
      <c r="AA2573" s="18"/>
      <c r="AB2573" s="18"/>
      <c r="AC2573" s="18"/>
      <c r="AD2573" s="18"/>
      <c r="AE2573" s="18"/>
      <c r="AF2573" s="18"/>
      <c r="AG2573" s="18"/>
      <c r="AH2573" s="18"/>
      <c r="AI2573" s="18"/>
      <c r="AJ2573" s="18"/>
      <c r="AK2573" s="18"/>
      <c r="AL2573" s="18"/>
      <c r="AM2573" s="18"/>
      <c r="AN2573" s="18"/>
      <c r="AO2573" s="18"/>
      <c r="AP2573" s="18"/>
      <c r="AQ2573" s="18"/>
      <c r="AR2573" s="18"/>
      <c r="AS2573" s="18"/>
      <c r="AT2573" s="18"/>
      <c r="AU2573" s="18"/>
      <c r="AV2573" s="18"/>
      <c r="AW2573" s="18"/>
      <c r="AX2573" s="18"/>
      <c r="AY2573" s="18"/>
      <c r="AZ2573" s="18"/>
      <c r="BA2573" s="18"/>
    </row>
    <row r="2574" spans="1:53" s="19" customFormat="1" ht="12.75">
      <c r="A2574" s="197"/>
      <c r="B2574" s="198"/>
      <c r="C2574" s="198"/>
      <c r="D2574" s="198"/>
      <c r="E2574" s="199"/>
      <c r="F2574" s="120" t="s">
        <v>236</v>
      </c>
      <c r="G2574" s="60">
        <f>I2574+K2574+M2574+O2574</f>
        <v>2091.7</v>
      </c>
      <c r="H2574" s="60">
        <f>J2574+L2574+N2574+P2574</f>
        <v>0</v>
      </c>
      <c r="I2574" s="51">
        <f>I2502+I2514+I2526+I2538+I2550+I2562</f>
        <v>1971.2</v>
      </c>
      <c r="J2574" s="51">
        <f t="shared" si="611"/>
        <v>0</v>
      </c>
      <c r="K2574" s="51">
        <f t="shared" si="611"/>
        <v>0</v>
      </c>
      <c r="L2574" s="51">
        <f t="shared" si="611"/>
        <v>0</v>
      </c>
      <c r="M2574" s="51">
        <f t="shared" si="611"/>
        <v>120.5</v>
      </c>
      <c r="N2574" s="51">
        <f t="shared" si="611"/>
        <v>0</v>
      </c>
      <c r="O2574" s="51">
        <f t="shared" si="611"/>
        <v>0</v>
      </c>
      <c r="P2574" s="51">
        <f>P2502+P2514+P2526+P2538+P2550+P2562</f>
        <v>0</v>
      </c>
      <c r="Q2574" s="220"/>
      <c r="R2574" s="221"/>
      <c r="S2574" s="16"/>
      <c r="T2574" s="17"/>
      <c r="U2574" s="17"/>
      <c r="V2574" s="17"/>
      <c r="W2574" s="18"/>
      <c r="X2574" s="18"/>
      <c r="Y2574" s="18"/>
      <c r="Z2574" s="18"/>
      <c r="AA2574" s="18"/>
      <c r="AB2574" s="18"/>
      <c r="AC2574" s="18"/>
      <c r="AD2574" s="18"/>
      <c r="AE2574" s="18"/>
      <c r="AF2574" s="18"/>
      <c r="AG2574" s="18"/>
      <c r="AH2574" s="18"/>
      <c r="AI2574" s="18"/>
      <c r="AJ2574" s="18"/>
      <c r="AK2574" s="18"/>
      <c r="AL2574" s="18"/>
      <c r="AM2574" s="18"/>
      <c r="AN2574" s="18"/>
      <c r="AO2574" s="18"/>
      <c r="AP2574" s="18"/>
      <c r="AQ2574" s="18"/>
      <c r="AR2574" s="18"/>
      <c r="AS2574" s="18"/>
      <c r="AT2574" s="18"/>
      <c r="AU2574" s="18"/>
      <c r="AV2574" s="18"/>
      <c r="AW2574" s="18"/>
      <c r="AX2574" s="18"/>
      <c r="AY2574" s="18"/>
      <c r="AZ2574" s="18"/>
      <c r="BA2574" s="18"/>
    </row>
    <row r="2575" spans="1:53" s="19" customFormat="1" ht="12.75">
      <c r="A2575" s="197"/>
      <c r="B2575" s="198"/>
      <c r="C2575" s="198"/>
      <c r="D2575" s="198"/>
      <c r="E2575" s="199"/>
      <c r="F2575" s="120" t="s">
        <v>237</v>
      </c>
      <c r="G2575" s="60">
        <f>I2575+K2575+M2575+O2575</f>
        <v>17694.8</v>
      </c>
      <c r="H2575" s="60">
        <f>J2575+L2575+N2575+P2575</f>
        <v>0</v>
      </c>
      <c r="I2575" s="51">
        <f t="shared" si="611"/>
        <v>17694.8</v>
      </c>
      <c r="J2575" s="51">
        <f t="shared" si="611"/>
        <v>0</v>
      </c>
      <c r="K2575" s="51">
        <f t="shared" si="611"/>
        <v>0</v>
      </c>
      <c r="L2575" s="51">
        <f t="shared" si="611"/>
        <v>0</v>
      </c>
      <c r="M2575" s="51">
        <f>M2503+M2515+M2527+M2539+M2551+M2563</f>
        <v>0</v>
      </c>
      <c r="N2575" s="51">
        <f t="shared" si="611"/>
        <v>0</v>
      </c>
      <c r="O2575" s="51">
        <f t="shared" si="611"/>
        <v>0</v>
      </c>
      <c r="P2575" s="51">
        <f t="shared" si="611"/>
        <v>0</v>
      </c>
      <c r="Q2575" s="220"/>
      <c r="R2575" s="221"/>
      <c r="S2575" s="16"/>
      <c r="T2575" s="17"/>
      <c r="U2575" s="17"/>
      <c r="V2575" s="17"/>
      <c r="W2575" s="18"/>
      <c r="X2575" s="18"/>
      <c r="Y2575" s="18"/>
      <c r="Z2575" s="18"/>
      <c r="AA2575" s="18"/>
      <c r="AB2575" s="18"/>
      <c r="AC2575" s="18"/>
      <c r="AD2575" s="18"/>
      <c r="AE2575" s="18"/>
      <c r="AF2575" s="18"/>
      <c r="AG2575" s="18"/>
      <c r="AH2575" s="18"/>
      <c r="AI2575" s="18"/>
      <c r="AJ2575" s="18"/>
      <c r="AK2575" s="18"/>
      <c r="AL2575" s="18"/>
      <c r="AM2575" s="18"/>
      <c r="AN2575" s="18"/>
      <c r="AO2575" s="18"/>
      <c r="AP2575" s="18"/>
      <c r="AQ2575" s="18"/>
      <c r="AR2575" s="18"/>
      <c r="AS2575" s="18"/>
      <c r="AT2575" s="18"/>
      <c r="AU2575" s="18"/>
      <c r="AV2575" s="18"/>
      <c r="AW2575" s="18"/>
      <c r="AX2575" s="18"/>
      <c r="AY2575" s="18"/>
      <c r="AZ2575" s="18"/>
      <c r="BA2575" s="18"/>
    </row>
    <row r="2576" spans="1:53" s="19" customFormat="1" ht="13.5" thickBot="1">
      <c r="A2576" s="200"/>
      <c r="B2576" s="201"/>
      <c r="C2576" s="201"/>
      <c r="D2576" s="201"/>
      <c r="E2576" s="202"/>
      <c r="F2576" s="121" t="s">
        <v>238</v>
      </c>
      <c r="G2576" s="53">
        <f t="shared" si="609"/>
        <v>0</v>
      </c>
      <c r="H2576" s="53">
        <f t="shared" si="610"/>
        <v>0</v>
      </c>
      <c r="I2576" s="51">
        <f t="shared" si="611"/>
        <v>0</v>
      </c>
      <c r="J2576" s="51">
        <f t="shared" si="611"/>
        <v>0</v>
      </c>
      <c r="K2576" s="51">
        <f t="shared" si="611"/>
        <v>0</v>
      </c>
      <c r="L2576" s="51">
        <f t="shared" si="611"/>
        <v>0</v>
      </c>
      <c r="M2576" s="51">
        <f t="shared" si="611"/>
        <v>0</v>
      </c>
      <c r="N2576" s="51">
        <f t="shared" si="611"/>
        <v>0</v>
      </c>
      <c r="O2576" s="51">
        <f t="shared" si="611"/>
        <v>0</v>
      </c>
      <c r="P2576" s="51">
        <f t="shared" si="611"/>
        <v>0</v>
      </c>
      <c r="Q2576" s="222"/>
      <c r="R2576" s="223"/>
      <c r="S2576" s="16"/>
      <c r="T2576" s="17"/>
      <c r="U2576" s="17"/>
      <c r="V2576" s="17"/>
      <c r="W2576" s="18"/>
      <c r="X2576" s="18"/>
      <c r="Y2576" s="18"/>
      <c r="Z2576" s="18"/>
      <c r="AA2576" s="18"/>
      <c r="AB2576" s="18"/>
      <c r="AC2576" s="18"/>
      <c r="AD2576" s="18"/>
      <c r="AE2576" s="18"/>
      <c r="AF2576" s="18"/>
      <c r="AG2576" s="18"/>
      <c r="AH2576" s="18"/>
      <c r="AI2576" s="18"/>
      <c r="AJ2576" s="18"/>
      <c r="AK2576" s="18"/>
      <c r="AL2576" s="18"/>
      <c r="AM2576" s="18"/>
      <c r="AN2576" s="18"/>
      <c r="AO2576" s="18"/>
      <c r="AP2576" s="18"/>
      <c r="AQ2576" s="18"/>
      <c r="AR2576" s="18"/>
      <c r="AS2576" s="18"/>
      <c r="AT2576" s="18"/>
      <c r="AU2576" s="18"/>
      <c r="AV2576" s="18"/>
      <c r="AW2576" s="18"/>
      <c r="AX2576" s="18"/>
      <c r="AY2576" s="18"/>
      <c r="AZ2576" s="18"/>
      <c r="BA2576" s="18"/>
    </row>
    <row r="2577" spans="1:256" s="19" customFormat="1" ht="12.75" customHeight="1">
      <c r="A2577" s="194" t="s">
        <v>154</v>
      </c>
      <c r="B2577" s="195"/>
      <c r="C2577" s="195"/>
      <c r="D2577" s="195"/>
      <c r="E2577" s="196"/>
      <c r="F2577" s="119" t="s">
        <v>19</v>
      </c>
      <c r="G2577" s="23">
        <f>SUM(G2578:G2588)</f>
        <v>0</v>
      </c>
      <c r="H2577" s="23">
        <f aca="true" t="shared" si="612" ref="H2577:P2577">SUM(H2578:H2588)</f>
        <v>0</v>
      </c>
      <c r="I2577" s="23">
        <f t="shared" si="612"/>
        <v>0</v>
      </c>
      <c r="J2577" s="23">
        <f t="shared" si="612"/>
        <v>0</v>
      </c>
      <c r="K2577" s="23">
        <f t="shared" si="612"/>
        <v>0</v>
      </c>
      <c r="L2577" s="23">
        <f t="shared" si="612"/>
        <v>0</v>
      </c>
      <c r="M2577" s="23">
        <f t="shared" si="612"/>
        <v>0</v>
      </c>
      <c r="N2577" s="23">
        <f t="shared" si="612"/>
        <v>0</v>
      </c>
      <c r="O2577" s="23">
        <f t="shared" si="612"/>
        <v>0</v>
      </c>
      <c r="P2577" s="23">
        <f t="shared" si="612"/>
        <v>0</v>
      </c>
      <c r="Q2577" s="203"/>
      <c r="R2577" s="204"/>
      <c r="S2577" s="62"/>
      <c r="T2577" s="62"/>
      <c r="U2577" s="62"/>
      <c r="V2577" s="62"/>
      <c r="W2577" s="62"/>
      <c r="X2577" s="62"/>
      <c r="Y2577" s="62"/>
      <c r="Z2577" s="198"/>
      <c r="AA2577" s="198"/>
      <c r="AB2577" s="198"/>
      <c r="AC2577" s="198"/>
      <c r="AD2577" s="198"/>
      <c r="AE2577" s="198"/>
      <c r="AF2577" s="198"/>
      <c r="AG2577" s="198"/>
      <c r="AH2577" s="198"/>
      <c r="AI2577" s="198"/>
      <c r="AJ2577" s="198"/>
      <c r="AK2577" s="198"/>
      <c r="AL2577" s="198"/>
      <c r="AM2577" s="198"/>
      <c r="AN2577" s="198"/>
      <c r="AO2577" s="198"/>
      <c r="AP2577" s="198"/>
      <c r="AQ2577" s="198"/>
      <c r="AR2577" s="198"/>
      <c r="AS2577" s="198"/>
      <c r="AT2577" s="198"/>
      <c r="AU2577" s="198"/>
      <c r="AV2577" s="198"/>
      <c r="AW2577" s="198"/>
      <c r="AX2577" s="198"/>
      <c r="AY2577" s="198"/>
      <c r="AZ2577" s="198"/>
      <c r="BA2577" s="198"/>
      <c r="BB2577" s="212"/>
      <c r="BC2577" s="212"/>
      <c r="BD2577" s="212"/>
      <c r="BE2577" s="212"/>
      <c r="BF2577" s="212"/>
      <c r="BG2577" s="212"/>
      <c r="BH2577" s="212"/>
      <c r="BI2577" s="212"/>
      <c r="BJ2577" s="212"/>
      <c r="BK2577" s="212"/>
      <c r="BL2577" s="212"/>
      <c r="BM2577" s="212"/>
      <c r="BN2577" s="212"/>
      <c r="BO2577" s="212"/>
      <c r="BP2577" s="212"/>
      <c r="BQ2577" s="212"/>
      <c r="BR2577" s="212"/>
      <c r="BS2577" s="212"/>
      <c r="BT2577" s="212"/>
      <c r="BU2577" s="212"/>
      <c r="BV2577" s="212"/>
      <c r="BW2577" s="212"/>
      <c r="BX2577" s="212"/>
      <c r="BY2577" s="212"/>
      <c r="BZ2577" s="212" t="s">
        <v>154</v>
      </c>
      <c r="CA2577" s="212"/>
      <c r="CB2577" s="212"/>
      <c r="CC2577" s="212"/>
      <c r="CD2577" s="212" t="s">
        <v>154</v>
      </c>
      <c r="CE2577" s="212"/>
      <c r="CF2577" s="212"/>
      <c r="CG2577" s="212"/>
      <c r="CH2577" s="212" t="s">
        <v>154</v>
      </c>
      <c r="CI2577" s="212"/>
      <c r="CJ2577" s="212"/>
      <c r="CK2577" s="212"/>
      <c r="CL2577" s="212" t="s">
        <v>154</v>
      </c>
      <c r="CM2577" s="212"/>
      <c r="CN2577" s="212"/>
      <c r="CO2577" s="212"/>
      <c r="CP2577" s="212" t="s">
        <v>154</v>
      </c>
      <c r="CQ2577" s="212"/>
      <c r="CR2577" s="212"/>
      <c r="CS2577" s="212"/>
      <c r="CT2577" s="212" t="s">
        <v>154</v>
      </c>
      <c r="CU2577" s="212"/>
      <c r="CV2577" s="212"/>
      <c r="CW2577" s="212"/>
      <c r="CX2577" s="212" t="s">
        <v>154</v>
      </c>
      <c r="CY2577" s="212"/>
      <c r="CZ2577" s="212"/>
      <c r="DA2577" s="212"/>
      <c r="DB2577" s="212" t="s">
        <v>154</v>
      </c>
      <c r="DC2577" s="212"/>
      <c r="DD2577" s="212"/>
      <c r="DE2577" s="212"/>
      <c r="DF2577" s="212" t="s">
        <v>154</v>
      </c>
      <c r="DG2577" s="212"/>
      <c r="DH2577" s="212"/>
      <c r="DI2577" s="212"/>
      <c r="DJ2577" s="212" t="s">
        <v>154</v>
      </c>
      <c r="DK2577" s="212"/>
      <c r="DL2577" s="212"/>
      <c r="DM2577" s="212"/>
      <c r="DN2577" s="212" t="s">
        <v>154</v>
      </c>
      <c r="DO2577" s="212"/>
      <c r="DP2577" s="212"/>
      <c r="DQ2577" s="212"/>
      <c r="DR2577" s="212" t="s">
        <v>154</v>
      </c>
      <c r="DS2577" s="212"/>
      <c r="DT2577" s="212"/>
      <c r="DU2577" s="212"/>
      <c r="DV2577" s="212" t="s">
        <v>154</v>
      </c>
      <c r="DW2577" s="212"/>
      <c r="DX2577" s="212"/>
      <c r="DY2577" s="212"/>
      <c r="DZ2577" s="212" t="s">
        <v>154</v>
      </c>
      <c r="EA2577" s="212"/>
      <c r="EB2577" s="212"/>
      <c r="EC2577" s="212"/>
      <c r="ED2577" s="212" t="s">
        <v>154</v>
      </c>
      <c r="EE2577" s="212"/>
      <c r="EF2577" s="212"/>
      <c r="EG2577" s="212"/>
      <c r="EH2577" s="212" t="s">
        <v>154</v>
      </c>
      <c r="EI2577" s="212"/>
      <c r="EJ2577" s="212"/>
      <c r="EK2577" s="212"/>
      <c r="EL2577" s="212" t="s">
        <v>154</v>
      </c>
      <c r="EM2577" s="212"/>
      <c r="EN2577" s="212"/>
      <c r="EO2577" s="212"/>
      <c r="EP2577" s="212" t="s">
        <v>154</v>
      </c>
      <c r="EQ2577" s="212"/>
      <c r="ER2577" s="212"/>
      <c r="ES2577" s="212"/>
      <c r="ET2577" s="212" t="s">
        <v>154</v>
      </c>
      <c r="EU2577" s="212"/>
      <c r="EV2577" s="212"/>
      <c r="EW2577" s="212"/>
      <c r="EX2577" s="212" t="s">
        <v>154</v>
      </c>
      <c r="EY2577" s="212"/>
      <c r="EZ2577" s="212"/>
      <c r="FA2577" s="212"/>
      <c r="FB2577" s="212" t="s">
        <v>154</v>
      </c>
      <c r="FC2577" s="212"/>
      <c r="FD2577" s="212"/>
      <c r="FE2577" s="212"/>
      <c r="FF2577" s="212" t="s">
        <v>154</v>
      </c>
      <c r="FG2577" s="212"/>
      <c r="FH2577" s="212"/>
      <c r="FI2577" s="212"/>
      <c r="FJ2577" s="212" t="s">
        <v>154</v>
      </c>
      <c r="FK2577" s="212"/>
      <c r="FL2577" s="212"/>
      <c r="FM2577" s="212"/>
      <c r="FN2577" s="212" t="s">
        <v>154</v>
      </c>
      <c r="FO2577" s="212"/>
      <c r="FP2577" s="212"/>
      <c r="FQ2577" s="212"/>
      <c r="FR2577" s="212" t="s">
        <v>154</v>
      </c>
      <c r="FS2577" s="212"/>
      <c r="FT2577" s="212"/>
      <c r="FU2577" s="212"/>
      <c r="FV2577" s="212" t="s">
        <v>154</v>
      </c>
      <c r="FW2577" s="212"/>
      <c r="FX2577" s="212"/>
      <c r="FY2577" s="212"/>
      <c r="FZ2577" s="212" t="s">
        <v>154</v>
      </c>
      <c r="GA2577" s="212"/>
      <c r="GB2577" s="212"/>
      <c r="GC2577" s="212"/>
      <c r="GD2577" s="212" t="s">
        <v>154</v>
      </c>
      <c r="GE2577" s="212"/>
      <c r="GF2577" s="212"/>
      <c r="GG2577" s="212"/>
      <c r="GH2577" s="212" t="s">
        <v>154</v>
      </c>
      <c r="GI2577" s="212"/>
      <c r="GJ2577" s="212"/>
      <c r="GK2577" s="212"/>
      <c r="GL2577" s="212" t="s">
        <v>154</v>
      </c>
      <c r="GM2577" s="212"/>
      <c r="GN2577" s="212"/>
      <c r="GO2577" s="212"/>
      <c r="GP2577" s="212" t="s">
        <v>154</v>
      </c>
      <c r="GQ2577" s="212"/>
      <c r="GR2577" s="212"/>
      <c r="GS2577" s="212"/>
      <c r="GT2577" s="212" t="s">
        <v>154</v>
      </c>
      <c r="GU2577" s="212"/>
      <c r="GV2577" s="212"/>
      <c r="GW2577" s="212"/>
      <c r="GX2577" s="212" t="s">
        <v>154</v>
      </c>
      <c r="GY2577" s="212"/>
      <c r="GZ2577" s="212"/>
      <c r="HA2577" s="212"/>
      <c r="HB2577" s="212" t="s">
        <v>154</v>
      </c>
      <c r="HC2577" s="212"/>
      <c r="HD2577" s="212"/>
      <c r="HE2577" s="212"/>
      <c r="HF2577" s="212" t="s">
        <v>154</v>
      </c>
      <c r="HG2577" s="212"/>
      <c r="HH2577" s="212"/>
      <c r="HI2577" s="212"/>
      <c r="HJ2577" s="212" t="s">
        <v>154</v>
      </c>
      <c r="HK2577" s="212"/>
      <c r="HL2577" s="212"/>
      <c r="HM2577" s="212"/>
      <c r="HN2577" s="212" t="s">
        <v>154</v>
      </c>
      <c r="HO2577" s="212"/>
      <c r="HP2577" s="212"/>
      <c r="HQ2577" s="212"/>
      <c r="HR2577" s="212" t="s">
        <v>154</v>
      </c>
      <c r="HS2577" s="212"/>
      <c r="HT2577" s="212"/>
      <c r="HU2577" s="212"/>
      <c r="HV2577" s="212" t="s">
        <v>154</v>
      </c>
      <c r="HW2577" s="212"/>
      <c r="HX2577" s="212"/>
      <c r="HY2577" s="212"/>
      <c r="HZ2577" s="212" t="s">
        <v>154</v>
      </c>
      <c r="IA2577" s="212"/>
      <c r="IB2577" s="212"/>
      <c r="IC2577" s="212"/>
      <c r="ID2577" s="212" t="s">
        <v>154</v>
      </c>
      <c r="IE2577" s="212"/>
      <c r="IF2577" s="212"/>
      <c r="IG2577" s="212"/>
      <c r="IH2577" s="212" t="s">
        <v>154</v>
      </c>
      <c r="II2577" s="212"/>
      <c r="IJ2577" s="212"/>
      <c r="IK2577" s="212"/>
      <c r="IL2577" s="212" t="s">
        <v>154</v>
      </c>
      <c r="IM2577" s="212"/>
      <c r="IN2577" s="212"/>
      <c r="IO2577" s="212"/>
      <c r="IP2577" s="212" t="s">
        <v>154</v>
      </c>
      <c r="IQ2577" s="212"/>
      <c r="IR2577" s="212"/>
      <c r="IS2577" s="212"/>
      <c r="IT2577" s="212" t="s">
        <v>154</v>
      </c>
      <c r="IU2577" s="212"/>
      <c r="IV2577" s="212"/>
    </row>
    <row r="2578" spans="1:256" s="19" customFormat="1" ht="12.75" customHeight="1">
      <c r="A2578" s="197"/>
      <c r="B2578" s="198"/>
      <c r="C2578" s="198"/>
      <c r="D2578" s="198"/>
      <c r="E2578" s="199"/>
      <c r="F2578" s="120" t="s">
        <v>22</v>
      </c>
      <c r="G2578" s="51">
        <f aca="true" t="shared" si="613" ref="G2578:H2582">I2578+K2578+M2578+O2578</f>
        <v>0</v>
      </c>
      <c r="H2578" s="51">
        <f t="shared" si="613"/>
        <v>0</v>
      </c>
      <c r="I2578" s="51">
        <v>0</v>
      </c>
      <c r="J2578" s="51">
        <v>0</v>
      </c>
      <c r="K2578" s="51">
        <v>0</v>
      </c>
      <c r="L2578" s="51">
        <v>0</v>
      </c>
      <c r="M2578" s="51">
        <v>0</v>
      </c>
      <c r="N2578" s="51">
        <v>0</v>
      </c>
      <c r="O2578" s="51">
        <v>0</v>
      </c>
      <c r="P2578" s="63">
        <v>0</v>
      </c>
      <c r="Q2578" s="205"/>
      <c r="R2578" s="206"/>
      <c r="S2578" s="62"/>
      <c r="T2578" s="62"/>
      <c r="U2578" s="62"/>
      <c r="V2578" s="62"/>
      <c r="W2578" s="62"/>
      <c r="X2578" s="62"/>
      <c r="Y2578" s="62"/>
      <c r="Z2578" s="198"/>
      <c r="AA2578" s="198"/>
      <c r="AB2578" s="198"/>
      <c r="AC2578" s="198"/>
      <c r="AD2578" s="198"/>
      <c r="AE2578" s="198"/>
      <c r="AF2578" s="198"/>
      <c r="AG2578" s="198"/>
      <c r="AH2578" s="198"/>
      <c r="AI2578" s="198"/>
      <c r="AJ2578" s="198"/>
      <c r="AK2578" s="198"/>
      <c r="AL2578" s="198"/>
      <c r="AM2578" s="198"/>
      <c r="AN2578" s="198"/>
      <c r="AO2578" s="198"/>
      <c r="AP2578" s="198"/>
      <c r="AQ2578" s="198"/>
      <c r="AR2578" s="198"/>
      <c r="AS2578" s="198"/>
      <c r="AT2578" s="198"/>
      <c r="AU2578" s="198"/>
      <c r="AV2578" s="198"/>
      <c r="AW2578" s="198"/>
      <c r="AX2578" s="198"/>
      <c r="AY2578" s="198"/>
      <c r="AZ2578" s="198"/>
      <c r="BA2578" s="198"/>
      <c r="BB2578" s="212"/>
      <c r="BC2578" s="212"/>
      <c r="BD2578" s="212"/>
      <c r="BE2578" s="212"/>
      <c r="BF2578" s="212"/>
      <c r="BG2578" s="212"/>
      <c r="BH2578" s="212"/>
      <c r="BI2578" s="212"/>
      <c r="BJ2578" s="212"/>
      <c r="BK2578" s="212"/>
      <c r="BL2578" s="212"/>
      <c r="BM2578" s="212"/>
      <c r="BN2578" s="212"/>
      <c r="BO2578" s="212"/>
      <c r="BP2578" s="212"/>
      <c r="BQ2578" s="212"/>
      <c r="BR2578" s="212"/>
      <c r="BS2578" s="212"/>
      <c r="BT2578" s="212"/>
      <c r="BU2578" s="212"/>
      <c r="BV2578" s="212"/>
      <c r="BW2578" s="212"/>
      <c r="BX2578" s="212"/>
      <c r="BY2578" s="212"/>
      <c r="BZ2578" s="212"/>
      <c r="CA2578" s="212"/>
      <c r="CB2578" s="212"/>
      <c r="CC2578" s="212"/>
      <c r="CD2578" s="212"/>
      <c r="CE2578" s="212"/>
      <c r="CF2578" s="212"/>
      <c r="CG2578" s="212"/>
      <c r="CH2578" s="212"/>
      <c r="CI2578" s="212"/>
      <c r="CJ2578" s="212"/>
      <c r="CK2578" s="212"/>
      <c r="CL2578" s="212"/>
      <c r="CM2578" s="212"/>
      <c r="CN2578" s="212"/>
      <c r="CO2578" s="212"/>
      <c r="CP2578" s="212"/>
      <c r="CQ2578" s="212"/>
      <c r="CR2578" s="212"/>
      <c r="CS2578" s="212"/>
      <c r="CT2578" s="212"/>
      <c r="CU2578" s="212"/>
      <c r="CV2578" s="212"/>
      <c r="CW2578" s="212"/>
      <c r="CX2578" s="212"/>
      <c r="CY2578" s="212"/>
      <c r="CZ2578" s="212"/>
      <c r="DA2578" s="212"/>
      <c r="DB2578" s="212"/>
      <c r="DC2578" s="212"/>
      <c r="DD2578" s="212"/>
      <c r="DE2578" s="212"/>
      <c r="DF2578" s="212"/>
      <c r="DG2578" s="212"/>
      <c r="DH2578" s="212"/>
      <c r="DI2578" s="212"/>
      <c r="DJ2578" s="212"/>
      <c r="DK2578" s="212"/>
      <c r="DL2578" s="212"/>
      <c r="DM2578" s="212"/>
      <c r="DN2578" s="212"/>
      <c r="DO2578" s="212"/>
      <c r="DP2578" s="212"/>
      <c r="DQ2578" s="212"/>
      <c r="DR2578" s="212"/>
      <c r="DS2578" s="212"/>
      <c r="DT2578" s="212"/>
      <c r="DU2578" s="212"/>
      <c r="DV2578" s="212"/>
      <c r="DW2578" s="212"/>
      <c r="DX2578" s="212"/>
      <c r="DY2578" s="212"/>
      <c r="DZ2578" s="212"/>
      <c r="EA2578" s="212"/>
      <c r="EB2578" s="212"/>
      <c r="EC2578" s="212"/>
      <c r="ED2578" s="212"/>
      <c r="EE2578" s="212"/>
      <c r="EF2578" s="212"/>
      <c r="EG2578" s="212"/>
      <c r="EH2578" s="212"/>
      <c r="EI2578" s="212"/>
      <c r="EJ2578" s="212"/>
      <c r="EK2578" s="212"/>
      <c r="EL2578" s="212"/>
      <c r="EM2578" s="212"/>
      <c r="EN2578" s="212"/>
      <c r="EO2578" s="212"/>
      <c r="EP2578" s="212"/>
      <c r="EQ2578" s="212"/>
      <c r="ER2578" s="212"/>
      <c r="ES2578" s="212"/>
      <c r="ET2578" s="212"/>
      <c r="EU2578" s="212"/>
      <c r="EV2578" s="212"/>
      <c r="EW2578" s="212"/>
      <c r="EX2578" s="212"/>
      <c r="EY2578" s="212"/>
      <c r="EZ2578" s="212"/>
      <c r="FA2578" s="212"/>
      <c r="FB2578" s="212"/>
      <c r="FC2578" s="212"/>
      <c r="FD2578" s="212"/>
      <c r="FE2578" s="212"/>
      <c r="FF2578" s="212"/>
      <c r="FG2578" s="212"/>
      <c r="FH2578" s="212"/>
      <c r="FI2578" s="212"/>
      <c r="FJ2578" s="212"/>
      <c r="FK2578" s="212"/>
      <c r="FL2578" s="212"/>
      <c r="FM2578" s="212"/>
      <c r="FN2578" s="212"/>
      <c r="FO2578" s="212"/>
      <c r="FP2578" s="212"/>
      <c r="FQ2578" s="212"/>
      <c r="FR2578" s="212"/>
      <c r="FS2578" s="212"/>
      <c r="FT2578" s="212"/>
      <c r="FU2578" s="212"/>
      <c r="FV2578" s="212"/>
      <c r="FW2578" s="212"/>
      <c r="FX2578" s="212"/>
      <c r="FY2578" s="212"/>
      <c r="FZ2578" s="212"/>
      <c r="GA2578" s="212"/>
      <c r="GB2578" s="212"/>
      <c r="GC2578" s="212"/>
      <c r="GD2578" s="212"/>
      <c r="GE2578" s="212"/>
      <c r="GF2578" s="212"/>
      <c r="GG2578" s="212"/>
      <c r="GH2578" s="212"/>
      <c r="GI2578" s="212"/>
      <c r="GJ2578" s="212"/>
      <c r="GK2578" s="212"/>
      <c r="GL2578" s="212"/>
      <c r="GM2578" s="212"/>
      <c r="GN2578" s="212"/>
      <c r="GO2578" s="212"/>
      <c r="GP2578" s="212"/>
      <c r="GQ2578" s="212"/>
      <c r="GR2578" s="212"/>
      <c r="GS2578" s="212"/>
      <c r="GT2578" s="212"/>
      <c r="GU2578" s="212"/>
      <c r="GV2578" s="212"/>
      <c r="GW2578" s="212"/>
      <c r="GX2578" s="212"/>
      <c r="GY2578" s="212"/>
      <c r="GZ2578" s="212"/>
      <c r="HA2578" s="212"/>
      <c r="HB2578" s="212"/>
      <c r="HC2578" s="212"/>
      <c r="HD2578" s="212"/>
      <c r="HE2578" s="212"/>
      <c r="HF2578" s="212"/>
      <c r="HG2578" s="212"/>
      <c r="HH2578" s="212"/>
      <c r="HI2578" s="212"/>
      <c r="HJ2578" s="212"/>
      <c r="HK2578" s="212"/>
      <c r="HL2578" s="212"/>
      <c r="HM2578" s="212"/>
      <c r="HN2578" s="212"/>
      <c r="HO2578" s="212"/>
      <c r="HP2578" s="212"/>
      <c r="HQ2578" s="212"/>
      <c r="HR2578" s="212"/>
      <c r="HS2578" s="212"/>
      <c r="HT2578" s="212"/>
      <c r="HU2578" s="212"/>
      <c r="HV2578" s="212"/>
      <c r="HW2578" s="212"/>
      <c r="HX2578" s="212"/>
      <c r="HY2578" s="212"/>
      <c r="HZ2578" s="212"/>
      <c r="IA2578" s="212"/>
      <c r="IB2578" s="212"/>
      <c r="IC2578" s="212"/>
      <c r="ID2578" s="212"/>
      <c r="IE2578" s="212"/>
      <c r="IF2578" s="212"/>
      <c r="IG2578" s="212"/>
      <c r="IH2578" s="212"/>
      <c r="II2578" s="212"/>
      <c r="IJ2578" s="212"/>
      <c r="IK2578" s="212"/>
      <c r="IL2578" s="212"/>
      <c r="IM2578" s="212"/>
      <c r="IN2578" s="212"/>
      <c r="IO2578" s="212"/>
      <c r="IP2578" s="212"/>
      <c r="IQ2578" s="212"/>
      <c r="IR2578" s="212"/>
      <c r="IS2578" s="212"/>
      <c r="IT2578" s="212"/>
      <c r="IU2578" s="212"/>
      <c r="IV2578" s="212"/>
    </row>
    <row r="2579" spans="1:256" s="19" customFormat="1" ht="12.75" customHeight="1">
      <c r="A2579" s="197"/>
      <c r="B2579" s="198"/>
      <c r="C2579" s="198"/>
      <c r="D2579" s="198"/>
      <c r="E2579" s="199"/>
      <c r="F2579" s="120" t="s">
        <v>25</v>
      </c>
      <c r="G2579" s="51">
        <f t="shared" si="613"/>
        <v>0</v>
      </c>
      <c r="H2579" s="51">
        <f t="shared" si="613"/>
        <v>0</v>
      </c>
      <c r="I2579" s="51">
        <v>0</v>
      </c>
      <c r="J2579" s="51">
        <v>0</v>
      </c>
      <c r="K2579" s="51">
        <v>0</v>
      </c>
      <c r="L2579" s="51">
        <v>0</v>
      </c>
      <c r="M2579" s="51">
        <v>0</v>
      </c>
      <c r="N2579" s="51">
        <v>0</v>
      </c>
      <c r="O2579" s="51">
        <v>0</v>
      </c>
      <c r="P2579" s="63">
        <v>0</v>
      </c>
      <c r="Q2579" s="205"/>
      <c r="R2579" s="206"/>
      <c r="S2579" s="62"/>
      <c r="T2579" s="62"/>
      <c r="U2579" s="62"/>
      <c r="V2579" s="62"/>
      <c r="W2579" s="62"/>
      <c r="X2579" s="62"/>
      <c r="Y2579" s="62"/>
      <c r="Z2579" s="198"/>
      <c r="AA2579" s="198"/>
      <c r="AB2579" s="198"/>
      <c r="AC2579" s="198"/>
      <c r="AD2579" s="198"/>
      <c r="AE2579" s="198"/>
      <c r="AF2579" s="198"/>
      <c r="AG2579" s="198"/>
      <c r="AH2579" s="198"/>
      <c r="AI2579" s="198"/>
      <c r="AJ2579" s="198"/>
      <c r="AK2579" s="198"/>
      <c r="AL2579" s="198"/>
      <c r="AM2579" s="198"/>
      <c r="AN2579" s="198"/>
      <c r="AO2579" s="198"/>
      <c r="AP2579" s="198"/>
      <c r="AQ2579" s="198"/>
      <c r="AR2579" s="198"/>
      <c r="AS2579" s="198"/>
      <c r="AT2579" s="198"/>
      <c r="AU2579" s="198"/>
      <c r="AV2579" s="198"/>
      <c r="AW2579" s="198"/>
      <c r="AX2579" s="198"/>
      <c r="AY2579" s="198"/>
      <c r="AZ2579" s="198"/>
      <c r="BA2579" s="198"/>
      <c r="BB2579" s="212"/>
      <c r="BC2579" s="212"/>
      <c r="BD2579" s="212"/>
      <c r="BE2579" s="212"/>
      <c r="BF2579" s="212"/>
      <c r="BG2579" s="212"/>
      <c r="BH2579" s="212"/>
      <c r="BI2579" s="212"/>
      <c r="BJ2579" s="212"/>
      <c r="BK2579" s="212"/>
      <c r="BL2579" s="212"/>
      <c r="BM2579" s="212"/>
      <c r="BN2579" s="212"/>
      <c r="BO2579" s="212"/>
      <c r="BP2579" s="212"/>
      <c r="BQ2579" s="212"/>
      <c r="BR2579" s="212"/>
      <c r="BS2579" s="212"/>
      <c r="BT2579" s="212"/>
      <c r="BU2579" s="212"/>
      <c r="BV2579" s="212"/>
      <c r="BW2579" s="212"/>
      <c r="BX2579" s="212"/>
      <c r="BY2579" s="212"/>
      <c r="BZ2579" s="212"/>
      <c r="CA2579" s="212"/>
      <c r="CB2579" s="212"/>
      <c r="CC2579" s="212"/>
      <c r="CD2579" s="212"/>
      <c r="CE2579" s="212"/>
      <c r="CF2579" s="212"/>
      <c r="CG2579" s="212"/>
      <c r="CH2579" s="212"/>
      <c r="CI2579" s="212"/>
      <c r="CJ2579" s="212"/>
      <c r="CK2579" s="212"/>
      <c r="CL2579" s="212"/>
      <c r="CM2579" s="212"/>
      <c r="CN2579" s="212"/>
      <c r="CO2579" s="212"/>
      <c r="CP2579" s="212"/>
      <c r="CQ2579" s="212"/>
      <c r="CR2579" s="212"/>
      <c r="CS2579" s="212"/>
      <c r="CT2579" s="212"/>
      <c r="CU2579" s="212"/>
      <c r="CV2579" s="212"/>
      <c r="CW2579" s="212"/>
      <c r="CX2579" s="212"/>
      <c r="CY2579" s="212"/>
      <c r="CZ2579" s="212"/>
      <c r="DA2579" s="212"/>
      <c r="DB2579" s="212"/>
      <c r="DC2579" s="212"/>
      <c r="DD2579" s="212"/>
      <c r="DE2579" s="212"/>
      <c r="DF2579" s="212"/>
      <c r="DG2579" s="212"/>
      <c r="DH2579" s="212"/>
      <c r="DI2579" s="212"/>
      <c r="DJ2579" s="212"/>
      <c r="DK2579" s="212"/>
      <c r="DL2579" s="212"/>
      <c r="DM2579" s="212"/>
      <c r="DN2579" s="212"/>
      <c r="DO2579" s="212"/>
      <c r="DP2579" s="212"/>
      <c r="DQ2579" s="212"/>
      <c r="DR2579" s="212"/>
      <c r="DS2579" s="212"/>
      <c r="DT2579" s="212"/>
      <c r="DU2579" s="212"/>
      <c r="DV2579" s="212"/>
      <c r="DW2579" s="212"/>
      <c r="DX2579" s="212"/>
      <c r="DY2579" s="212"/>
      <c r="DZ2579" s="212"/>
      <c r="EA2579" s="212"/>
      <c r="EB2579" s="212"/>
      <c r="EC2579" s="212"/>
      <c r="ED2579" s="212"/>
      <c r="EE2579" s="212"/>
      <c r="EF2579" s="212"/>
      <c r="EG2579" s="212"/>
      <c r="EH2579" s="212"/>
      <c r="EI2579" s="212"/>
      <c r="EJ2579" s="212"/>
      <c r="EK2579" s="212"/>
      <c r="EL2579" s="212"/>
      <c r="EM2579" s="212"/>
      <c r="EN2579" s="212"/>
      <c r="EO2579" s="212"/>
      <c r="EP2579" s="212"/>
      <c r="EQ2579" s="212"/>
      <c r="ER2579" s="212"/>
      <c r="ES2579" s="212"/>
      <c r="ET2579" s="212"/>
      <c r="EU2579" s="212"/>
      <c r="EV2579" s="212"/>
      <c r="EW2579" s="212"/>
      <c r="EX2579" s="212"/>
      <c r="EY2579" s="212"/>
      <c r="EZ2579" s="212"/>
      <c r="FA2579" s="212"/>
      <c r="FB2579" s="212"/>
      <c r="FC2579" s="212"/>
      <c r="FD2579" s="212"/>
      <c r="FE2579" s="212"/>
      <c r="FF2579" s="212"/>
      <c r="FG2579" s="212"/>
      <c r="FH2579" s="212"/>
      <c r="FI2579" s="212"/>
      <c r="FJ2579" s="212"/>
      <c r="FK2579" s="212"/>
      <c r="FL2579" s="212"/>
      <c r="FM2579" s="212"/>
      <c r="FN2579" s="212"/>
      <c r="FO2579" s="212"/>
      <c r="FP2579" s="212"/>
      <c r="FQ2579" s="212"/>
      <c r="FR2579" s="212"/>
      <c r="FS2579" s="212"/>
      <c r="FT2579" s="212"/>
      <c r="FU2579" s="212"/>
      <c r="FV2579" s="212"/>
      <c r="FW2579" s="212"/>
      <c r="FX2579" s="212"/>
      <c r="FY2579" s="212"/>
      <c r="FZ2579" s="212"/>
      <c r="GA2579" s="212"/>
      <c r="GB2579" s="212"/>
      <c r="GC2579" s="212"/>
      <c r="GD2579" s="212"/>
      <c r="GE2579" s="212"/>
      <c r="GF2579" s="212"/>
      <c r="GG2579" s="212"/>
      <c r="GH2579" s="212"/>
      <c r="GI2579" s="212"/>
      <c r="GJ2579" s="212"/>
      <c r="GK2579" s="212"/>
      <c r="GL2579" s="212"/>
      <c r="GM2579" s="212"/>
      <c r="GN2579" s="212"/>
      <c r="GO2579" s="212"/>
      <c r="GP2579" s="212"/>
      <c r="GQ2579" s="212"/>
      <c r="GR2579" s="212"/>
      <c r="GS2579" s="212"/>
      <c r="GT2579" s="212"/>
      <c r="GU2579" s="212"/>
      <c r="GV2579" s="212"/>
      <c r="GW2579" s="212"/>
      <c r="GX2579" s="212"/>
      <c r="GY2579" s="212"/>
      <c r="GZ2579" s="212"/>
      <c r="HA2579" s="212"/>
      <c r="HB2579" s="212"/>
      <c r="HC2579" s="212"/>
      <c r="HD2579" s="212"/>
      <c r="HE2579" s="212"/>
      <c r="HF2579" s="212"/>
      <c r="HG2579" s="212"/>
      <c r="HH2579" s="212"/>
      <c r="HI2579" s="212"/>
      <c r="HJ2579" s="212"/>
      <c r="HK2579" s="212"/>
      <c r="HL2579" s="212"/>
      <c r="HM2579" s="212"/>
      <c r="HN2579" s="212"/>
      <c r="HO2579" s="212"/>
      <c r="HP2579" s="212"/>
      <c r="HQ2579" s="212"/>
      <c r="HR2579" s="212"/>
      <c r="HS2579" s="212"/>
      <c r="HT2579" s="212"/>
      <c r="HU2579" s="212"/>
      <c r="HV2579" s="212"/>
      <c r="HW2579" s="212"/>
      <c r="HX2579" s="212"/>
      <c r="HY2579" s="212"/>
      <c r="HZ2579" s="212"/>
      <c r="IA2579" s="212"/>
      <c r="IB2579" s="212"/>
      <c r="IC2579" s="212"/>
      <c r="ID2579" s="212"/>
      <c r="IE2579" s="212"/>
      <c r="IF2579" s="212"/>
      <c r="IG2579" s="212"/>
      <c r="IH2579" s="212"/>
      <c r="II2579" s="212"/>
      <c r="IJ2579" s="212"/>
      <c r="IK2579" s="212"/>
      <c r="IL2579" s="212"/>
      <c r="IM2579" s="212"/>
      <c r="IN2579" s="212"/>
      <c r="IO2579" s="212"/>
      <c r="IP2579" s="212"/>
      <c r="IQ2579" s="212"/>
      <c r="IR2579" s="212"/>
      <c r="IS2579" s="212"/>
      <c r="IT2579" s="212"/>
      <c r="IU2579" s="212"/>
      <c r="IV2579" s="212"/>
    </row>
    <row r="2580" spans="1:256" s="19" customFormat="1" ht="12.75" customHeight="1">
      <c r="A2580" s="197"/>
      <c r="B2580" s="198"/>
      <c r="C2580" s="198"/>
      <c r="D2580" s="198"/>
      <c r="E2580" s="199"/>
      <c r="F2580" s="120" t="s">
        <v>26</v>
      </c>
      <c r="G2580" s="51">
        <f t="shared" si="613"/>
        <v>0</v>
      </c>
      <c r="H2580" s="51">
        <f t="shared" si="613"/>
        <v>0</v>
      </c>
      <c r="I2580" s="51">
        <v>0</v>
      </c>
      <c r="J2580" s="51">
        <v>0</v>
      </c>
      <c r="K2580" s="51">
        <v>0</v>
      </c>
      <c r="L2580" s="51">
        <v>0</v>
      </c>
      <c r="M2580" s="51">
        <v>0</v>
      </c>
      <c r="N2580" s="51">
        <v>0</v>
      </c>
      <c r="O2580" s="51">
        <v>0</v>
      </c>
      <c r="P2580" s="63">
        <v>0</v>
      </c>
      <c r="Q2580" s="205"/>
      <c r="R2580" s="206"/>
      <c r="S2580" s="62"/>
      <c r="T2580" s="62"/>
      <c r="U2580" s="62"/>
      <c r="V2580" s="62"/>
      <c r="W2580" s="62"/>
      <c r="X2580" s="62"/>
      <c r="Y2580" s="62"/>
      <c r="Z2580" s="198"/>
      <c r="AA2580" s="198"/>
      <c r="AB2580" s="198"/>
      <c r="AC2580" s="198"/>
      <c r="AD2580" s="198"/>
      <c r="AE2580" s="198"/>
      <c r="AF2580" s="198"/>
      <c r="AG2580" s="198"/>
      <c r="AH2580" s="198"/>
      <c r="AI2580" s="198"/>
      <c r="AJ2580" s="198"/>
      <c r="AK2580" s="198"/>
      <c r="AL2580" s="198"/>
      <c r="AM2580" s="198"/>
      <c r="AN2580" s="198"/>
      <c r="AO2580" s="198"/>
      <c r="AP2580" s="198"/>
      <c r="AQ2580" s="198"/>
      <c r="AR2580" s="198"/>
      <c r="AS2580" s="198"/>
      <c r="AT2580" s="198"/>
      <c r="AU2580" s="198"/>
      <c r="AV2580" s="198"/>
      <c r="AW2580" s="198"/>
      <c r="AX2580" s="198"/>
      <c r="AY2580" s="198"/>
      <c r="AZ2580" s="198"/>
      <c r="BA2580" s="198"/>
      <c r="BB2580" s="212"/>
      <c r="BC2580" s="212"/>
      <c r="BD2580" s="212"/>
      <c r="BE2580" s="212"/>
      <c r="BF2580" s="212"/>
      <c r="BG2580" s="212"/>
      <c r="BH2580" s="212"/>
      <c r="BI2580" s="212"/>
      <c r="BJ2580" s="212"/>
      <c r="BK2580" s="212"/>
      <c r="BL2580" s="212"/>
      <c r="BM2580" s="212"/>
      <c r="BN2580" s="212"/>
      <c r="BO2580" s="212"/>
      <c r="BP2580" s="212"/>
      <c r="BQ2580" s="212"/>
      <c r="BR2580" s="212"/>
      <c r="BS2580" s="212"/>
      <c r="BT2580" s="212"/>
      <c r="BU2580" s="212"/>
      <c r="BV2580" s="212"/>
      <c r="BW2580" s="212"/>
      <c r="BX2580" s="212"/>
      <c r="BY2580" s="212"/>
      <c r="BZ2580" s="212"/>
      <c r="CA2580" s="212"/>
      <c r="CB2580" s="212"/>
      <c r="CC2580" s="212"/>
      <c r="CD2580" s="212"/>
      <c r="CE2580" s="212"/>
      <c r="CF2580" s="212"/>
      <c r="CG2580" s="212"/>
      <c r="CH2580" s="212"/>
      <c r="CI2580" s="212"/>
      <c r="CJ2580" s="212"/>
      <c r="CK2580" s="212"/>
      <c r="CL2580" s="212"/>
      <c r="CM2580" s="212"/>
      <c r="CN2580" s="212"/>
      <c r="CO2580" s="212"/>
      <c r="CP2580" s="212"/>
      <c r="CQ2580" s="212"/>
      <c r="CR2580" s="212"/>
      <c r="CS2580" s="212"/>
      <c r="CT2580" s="212"/>
      <c r="CU2580" s="212"/>
      <c r="CV2580" s="212"/>
      <c r="CW2580" s="212"/>
      <c r="CX2580" s="212"/>
      <c r="CY2580" s="212"/>
      <c r="CZ2580" s="212"/>
      <c r="DA2580" s="212"/>
      <c r="DB2580" s="212"/>
      <c r="DC2580" s="212"/>
      <c r="DD2580" s="212"/>
      <c r="DE2580" s="212"/>
      <c r="DF2580" s="212"/>
      <c r="DG2580" s="212"/>
      <c r="DH2580" s="212"/>
      <c r="DI2580" s="212"/>
      <c r="DJ2580" s="212"/>
      <c r="DK2580" s="212"/>
      <c r="DL2580" s="212"/>
      <c r="DM2580" s="212"/>
      <c r="DN2580" s="212"/>
      <c r="DO2580" s="212"/>
      <c r="DP2580" s="212"/>
      <c r="DQ2580" s="212"/>
      <c r="DR2580" s="212"/>
      <c r="DS2580" s="212"/>
      <c r="DT2580" s="212"/>
      <c r="DU2580" s="212"/>
      <c r="DV2580" s="212"/>
      <c r="DW2580" s="212"/>
      <c r="DX2580" s="212"/>
      <c r="DY2580" s="212"/>
      <c r="DZ2580" s="212"/>
      <c r="EA2580" s="212"/>
      <c r="EB2580" s="212"/>
      <c r="EC2580" s="212"/>
      <c r="ED2580" s="212"/>
      <c r="EE2580" s="212"/>
      <c r="EF2580" s="212"/>
      <c r="EG2580" s="212"/>
      <c r="EH2580" s="212"/>
      <c r="EI2580" s="212"/>
      <c r="EJ2580" s="212"/>
      <c r="EK2580" s="212"/>
      <c r="EL2580" s="212"/>
      <c r="EM2580" s="212"/>
      <c r="EN2580" s="212"/>
      <c r="EO2580" s="212"/>
      <c r="EP2580" s="212"/>
      <c r="EQ2580" s="212"/>
      <c r="ER2580" s="212"/>
      <c r="ES2580" s="212"/>
      <c r="ET2580" s="212"/>
      <c r="EU2580" s="212"/>
      <c r="EV2580" s="212"/>
      <c r="EW2580" s="212"/>
      <c r="EX2580" s="212"/>
      <c r="EY2580" s="212"/>
      <c r="EZ2580" s="212"/>
      <c r="FA2580" s="212"/>
      <c r="FB2580" s="212"/>
      <c r="FC2580" s="212"/>
      <c r="FD2580" s="212"/>
      <c r="FE2580" s="212"/>
      <c r="FF2580" s="212"/>
      <c r="FG2580" s="212"/>
      <c r="FH2580" s="212"/>
      <c r="FI2580" s="212"/>
      <c r="FJ2580" s="212"/>
      <c r="FK2580" s="212"/>
      <c r="FL2580" s="212"/>
      <c r="FM2580" s="212"/>
      <c r="FN2580" s="212"/>
      <c r="FO2580" s="212"/>
      <c r="FP2580" s="212"/>
      <c r="FQ2580" s="212"/>
      <c r="FR2580" s="212"/>
      <c r="FS2580" s="212"/>
      <c r="FT2580" s="212"/>
      <c r="FU2580" s="212"/>
      <c r="FV2580" s="212"/>
      <c r="FW2580" s="212"/>
      <c r="FX2580" s="212"/>
      <c r="FY2580" s="212"/>
      <c r="FZ2580" s="212"/>
      <c r="GA2580" s="212"/>
      <c r="GB2580" s="212"/>
      <c r="GC2580" s="212"/>
      <c r="GD2580" s="212"/>
      <c r="GE2580" s="212"/>
      <c r="GF2580" s="212"/>
      <c r="GG2580" s="212"/>
      <c r="GH2580" s="212"/>
      <c r="GI2580" s="212"/>
      <c r="GJ2580" s="212"/>
      <c r="GK2580" s="212"/>
      <c r="GL2580" s="212"/>
      <c r="GM2580" s="212"/>
      <c r="GN2580" s="212"/>
      <c r="GO2580" s="212"/>
      <c r="GP2580" s="212"/>
      <c r="GQ2580" s="212"/>
      <c r="GR2580" s="212"/>
      <c r="GS2580" s="212"/>
      <c r="GT2580" s="212"/>
      <c r="GU2580" s="212"/>
      <c r="GV2580" s="212"/>
      <c r="GW2580" s="212"/>
      <c r="GX2580" s="212"/>
      <c r="GY2580" s="212"/>
      <c r="GZ2580" s="212"/>
      <c r="HA2580" s="212"/>
      <c r="HB2580" s="212"/>
      <c r="HC2580" s="212"/>
      <c r="HD2580" s="212"/>
      <c r="HE2580" s="212"/>
      <c r="HF2580" s="212"/>
      <c r="HG2580" s="212"/>
      <c r="HH2580" s="212"/>
      <c r="HI2580" s="212"/>
      <c r="HJ2580" s="212"/>
      <c r="HK2580" s="212"/>
      <c r="HL2580" s="212"/>
      <c r="HM2580" s="212"/>
      <c r="HN2580" s="212"/>
      <c r="HO2580" s="212"/>
      <c r="HP2580" s="212"/>
      <c r="HQ2580" s="212"/>
      <c r="HR2580" s="212"/>
      <c r="HS2580" s="212"/>
      <c r="HT2580" s="212"/>
      <c r="HU2580" s="212"/>
      <c r="HV2580" s="212"/>
      <c r="HW2580" s="212"/>
      <c r="HX2580" s="212"/>
      <c r="HY2580" s="212"/>
      <c r="HZ2580" s="212"/>
      <c r="IA2580" s="212"/>
      <c r="IB2580" s="212"/>
      <c r="IC2580" s="212"/>
      <c r="ID2580" s="212"/>
      <c r="IE2580" s="212"/>
      <c r="IF2580" s="212"/>
      <c r="IG2580" s="212"/>
      <c r="IH2580" s="212"/>
      <c r="II2580" s="212"/>
      <c r="IJ2580" s="212"/>
      <c r="IK2580" s="212"/>
      <c r="IL2580" s="212"/>
      <c r="IM2580" s="212"/>
      <c r="IN2580" s="212"/>
      <c r="IO2580" s="212"/>
      <c r="IP2580" s="212"/>
      <c r="IQ2580" s="212"/>
      <c r="IR2580" s="212"/>
      <c r="IS2580" s="212"/>
      <c r="IT2580" s="212"/>
      <c r="IU2580" s="212"/>
      <c r="IV2580" s="212"/>
    </row>
    <row r="2581" spans="1:256" s="19" customFormat="1" ht="12.75" customHeight="1">
      <c r="A2581" s="197"/>
      <c r="B2581" s="198"/>
      <c r="C2581" s="198"/>
      <c r="D2581" s="198"/>
      <c r="E2581" s="199"/>
      <c r="F2581" s="120" t="s">
        <v>27</v>
      </c>
      <c r="G2581" s="51">
        <f t="shared" si="613"/>
        <v>0</v>
      </c>
      <c r="H2581" s="51">
        <f t="shared" si="613"/>
        <v>0</v>
      </c>
      <c r="I2581" s="51">
        <f>I2497+I2509+I2533</f>
        <v>0</v>
      </c>
      <c r="J2581" s="51">
        <f aca="true" t="shared" si="614" ref="J2581:P2581">J2497+J2509+J2533</f>
        <v>0</v>
      </c>
      <c r="K2581" s="51">
        <f t="shared" si="614"/>
        <v>0</v>
      </c>
      <c r="L2581" s="51">
        <f t="shared" si="614"/>
        <v>0</v>
      </c>
      <c r="M2581" s="51">
        <f t="shared" si="614"/>
        <v>0</v>
      </c>
      <c r="N2581" s="51">
        <f t="shared" si="614"/>
        <v>0</v>
      </c>
      <c r="O2581" s="51">
        <f t="shared" si="614"/>
        <v>0</v>
      </c>
      <c r="P2581" s="51">
        <f t="shared" si="614"/>
        <v>0</v>
      </c>
      <c r="Q2581" s="205"/>
      <c r="R2581" s="206"/>
      <c r="S2581" s="62"/>
      <c r="T2581" s="62"/>
      <c r="U2581" s="62"/>
      <c r="V2581" s="62"/>
      <c r="W2581" s="62"/>
      <c r="X2581" s="62"/>
      <c r="Y2581" s="62"/>
      <c r="Z2581" s="198"/>
      <c r="AA2581" s="198"/>
      <c r="AB2581" s="198"/>
      <c r="AC2581" s="198"/>
      <c r="AD2581" s="198"/>
      <c r="AE2581" s="198"/>
      <c r="AF2581" s="198"/>
      <c r="AG2581" s="198"/>
      <c r="AH2581" s="198"/>
      <c r="AI2581" s="198"/>
      <c r="AJ2581" s="198"/>
      <c r="AK2581" s="198"/>
      <c r="AL2581" s="198"/>
      <c r="AM2581" s="198"/>
      <c r="AN2581" s="198"/>
      <c r="AO2581" s="198"/>
      <c r="AP2581" s="198"/>
      <c r="AQ2581" s="198"/>
      <c r="AR2581" s="198"/>
      <c r="AS2581" s="198"/>
      <c r="AT2581" s="198"/>
      <c r="AU2581" s="198"/>
      <c r="AV2581" s="198"/>
      <c r="AW2581" s="198"/>
      <c r="AX2581" s="198"/>
      <c r="AY2581" s="198"/>
      <c r="AZ2581" s="198"/>
      <c r="BA2581" s="198"/>
      <c r="BB2581" s="212"/>
      <c r="BC2581" s="212"/>
      <c r="BD2581" s="212"/>
      <c r="BE2581" s="212"/>
      <c r="BF2581" s="212"/>
      <c r="BG2581" s="212"/>
      <c r="BH2581" s="212"/>
      <c r="BI2581" s="212"/>
      <c r="BJ2581" s="212"/>
      <c r="BK2581" s="212"/>
      <c r="BL2581" s="212"/>
      <c r="BM2581" s="212"/>
      <c r="BN2581" s="212"/>
      <c r="BO2581" s="212"/>
      <c r="BP2581" s="212"/>
      <c r="BQ2581" s="212"/>
      <c r="BR2581" s="212"/>
      <c r="BS2581" s="212"/>
      <c r="BT2581" s="212"/>
      <c r="BU2581" s="212"/>
      <c r="BV2581" s="212"/>
      <c r="BW2581" s="212"/>
      <c r="BX2581" s="212"/>
      <c r="BY2581" s="212"/>
      <c r="BZ2581" s="212"/>
      <c r="CA2581" s="212"/>
      <c r="CB2581" s="212"/>
      <c r="CC2581" s="212"/>
      <c r="CD2581" s="212"/>
      <c r="CE2581" s="212"/>
      <c r="CF2581" s="212"/>
      <c r="CG2581" s="212"/>
      <c r="CH2581" s="212"/>
      <c r="CI2581" s="212"/>
      <c r="CJ2581" s="212"/>
      <c r="CK2581" s="212"/>
      <c r="CL2581" s="212"/>
      <c r="CM2581" s="212"/>
      <c r="CN2581" s="212"/>
      <c r="CO2581" s="212"/>
      <c r="CP2581" s="212"/>
      <c r="CQ2581" s="212"/>
      <c r="CR2581" s="212"/>
      <c r="CS2581" s="212"/>
      <c r="CT2581" s="212"/>
      <c r="CU2581" s="212"/>
      <c r="CV2581" s="212"/>
      <c r="CW2581" s="212"/>
      <c r="CX2581" s="212"/>
      <c r="CY2581" s="212"/>
      <c r="CZ2581" s="212"/>
      <c r="DA2581" s="212"/>
      <c r="DB2581" s="212"/>
      <c r="DC2581" s="212"/>
      <c r="DD2581" s="212"/>
      <c r="DE2581" s="212"/>
      <c r="DF2581" s="212"/>
      <c r="DG2581" s="212"/>
      <c r="DH2581" s="212"/>
      <c r="DI2581" s="212"/>
      <c r="DJ2581" s="212"/>
      <c r="DK2581" s="212"/>
      <c r="DL2581" s="212"/>
      <c r="DM2581" s="212"/>
      <c r="DN2581" s="212"/>
      <c r="DO2581" s="212"/>
      <c r="DP2581" s="212"/>
      <c r="DQ2581" s="212"/>
      <c r="DR2581" s="212"/>
      <c r="DS2581" s="212"/>
      <c r="DT2581" s="212"/>
      <c r="DU2581" s="212"/>
      <c r="DV2581" s="212"/>
      <c r="DW2581" s="212"/>
      <c r="DX2581" s="212"/>
      <c r="DY2581" s="212"/>
      <c r="DZ2581" s="212"/>
      <c r="EA2581" s="212"/>
      <c r="EB2581" s="212"/>
      <c r="EC2581" s="212"/>
      <c r="ED2581" s="212"/>
      <c r="EE2581" s="212"/>
      <c r="EF2581" s="212"/>
      <c r="EG2581" s="212"/>
      <c r="EH2581" s="212"/>
      <c r="EI2581" s="212"/>
      <c r="EJ2581" s="212"/>
      <c r="EK2581" s="212"/>
      <c r="EL2581" s="212"/>
      <c r="EM2581" s="212"/>
      <c r="EN2581" s="212"/>
      <c r="EO2581" s="212"/>
      <c r="EP2581" s="212"/>
      <c r="EQ2581" s="212"/>
      <c r="ER2581" s="212"/>
      <c r="ES2581" s="212"/>
      <c r="ET2581" s="212"/>
      <c r="EU2581" s="212"/>
      <c r="EV2581" s="212"/>
      <c r="EW2581" s="212"/>
      <c r="EX2581" s="212"/>
      <c r="EY2581" s="212"/>
      <c r="EZ2581" s="212"/>
      <c r="FA2581" s="212"/>
      <c r="FB2581" s="212"/>
      <c r="FC2581" s="212"/>
      <c r="FD2581" s="212"/>
      <c r="FE2581" s="212"/>
      <c r="FF2581" s="212"/>
      <c r="FG2581" s="212"/>
      <c r="FH2581" s="212"/>
      <c r="FI2581" s="212"/>
      <c r="FJ2581" s="212"/>
      <c r="FK2581" s="212"/>
      <c r="FL2581" s="212"/>
      <c r="FM2581" s="212"/>
      <c r="FN2581" s="212"/>
      <c r="FO2581" s="212"/>
      <c r="FP2581" s="212"/>
      <c r="FQ2581" s="212"/>
      <c r="FR2581" s="212"/>
      <c r="FS2581" s="212"/>
      <c r="FT2581" s="212"/>
      <c r="FU2581" s="212"/>
      <c r="FV2581" s="212"/>
      <c r="FW2581" s="212"/>
      <c r="FX2581" s="212"/>
      <c r="FY2581" s="212"/>
      <c r="FZ2581" s="212"/>
      <c r="GA2581" s="212"/>
      <c r="GB2581" s="212"/>
      <c r="GC2581" s="212"/>
      <c r="GD2581" s="212"/>
      <c r="GE2581" s="212"/>
      <c r="GF2581" s="212"/>
      <c r="GG2581" s="212"/>
      <c r="GH2581" s="212"/>
      <c r="GI2581" s="212"/>
      <c r="GJ2581" s="212"/>
      <c r="GK2581" s="212"/>
      <c r="GL2581" s="212"/>
      <c r="GM2581" s="212"/>
      <c r="GN2581" s="212"/>
      <c r="GO2581" s="212"/>
      <c r="GP2581" s="212"/>
      <c r="GQ2581" s="212"/>
      <c r="GR2581" s="212"/>
      <c r="GS2581" s="212"/>
      <c r="GT2581" s="212"/>
      <c r="GU2581" s="212"/>
      <c r="GV2581" s="212"/>
      <c r="GW2581" s="212"/>
      <c r="GX2581" s="212"/>
      <c r="GY2581" s="212"/>
      <c r="GZ2581" s="212"/>
      <c r="HA2581" s="212"/>
      <c r="HB2581" s="212"/>
      <c r="HC2581" s="212"/>
      <c r="HD2581" s="212"/>
      <c r="HE2581" s="212"/>
      <c r="HF2581" s="212"/>
      <c r="HG2581" s="212"/>
      <c r="HH2581" s="212"/>
      <c r="HI2581" s="212"/>
      <c r="HJ2581" s="212"/>
      <c r="HK2581" s="212"/>
      <c r="HL2581" s="212"/>
      <c r="HM2581" s="212"/>
      <c r="HN2581" s="212"/>
      <c r="HO2581" s="212"/>
      <c r="HP2581" s="212"/>
      <c r="HQ2581" s="212"/>
      <c r="HR2581" s="212"/>
      <c r="HS2581" s="212"/>
      <c r="HT2581" s="212"/>
      <c r="HU2581" s="212"/>
      <c r="HV2581" s="212"/>
      <c r="HW2581" s="212"/>
      <c r="HX2581" s="212"/>
      <c r="HY2581" s="212"/>
      <c r="HZ2581" s="212"/>
      <c r="IA2581" s="212"/>
      <c r="IB2581" s="212"/>
      <c r="IC2581" s="212"/>
      <c r="ID2581" s="212"/>
      <c r="IE2581" s="212"/>
      <c r="IF2581" s="212"/>
      <c r="IG2581" s="212"/>
      <c r="IH2581" s="212"/>
      <c r="II2581" s="212"/>
      <c r="IJ2581" s="212"/>
      <c r="IK2581" s="212"/>
      <c r="IL2581" s="212"/>
      <c r="IM2581" s="212"/>
      <c r="IN2581" s="212"/>
      <c r="IO2581" s="212"/>
      <c r="IP2581" s="212"/>
      <c r="IQ2581" s="212"/>
      <c r="IR2581" s="212"/>
      <c r="IS2581" s="212"/>
      <c r="IT2581" s="212"/>
      <c r="IU2581" s="212"/>
      <c r="IV2581" s="212"/>
    </row>
    <row r="2582" spans="1:256" s="19" customFormat="1" ht="12.75" customHeight="1">
      <c r="A2582" s="197"/>
      <c r="B2582" s="198"/>
      <c r="C2582" s="198"/>
      <c r="D2582" s="198"/>
      <c r="E2582" s="199"/>
      <c r="F2582" s="61" t="s">
        <v>28</v>
      </c>
      <c r="G2582" s="51">
        <f t="shared" si="613"/>
        <v>0</v>
      </c>
      <c r="H2582" s="51">
        <f t="shared" si="613"/>
        <v>0</v>
      </c>
      <c r="I2582" s="51">
        <v>0</v>
      </c>
      <c r="J2582" s="51">
        <v>0</v>
      </c>
      <c r="K2582" s="51">
        <v>0</v>
      </c>
      <c r="L2582" s="51">
        <v>0</v>
      </c>
      <c r="M2582" s="51">
        <v>0</v>
      </c>
      <c r="N2582" s="51">
        <v>0</v>
      </c>
      <c r="O2582" s="51">
        <v>0</v>
      </c>
      <c r="P2582" s="63">
        <v>0</v>
      </c>
      <c r="Q2582" s="205"/>
      <c r="R2582" s="206"/>
      <c r="S2582" s="62"/>
      <c r="T2582" s="62"/>
      <c r="U2582" s="62"/>
      <c r="V2582" s="62"/>
      <c r="W2582" s="62"/>
      <c r="X2582" s="62"/>
      <c r="Y2582" s="62"/>
      <c r="Z2582" s="198"/>
      <c r="AA2582" s="198"/>
      <c r="AB2582" s="198"/>
      <c r="AC2582" s="198"/>
      <c r="AD2582" s="198"/>
      <c r="AE2582" s="198"/>
      <c r="AF2582" s="198"/>
      <c r="AG2582" s="198"/>
      <c r="AH2582" s="198"/>
      <c r="AI2582" s="198"/>
      <c r="AJ2582" s="198"/>
      <c r="AK2582" s="198"/>
      <c r="AL2582" s="198"/>
      <c r="AM2582" s="198"/>
      <c r="AN2582" s="198"/>
      <c r="AO2582" s="198"/>
      <c r="AP2582" s="198"/>
      <c r="AQ2582" s="198"/>
      <c r="AR2582" s="198"/>
      <c r="AS2582" s="198"/>
      <c r="AT2582" s="198"/>
      <c r="AU2582" s="198"/>
      <c r="AV2582" s="198"/>
      <c r="AW2582" s="198"/>
      <c r="AX2582" s="198"/>
      <c r="AY2582" s="198"/>
      <c r="AZ2582" s="198"/>
      <c r="BA2582" s="198"/>
      <c r="BB2582" s="212"/>
      <c r="BC2582" s="212"/>
      <c r="BD2582" s="212"/>
      <c r="BE2582" s="212"/>
      <c r="BF2582" s="212"/>
      <c r="BG2582" s="212"/>
      <c r="BH2582" s="212"/>
      <c r="BI2582" s="212"/>
      <c r="BJ2582" s="212"/>
      <c r="BK2582" s="212"/>
      <c r="BL2582" s="212"/>
      <c r="BM2582" s="212"/>
      <c r="BN2582" s="212"/>
      <c r="BO2582" s="212"/>
      <c r="BP2582" s="212"/>
      <c r="BQ2582" s="212"/>
      <c r="BR2582" s="212"/>
      <c r="BS2582" s="212"/>
      <c r="BT2582" s="212"/>
      <c r="BU2582" s="212"/>
      <c r="BV2582" s="212"/>
      <c r="BW2582" s="212"/>
      <c r="BX2582" s="212"/>
      <c r="BY2582" s="212"/>
      <c r="BZ2582" s="212"/>
      <c r="CA2582" s="212"/>
      <c r="CB2582" s="212"/>
      <c r="CC2582" s="212"/>
      <c r="CD2582" s="212"/>
      <c r="CE2582" s="212"/>
      <c r="CF2582" s="212"/>
      <c r="CG2582" s="212"/>
      <c r="CH2582" s="212"/>
      <c r="CI2582" s="212"/>
      <c r="CJ2582" s="212"/>
      <c r="CK2582" s="212"/>
      <c r="CL2582" s="212"/>
      <c r="CM2582" s="212"/>
      <c r="CN2582" s="212"/>
      <c r="CO2582" s="212"/>
      <c r="CP2582" s="212"/>
      <c r="CQ2582" s="212"/>
      <c r="CR2582" s="212"/>
      <c r="CS2582" s="212"/>
      <c r="CT2582" s="212"/>
      <c r="CU2582" s="212"/>
      <c r="CV2582" s="212"/>
      <c r="CW2582" s="212"/>
      <c r="CX2582" s="212"/>
      <c r="CY2582" s="212"/>
      <c r="CZ2582" s="212"/>
      <c r="DA2582" s="212"/>
      <c r="DB2582" s="212"/>
      <c r="DC2582" s="212"/>
      <c r="DD2582" s="212"/>
      <c r="DE2582" s="212"/>
      <c r="DF2582" s="212"/>
      <c r="DG2582" s="212"/>
      <c r="DH2582" s="212"/>
      <c r="DI2582" s="212"/>
      <c r="DJ2582" s="212"/>
      <c r="DK2582" s="212"/>
      <c r="DL2582" s="212"/>
      <c r="DM2582" s="212"/>
      <c r="DN2582" s="212"/>
      <c r="DO2582" s="212"/>
      <c r="DP2582" s="212"/>
      <c r="DQ2582" s="212"/>
      <c r="DR2582" s="212"/>
      <c r="DS2582" s="212"/>
      <c r="DT2582" s="212"/>
      <c r="DU2582" s="212"/>
      <c r="DV2582" s="212"/>
      <c r="DW2582" s="212"/>
      <c r="DX2582" s="212"/>
      <c r="DY2582" s="212"/>
      <c r="DZ2582" s="212"/>
      <c r="EA2582" s="212"/>
      <c r="EB2582" s="212"/>
      <c r="EC2582" s="212"/>
      <c r="ED2582" s="212"/>
      <c r="EE2582" s="212"/>
      <c r="EF2582" s="212"/>
      <c r="EG2582" s="212"/>
      <c r="EH2582" s="212"/>
      <c r="EI2582" s="212"/>
      <c r="EJ2582" s="212"/>
      <c r="EK2582" s="212"/>
      <c r="EL2582" s="212"/>
      <c r="EM2582" s="212"/>
      <c r="EN2582" s="212"/>
      <c r="EO2582" s="212"/>
      <c r="EP2582" s="212"/>
      <c r="EQ2582" s="212"/>
      <c r="ER2582" s="212"/>
      <c r="ES2582" s="212"/>
      <c r="ET2582" s="212"/>
      <c r="EU2582" s="212"/>
      <c r="EV2582" s="212"/>
      <c r="EW2582" s="212"/>
      <c r="EX2582" s="212"/>
      <c r="EY2582" s="212"/>
      <c r="EZ2582" s="212"/>
      <c r="FA2582" s="212"/>
      <c r="FB2582" s="212"/>
      <c r="FC2582" s="212"/>
      <c r="FD2582" s="212"/>
      <c r="FE2582" s="212"/>
      <c r="FF2582" s="212"/>
      <c r="FG2582" s="212"/>
      <c r="FH2582" s="212"/>
      <c r="FI2582" s="212"/>
      <c r="FJ2582" s="212"/>
      <c r="FK2582" s="212"/>
      <c r="FL2582" s="212"/>
      <c r="FM2582" s="212"/>
      <c r="FN2582" s="212"/>
      <c r="FO2582" s="212"/>
      <c r="FP2582" s="212"/>
      <c r="FQ2582" s="212"/>
      <c r="FR2582" s="212"/>
      <c r="FS2582" s="212"/>
      <c r="FT2582" s="212"/>
      <c r="FU2582" s="212"/>
      <c r="FV2582" s="212"/>
      <c r="FW2582" s="212"/>
      <c r="FX2582" s="212"/>
      <c r="FY2582" s="212"/>
      <c r="FZ2582" s="212"/>
      <c r="GA2582" s="212"/>
      <c r="GB2582" s="212"/>
      <c r="GC2582" s="212"/>
      <c r="GD2582" s="212"/>
      <c r="GE2582" s="212"/>
      <c r="GF2582" s="212"/>
      <c r="GG2582" s="212"/>
      <c r="GH2582" s="212"/>
      <c r="GI2582" s="212"/>
      <c r="GJ2582" s="212"/>
      <c r="GK2582" s="212"/>
      <c r="GL2582" s="212"/>
      <c r="GM2582" s="212"/>
      <c r="GN2582" s="212"/>
      <c r="GO2582" s="212"/>
      <c r="GP2582" s="212"/>
      <c r="GQ2582" s="212"/>
      <c r="GR2582" s="212"/>
      <c r="GS2582" s="212"/>
      <c r="GT2582" s="212"/>
      <c r="GU2582" s="212"/>
      <c r="GV2582" s="212"/>
      <c r="GW2582" s="212"/>
      <c r="GX2582" s="212"/>
      <c r="GY2582" s="212"/>
      <c r="GZ2582" s="212"/>
      <c r="HA2582" s="212"/>
      <c r="HB2582" s="212"/>
      <c r="HC2582" s="212"/>
      <c r="HD2582" s="212"/>
      <c r="HE2582" s="212"/>
      <c r="HF2582" s="212"/>
      <c r="HG2582" s="212"/>
      <c r="HH2582" s="212"/>
      <c r="HI2582" s="212"/>
      <c r="HJ2582" s="212"/>
      <c r="HK2582" s="212"/>
      <c r="HL2582" s="212"/>
      <c r="HM2582" s="212"/>
      <c r="HN2582" s="212"/>
      <c r="HO2582" s="212"/>
      <c r="HP2582" s="212"/>
      <c r="HQ2582" s="212"/>
      <c r="HR2582" s="212"/>
      <c r="HS2582" s="212"/>
      <c r="HT2582" s="212"/>
      <c r="HU2582" s="212"/>
      <c r="HV2582" s="212"/>
      <c r="HW2582" s="212"/>
      <c r="HX2582" s="212"/>
      <c r="HY2582" s="212"/>
      <c r="HZ2582" s="212"/>
      <c r="IA2582" s="212"/>
      <c r="IB2582" s="212"/>
      <c r="IC2582" s="212"/>
      <c r="ID2582" s="212"/>
      <c r="IE2582" s="212"/>
      <c r="IF2582" s="212"/>
      <c r="IG2582" s="212"/>
      <c r="IH2582" s="212"/>
      <c r="II2582" s="212"/>
      <c r="IJ2582" s="212"/>
      <c r="IK2582" s="212"/>
      <c r="IL2582" s="212"/>
      <c r="IM2582" s="212"/>
      <c r="IN2582" s="212"/>
      <c r="IO2582" s="212"/>
      <c r="IP2582" s="212"/>
      <c r="IQ2582" s="212"/>
      <c r="IR2582" s="212"/>
      <c r="IS2582" s="212"/>
      <c r="IT2582" s="212"/>
      <c r="IU2582" s="212"/>
      <c r="IV2582" s="212"/>
    </row>
    <row r="2583" spans="1:256" s="19" customFormat="1" ht="12.75" customHeight="1">
      <c r="A2583" s="197"/>
      <c r="B2583" s="198"/>
      <c r="C2583" s="198"/>
      <c r="D2583" s="198"/>
      <c r="E2583" s="199"/>
      <c r="F2583" s="61" t="s">
        <v>227</v>
      </c>
      <c r="G2583" s="51">
        <v>0</v>
      </c>
      <c r="H2583" s="51">
        <v>0</v>
      </c>
      <c r="I2583" s="51">
        <v>0</v>
      </c>
      <c r="J2583" s="51">
        <v>0</v>
      </c>
      <c r="K2583" s="51">
        <v>0</v>
      </c>
      <c r="L2583" s="51">
        <v>0</v>
      </c>
      <c r="M2583" s="51">
        <v>0</v>
      </c>
      <c r="N2583" s="51">
        <v>0</v>
      </c>
      <c r="O2583" s="51">
        <v>0</v>
      </c>
      <c r="P2583" s="63">
        <v>0</v>
      </c>
      <c r="Q2583" s="205"/>
      <c r="R2583" s="206"/>
      <c r="S2583" s="62"/>
      <c r="T2583" s="62"/>
      <c r="U2583" s="62"/>
      <c r="V2583" s="62"/>
      <c r="W2583" s="62"/>
      <c r="X2583" s="62"/>
      <c r="Y2583" s="62"/>
      <c r="Z2583" s="118"/>
      <c r="AA2583" s="118"/>
      <c r="AB2583" s="118"/>
      <c r="AC2583" s="118"/>
      <c r="AD2583" s="118"/>
      <c r="AE2583" s="118"/>
      <c r="AF2583" s="118"/>
      <c r="AG2583" s="118"/>
      <c r="AH2583" s="118"/>
      <c r="AI2583" s="118"/>
      <c r="AJ2583" s="118"/>
      <c r="AK2583" s="118"/>
      <c r="AL2583" s="118"/>
      <c r="AM2583" s="118"/>
      <c r="AN2583" s="118"/>
      <c r="AO2583" s="118"/>
      <c r="AP2583" s="118"/>
      <c r="AQ2583" s="118"/>
      <c r="AR2583" s="118"/>
      <c r="AS2583" s="118"/>
      <c r="AT2583" s="118"/>
      <c r="AU2583" s="118"/>
      <c r="AV2583" s="118"/>
      <c r="AW2583" s="118"/>
      <c r="AX2583" s="118"/>
      <c r="AY2583" s="118"/>
      <c r="AZ2583" s="118"/>
      <c r="BA2583" s="118"/>
      <c r="BB2583" s="117"/>
      <c r="BC2583" s="117"/>
      <c r="BD2583" s="117"/>
      <c r="BE2583" s="117"/>
      <c r="BF2583" s="117"/>
      <c r="BG2583" s="117"/>
      <c r="BH2583" s="117"/>
      <c r="BI2583" s="117"/>
      <c r="BJ2583" s="117"/>
      <c r="BK2583" s="117"/>
      <c r="BL2583" s="117"/>
      <c r="BM2583" s="117"/>
      <c r="BN2583" s="117"/>
      <c r="BO2583" s="117"/>
      <c r="BP2583" s="117"/>
      <c r="BQ2583" s="117"/>
      <c r="BR2583" s="117"/>
      <c r="BS2583" s="117"/>
      <c r="BT2583" s="117"/>
      <c r="BU2583" s="117"/>
      <c r="BV2583" s="117"/>
      <c r="BW2583" s="117"/>
      <c r="BX2583" s="117"/>
      <c r="BY2583" s="117"/>
      <c r="BZ2583" s="117"/>
      <c r="CA2583" s="117"/>
      <c r="CB2583" s="117"/>
      <c r="CC2583" s="117"/>
      <c r="CD2583" s="117"/>
      <c r="CE2583" s="117"/>
      <c r="CF2583" s="117"/>
      <c r="CG2583" s="117"/>
      <c r="CH2583" s="117"/>
      <c r="CI2583" s="117"/>
      <c r="CJ2583" s="117"/>
      <c r="CK2583" s="117"/>
      <c r="CL2583" s="117"/>
      <c r="CM2583" s="117"/>
      <c r="CN2583" s="117"/>
      <c r="CO2583" s="117"/>
      <c r="CP2583" s="117"/>
      <c r="CQ2583" s="117"/>
      <c r="CR2583" s="117"/>
      <c r="CS2583" s="117"/>
      <c r="CT2583" s="117"/>
      <c r="CU2583" s="117"/>
      <c r="CV2583" s="117"/>
      <c r="CW2583" s="117"/>
      <c r="CX2583" s="117"/>
      <c r="CY2583" s="117"/>
      <c r="CZ2583" s="117"/>
      <c r="DA2583" s="117"/>
      <c r="DB2583" s="117"/>
      <c r="DC2583" s="117"/>
      <c r="DD2583" s="117"/>
      <c r="DE2583" s="117"/>
      <c r="DF2583" s="117"/>
      <c r="DG2583" s="117"/>
      <c r="DH2583" s="117"/>
      <c r="DI2583" s="117"/>
      <c r="DJ2583" s="117"/>
      <c r="DK2583" s="117"/>
      <c r="DL2583" s="117"/>
      <c r="DM2583" s="117"/>
      <c r="DN2583" s="117"/>
      <c r="DO2583" s="117"/>
      <c r="DP2583" s="117"/>
      <c r="DQ2583" s="117"/>
      <c r="DR2583" s="117"/>
      <c r="DS2583" s="117"/>
      <c r="DT2583" s="117"/>
      <c r="DU2583" s="117"/>
      <c r="DV2583" s="117"/>
      <c r="DW2583" s="117"/>
      <c r="DX2583" s="117"/>
      <c r="DY2583" s="117"/>
      <c r="DZ2583" s="117"/>
      <c r="EA2583" s="117"/>
      <c r="EB2583" s="117"/>
      <c r="EC2583" s="117"/>
      <c r="ED2583" s="117"/>
      <c r="EE2583" s="117"/>
      <c r="EF2583" s="117"/>
      <c r="EG2583" s="117"/>
      <c r="EH2583" s="117"/>
      <c r="EI2583" s="117"/>
      <c r="EJ2583" s="117"/>
      <c r="EK2583" s="117"/>
      <c r="EL2583" s="117"/>
      <c r="EM2583" s="117"/>
      <c r="EN2583" s="117"/>
      <c r="EO2583" s="117"/>
      <c r="EP2583" s="117"/>
      <c r="EQ2583" s="117"/>
      <c r="ER2583" s="117"/>
      <c r="ES2583" s="117"/>
      <c r="ET2583" s="117"/>
      <c r="EU2583" s="117"/>
      <c r="EV2583" s="117"/>
      <c r="EW2583" s="117"/>
      <c r="EX2583" s="117"/>
      <c r="EY2583" s="117"/>
      <c r="EZ2583" s="117"/>
      <c r="FA2583" s="117"/>
      <c r="FB2583" s="117"/>
      <c r="FC2583" s="117"/>
      <c r="FD2583" s="117"/>
      <c r="FE2583" s="117"/>
      <c r="FF2583" s="117"/>
      <c r="FG2583" s="117"/>
      <c r="FH2583" s="117"/>
      <c r="FI2583" s="117"/>
      <c r="FJ2583" s="117"/>
      <c r="FK2583" s="117"/>
      <c r="FL2583" s="117"/>
      <c r="FM2583" s="117"/>
      <c r="FN2583" s="117"/>
      <c r="FO2583" s="117"/>
      <c r="FP2583" s="117"/>
      <c r="FQ2583" s="117"/>
      <c r="FR2583" s="117"/>
      <c r="FS2583" s="117"/>
      <c r="FT2583" s="117"/>
      <c r="FU2583" s="117"/>
      <c r="FV2583" s="117"/>
      <c r="FW2583" s="117"/>
      <c r="FX2583" s="117"/>
      <c r="FY2583" s="117"/>
      <c r="FZ2583" s="117"/>
      <c r="GA2583" s="117"/>
      <c r="GB2583" s="117"/>
      <c r="GC2583" s="117"/>
      <c r="GD2583" s="117"/>
      <c r="GE2583" s="117"/>
      <c r="GF2583" s="117"/>
      <c r="GG2583" s="117"/>
      <c r="GH2583" s="117"/>
      <c r="GI2583" s="117"/>
      <c r="GJ2583" s="117"/>
      <c r="GK2583" s="117"/>
      <c r="GL2583" s="117"/>
      <c r="GM2583" s="117"/>
      <c r="GN2583" s="117"/>
      <c r="GO2583" s="117"/>
      <c r="GP2583" s="117"/>
      <c r="GQ2583" s="117"/>
      <c r="GR2583" s="117"/>
      <c r="GS2583" s="117"/>
      <c r="GT2583" s="117"/>
      <c r="GU2583" s="117"/>
      <c r="GV2583" s="117"/>
      <c r="GW2583" s="117"/>
      <c r="GX2583" s="117"/>
      <c r="GY2583" s="117"/>
      <c r="GZ2583" s="117"/>
      <c r="HA2583" s="117"/>
      <c r="HB2583" s="117"/>
      <c r="HC2583" s="117"/>
      <c r="HD2583" s="117"/>
      <c r="HE2583" s="117"/>
      <c r="HF2583" s="117"/>
      <c r="HG2583" s="117"/>
      <c r="HH2583" s="117"/>
      <c r="HI2583" s="117"/>
      <c r="HJ2583" s="117"/>
      <c r="HK2583" s="117"/>
      <c r="HL2583" s="117"/>
      <c r="HM2583" s="117"/>
      <c r="HN2583" s="117"/>
      <c r="HO2583" s="117"/>
      <c r="HP2583" s="117"/>
      <c r="HQ2583" s="117"/>
      <c r="HR2583" s="117"/>
      <c r="HS2583" s="117"/>
      <c r="HT2583" s="117"/>
      <c r="HU2583" s="117"/>
      <c r="HV2583" s="117"/>
      <c r="HW2583" s="117"/>
      <c r="HX2583" s="117"/>
      <c r="HY2583" s="117"/>
      <c r="HZ2583" s="117"/>
      <c r="IA2583" s="117"/>
      <c r="IB2583" s="117"/>
      <c r="IC2583" s="117"/>
      <c r="ID2583" s="117"/>
      <c r="IE2583" s="117"/>
      <c r="IF2583" s="117"/>
      <c r="IG2583" s="117"/>
      <c r="IH2583" s="117"/>
      <c r="II2583" s="117"/>
      <c r="IJ2583" s="117"/>
      <c r="IK2583" s="117"/>
      <c r="IL2583" s="117"/>
      <c r="IM2583" s="117"/>
      <c r="IN2583" s="117"/>
      <c r="IO2583" s="117"/>
      <c r="IP2583" s="117"/>
      <c r="IQ2583" s="117"/>
      <c r="IR2583" s="117"/>
      <c r="IS2583" s="117"/>
      <c r="IT2583" s="117"/>
      <c r="IU2583" s="117"/>
      <c r="IV2583" s="117"/>
    </row>
    <row r="2584" spans="1:53" s="19" customFormat="1" ht="12.75" customHeight="1">
      <c r="A2584" s="197"/>
      <c r="B2584" s="198"/>
      <c r="C2584" s="198"/>
      <c r="D2584" s="198"/>
      <c r="E2584" s="199"/>
      <c r="F2584" s="120" t="s">
        <v>234</v>
      </c>
      <c r="G2584" s="51">
        <f aca="true" t="shared" si="615" ref="G2584:H2588">I2584+K2584+M2584+O2584</f>
        <v>0</v>
      </c>
      <c r="H2584" s="51">
        <f t="shared" si="615"/>
        <v>0</v>
      </c>
      <c r="I2584" s="51">
        <f>I2500+I2512+I2536</f>
        <v>0</v>
      </c>
      <c r="J2584" s="51">
        <f aca="true" t="shared" si="616" ref="J2584:P2584">J2500+J2512+J2536</f>
        <v>0</v>
      </c>
      <c r="K2584" s="51">
        <f t="shared" si="616"/>
        <v>0</v>
      </c>
      <c r="L2584" s="51">
        <f t="shared" si="616"/>
        <v>0</v>
      </c>
      <c r="M2584" s="51">
        <f t="shared" si="616"/>
        <v>0</v>
      </c>
      <c r="N2584" s="51">
        <f t="shared" si="616"/>
        <v>0</v>
      </c>
      <c r="O2584" s="51">
        <f t="shared" si="616"/>
        <v>0</v>
      </c>
      <c r="P2584" s="51">
        <f t="shared" si="616"/>
        <v>0</v>
      </c>
      <c r="Q2584" s="205"/>
      <c r="R2584" s="206"/>
      <c r="S2584" s="16"/>
      <c r="T2584" s="17"/>
      <c r="U2584" s="17"/>
      <c r="V2584" s="17"/>
      <c r="W2584" s="18"/>
      <c r="X2584" s="18"/>
      <c r="Y2584" s="18"/>
      <c r="Z2584" s="18"/>
      <c r="AA2584" s="18"/>
      <c r="AB2584" s="18"/>
      <c r="AC2584" s="18"/>
      <c r="AD2584" s="18"/>
      <c r="AE2584" s="18"/>
      <c r="AF2584" s="18"/>
      <c r="AG2584" s="18"/>
      <c r="AH2584" s="18"/>
      <c r="AI2584" s="18"/>
      <c r="AJ2584" s="18"/>
      <c r="AK2584" s="18"/>
      <c r="AL2584" s="18"/>
      <c r="AM2584" s="18"/>
      <c r="AN2584" s="18"/>
      <c r="AO2584" s="18"/>
      <c r="AP2584" s="18"/>
      <c r="AQ2584" s="18"/>
      <c r="AR2584" s="18"/>
      <c r="AS2584" s="18"/>
      <c r="AT2584" s="18"/>
      <c r="AU2584" s="18"/>
      <c r="AV2584" s="18"/>
      <c r="AW2584" s="18"/>
      <c r="AX2584" s="18"/>
      <c r="AY2584" s="18"/>
      <c r="AZ2584" s="18"/>
      <c r="BA2584" s="18"/>
    </row>
    <row r="2585" spans="1:53" s="19" customFormat="1" ht="12.75" customHeight="1">
      <c r="A2585" s="197"/>
      <c r="B2585" s="198"/>
      <c r="C2585" s="198"/>
      <c r="D2585" s="198"/>
      <c r="E2585" s="199"/>
      <c r="F2585" s="120" t="s">
        <v>235</v>
      </c>
      <c r="G2585" s="51">
        <f t="shared" si="615"/>
        <v>0</v>
      </c>
      <c r="H2585" s="51">
        <f t="shared" si="615"/>
        <v>0</v>
      </c>
      <c r="I2585" s="51">
        <v>0</v>
      </c>
      <c r="J2585" s="51">
        <v>0</v>
      </c>
      <c r="K2585" s="51">
        <v>0</v>
      </c>
      <c r="L2585" s="51">
        <v>0</v>
      </c>
      <c r="M2585" s="51">
        <v>0</v>
      </c>
      <c r="N2585" s="51">
        <v>0</v>
      </c>
      <c r="O2585" s="51">
        <v>0</v>
      </c>
      <c r="P2585" s="51">
        <v>0</v>
      </c>
      <c r="Q2585" s="205"/>
      <c r="R2585" s="206"/>
      <c r="S2585" s="16"/>
      <c r="T2585" s="17"/>
      <c r="U2585" s="17"/>
      <c r="V2585" s="17"/>
      <c r="W2585" s="18"/>
      <c r="X2585" s="18"/>
      <c r="Y2585" s="18"/>
      <c r="Z2585" s="18"/>
      <c r="AA2585" s="18"/>
      <c r="AB2585" s="18"/>
      <c r="AC2585" s="18"/>
      <c r="AD2585" s="18"/>
      <c r="AE2585" s="18"/>
      <c r="AF2585" s="18"/>
      <c r="AG2585" s="18"/>
      <c r="AH2585" s="18"/>
      <c r="AI2585" s="18"/>
      <c r="AJ2585" s="18"/>
      <c r="AK2585" s="18"/>
      <c r="AL2585" s="18"/>
      <c r="AM2585" s="18"/>
      <c r="AN2585" s="18"/>
      <c r="AO2585" s="18"/>
      <c r="AP2585" s="18"/>
      <c r="AQ2585" s="18"/>
      <c r="AR2585" s="18"/>
      <c r="AS2585" s="18"/>
      <c r="AT2585" s="18"/>
      <c r="AU2585" s="18"/>
      <c r="AV2585" s="18"/>
      <c r="AW2585" s="18"/>
      <c r="AX2585" s="18"/>
      <c r="AY2585" s="18"/>
      <c r="AZ2585" s="18"/>
      <c r="BA2585" s="18"/>
    </row>
    <row r="2586" spans="1:53" s="19" customFormat="1" ht="12.75" customHeight="1">
      <c r="A2586" s="197"/>
      <c r="B2586" s="198"/>
      <c r="C2586" s="198"/>
      <c r="D2586" s="198"/>
      <c r="E2586" s="199"/>
      <c r="F2586" s="120" t="s">
        <v>236</v>
      </c>
      <c r="G2586" s="51">
        <f t="shared" si="615"/>
        <v>0</v>
      </c>
      <c r="H2586" s="51">
        <f t="shared" si="615"/>
        <v>0</v>
      </c>
      <c r="I2586" s="51">
        <v>0</v>
      </c>
      <c r="J2586" s="51">
        <v>0</v>
      </c>
      <c r="K2586" s="51">
        <v>0</v>
      </c>
      <c r="L2586" s="51">
        <v>0</v>
      </c>
      <c r="M2586" s="51">
        <v>0</v>
      </c>
      <c r="N2586" s="51">
        <v>0</v>
      </c>
      <c r="O2586" s="51">
        <v>0</v>
      </c>
      <c r="P2586" s="51">
        <v>0</v>
      </c>
      <c r="Q2586" s="205"/>
      <c r="R2586" s="206"/>
      <c r="S2586" s="16"/>
      <c r="T2586" s="17"/>
      <c r="U2586" s="17"/>
      <c r="V2586" s="17"/>
      <c r="W2586" s="18"/>
      <c r="X2586" s="18"/>
      <c r="Y2586" s="18"/>
      <c r="Z2586" s="18"/>
      <c r="AA2586" s="18"/>
      <c r="AB2586" s="18"/>
      <c r="AC2586" s="18"/>
      <c r="AD2586" s="18"/>
      <c r="AE2586" s="18"/>
      <c r="AF2586" s="18"/>
      <c r="AG2586" s="18"/>
      <c r="AH2586" s="18"/>
      <c r="AI2586" s="18"/>
      <c r="AJ2586" s="18"/>
      <c r="AK2586" s="18"/>
      <c r="AL2586" s="18"/>
      <c r="AM2586" s="18"/>
      <c r="AN2586" s="18"/>
      <c r="AO2586" s="18"/>
      <c r="AP2586" s="18"/>
      <c r="AQ2586" s="18"/>
      <c r="AR2586" s="18"/>
      <c r="AS2586" s="18"/>
      <c r="AT2586" s="18"/>
      <c r="AU2586" s="18"/>
      <c r="AV2586" s="18"/>
      <c r="AW2586" s="18"/>
      <c r="AX2586" s="18"/>
      <c r="AY2586" s="18"/>
      <c r="AZ2586" s="18"/>
      <c r="BA2586" s="18"/>
    </row>
    <row r="2587" spans="1:53" s="19" customFormat="1" ht="12.75" customHeight="1">
      <c r="A2587" s="197"/>
      <c r="B2587" s="198"/>
      <c r="C2587" s="198"/>
      <c r="D2587" s="198"/>
      <c r="E2587" s="199"/>
      <c r="F2587" s="120" t="s">
        <v>237</v>
      </c>
      <c r="G2587" s="51">
        <f t="shared" si="615"/>
        <v>0</v>
      </c>
      <c r="H2587" s="51">
        <f t="shared" si="615"/>
        <v>0</v>
      </c>
      <c r="I2587" s="51">
        <v>0</v>
      </c>
      <c r="J2587" s="51">
        <v>0</v>
      </c>
      <c r="K2587" s="51">
        <v>0</v>
      </c>
      <c r="L2587" s="51">
        <v>0</v>
      </c>
      <c r="M2587" s="51">
        <v>0</v>
      </c>
      <c r="N2587" s="51">
        <v>0</v>
      </c>
      <c r="O2587" s="51">
        <v>0</v>
      </c>
      <c r="P2587" s="51">
        <v>0</v>
      </c>
      <c r="Q2587" s="205"/>
      <c r="R2587" s="206"/>
      <c r="S2587" s="16"/>
      <c r="T2587" s="17"/>
      <c r="U2587" s="17"/>
      <c r="V2587" s="17"/>
      <c r="W2587" s="18"/>
      <c r="X2587" s="18"/>
      <c r="Y2587" s="18"/>
      <c r="Z2587" s="18"/>
      <c r="AA2587" s="18"/>
      <c r="AB2587" s="18"/>
      <c r="AC2587" s="18"/>
      <c r="AD2587" s="18"/>
      <c r="AE2587" s="18"/>
      <c r="AF2587" s="18"/>
      <c r="AG2587" s="18"/>
      <c r="AH2587" s="18"/>
      <c r="AI2587" s="18"/>
      <c r="AJ2587" s="18"/>
      <c r="AK2587" s="18"/>
      <c r="AL2587" s="18"/>
      <c r="AM2587" s="18"/>
      <c r="AN2587" s="18"/>
      <c r="AO2587" s="18"/>
      <c r="AP2587" s="18"/>
      <c r="AQ2587" s="18"/>
      <c r="AR2587" s="18"/>
      <c r="AS2587" s="18"/>
      <c r="AT2587" s="18"/>
      <c r="AU2587" s="18"/>
      <c r="AV2587" s="18"/>
      <c r="AW2587" s="18"/>
      <c r="AX2587" s="18"/>
      <c r="AY2587" s="18"/>
      <c r="AZ2587" s="18"/>
      <c r="BA2587" s="18"/>
    </row>
    <row r="2588" spans="1:53" s="19" customFormat="1" ht="12.75" customHeight="1" thickBot="1">
      <c r="A2588" s="200"/>
      <c r="B2588" s="201"/>
      <c r="C2588" s="201"/>
      <c r="D2588" s="201"/>
      <c r="E2588" s="202"/>
      <c r="F2588" s="121" t="s">
        <v>238</v>
      </c>
      <c r="G2588" s="53">
        <f t="shared" si="615"/>
        <v>0</v>
      </c>
      <c r="H2588" s="53">
        <f t="shared" si="615"/>
        <v>0</v>
      </c>
      <c r="I2588" s="53">
        <v>0</v>
      </c>
      <c r="J2588" s="53">
        <v>0</v>
      </c>
      <c r="K2588" s="53">
        <v>0</v>
      </c>
      <c r="L2588" s="53">
        <v>0</v>
      </c>
      <c r="M2588" s="53">
        <v>0</v>
      </c>
      <c r="N2588" s="53">
        <v>0</v>
      </c>
      <c r="O2588" s="53">
        <v>0</v>
      </c>
      <c r="P2588" s="53">
        <v>0</v>
      </c>
      <c r="Q2588" s="207"/>
      <c r="R2588" s="208"/>
      <c r="S2588" s="16"/>
      <c r="T2588" s="17"/>
      <c r="U2588" s="17"/>
      <c r="V2588" s="17"/>
      <c r="W2588" s="18"/>
      <c r="X2588" s="18"/>
      <c r="Y2588" s="18"/>
      <c r="Z2588" s="18"/>
      <c r="AA2588" s="18"/>
      <c r="AB2588" s="18"/>
      <c r="AC2588" s="18"/>
      <c r="AD2588" s="18"/>
      <c r="AE2588" s="18"/>
      <c r="AF2588" s="18"/>
      <c r="AG2588" s="18"/>
      <c r="AH2588" s="18"/>
      <c r="AI2588" s="18"/>
      <c r="AJ2588" s="18"/>
      <c r="AK2588" s="18"/>
      <c r="AL2588" s="18"/>
      <c r="AM2588" s="18"/>
      <c r="AN2588" s="18"/>
      <c r="AO2588" s="18"/>
      <c r="AP2588" s="18"/>
      <c r="AQ2588" s="18"/>
      <c r="AR2588" s="18"/>
      <c r="AS2588" s="18"/>
      <c r="AT2588" s="18"/>
      <c r="AU2588" s="18"/>
      <c r="AV2588" s="18"/>
      <c r="AW2588" s="18"/>
      <c r="AX2588" s="18"/>
      <c r="AY2588" s="18"/>
      <c r="AZ2588" s="18"/>
      <c r="BA2588" s="18"/>
    </row>
    <row r="2589" spans="1:256" s="19" customFormat="1" ht="12.75" customHeight="1">
      <c r="A2589" s="194" t="s">
        <v>155</v>
      </c>
      <c r="B2589" s="195"/>
      <c r="C2589" s="195"/>
      <c r="D2589" s="195"/>
      <c r="E2589" s="196"/>
      <c r="F2589" s="119" t="s">
        <v>19</v>
      </c>
      <c r="G2589" s="23">
        <f>SUM(G2590:G2600)</f>
        <v>40017.1</v>
      </c>
      <c r="H2589" s="23">
        <f aca="true" t="shared" si="617" ref="H2589:P2589">SUM(H2590:H2600)</f>
        <v>20230.6</v>
      </c>
      <c r="I2589" s="23">
        <f t="shared" si="617"/>
        <v>39896.6</v>
      </c>
      <c r="J2589" s="23">
        <f t="shared" si="617"/>
        <v>20230.6</v>
      </c>
      <c r="K2589" s="23">
        <f t="shared" si="617"/>
        <v>0</v>
      </c>
      <c r="L2589" s="23">
        <f t="shared" si="617"/>
        <v>0</v>
      </c>
      <c r="M2589" s="23">
        <f t="shared" si="617"/>
        <v>120.5</v>
      </c>
      <c r="N2589" s="23">
        <f t="shared" si="617"/>
        <v>0</v>
      </c>
      <c r="O2589" s="23">
        <f t="shared" si="617"/>
        <v>0</v>
      </c>
      <c r="P2589" s="23">
        <f t="shared" si="617"/>
        <v>0</v>
      </c>
      <c r="Q2589" s="203"/>
      <c r="R2589" s="204"/>
      <c r="S2589" s="62"/>
      <c r="T2589" s="62"/>
      <c r="U2589" s="62"/>
      <c r="V2589" s="198"/>
      <c r="W2589" s="198"/>
      <c r="X2589" s="198"/>
      <c r="Y2589" s="198"/>
      <c r="Z2589" s="198"/>
      <c r="AA2589" s="198"/>
      <c r="AB2589" s="198"/>
      <c r="AC2589" s="198"/>
      <c r="AD2589" s="198"/>
      <c r="AE2589" s="198"/>
      <c r="AF2589" s="198"/>
      <c r="AG2589" s="198"/>
      <c r="AH2589" s="198"/>
      <c r="AI2589" s="198"/>
      <c r="AJ2589" s="198"/>
      <c r="AK2589" s="198"/>
      <c r="AL2589" s="198"/>
      <c r="AM2589" s="198"/>
      <c r="AN2589" s="198"/>
      <c r="AO2589" s="198"/>
      <c r="AP2589" s="198"/>
      <c r="AQ2589" s="198"/>
      <c r="AR2589" s="198"/>
      <c r="AS2589" s="198"/>
      <c r="AT2589" s="198"/>
      <c r="AU2589" s="198"/>
      <c r="AV2589" s="198"/>
      <c r="AW2589" s="198"/>
      <c r="AX2589" s="198"/>
      <c r="AY2589" s="198"/>
      <c r="AZ2589" s="198"/>
      <c r="BA2589" s="198"/>
      <c r="BB2589" s="212"/>
      <c r="BC2589" s="212"/>
      <c r="BD2589" s="212"/>
      <c r="BE2589" s="212"/>
      <c r="BF2589" s="212"/>
      <c r="BG2589" s="212"/>
      <c r="BH2589" s="212"/>
      <c r="BI2589" s="212"/>
      <c r="BJ2589" s="212"/>
      <c r="BK2589" s="212"/>
      <c r="BL2589" s="212"/>
      <c r="BM2589" s="212"/>
      <c r="BN2589" s="212"/>
      <c r="BO2589" s="212"/>
      <c r="BP2589" s="212"/>
      <c r="BQ2589" s="212"/>
      <c r="BR2589" s="212"/>
      <c r="BS2589" s="212"/>
      <c r="BT2589" s="212"/>
      <c r="BU2589" s="212"/>
      <c r="BV2589" s="212"/>
      <c r="BW2589" s="212"/>
      <c r="BX2589" s="212"/>
      <c r="BY2589" s="212"/>
      <c r="BZ2589" s="212" t="s">
        <v>155</v>
      </c>
      <c r="CA2589" s="212"/>
      <c r="CB2589" s="212"/>
      <c r="CC2589" s="212"/>
      <c r="CD2589" s="212" t="s">
        <v>155</v>
      </c>
      <c r="CE2589" s="212"/>
      <c r="CF2589" s="212"/>
      <c r="CG2589" s="212"/>
      <c r="CH2589" s="212" t="s">
        <v>155</v>
      </c>
      <c r="CI2589" s="212"/>
      <c r="CJ2589" s="212"/>
      <c r="CK2589" s="212"/>
      <c r="CL2589" s="212" t="s">
        <v>155</v>
      </c>
      <c r="CM2589" s="212"/>
      <c r="CN2589" s="212"/>
      <c r="CO2589" s="212"/>
      <c r="CP2589" s="212" t="s">
        <v>155</v>
      </c>
      <c r="CQ2589" s="212"/>
      <c r="CR2589" s="212"/>
      <c r="CS2589" s="212"/>
      <c r="CT2589" s="212" t="s">
        <v>155</v>
      </c>
      <c r="CU2589" s="212"/>
      <c r="CV2589" s="212"/>
      <c r="CW2589" s="212"/>
      <c r="CX2589" s="212" t="s">
        <v>155</v>
      </c>
      <c r="CY2589" s="212"/>
      <c r="CZ2589" s="212"/>
      <c r="DA2589" s="212"/>
      <c r="DB2589" s="212" t="s">
        <v>155</v>
      </c>
      <c r="DC2589" s="212"/>
      <c r="DD2589" s="212"/>
      <c r="DE2589" s="212"/>
      <c r="DF2589" s="212" t="s">
        <v>155</v>
      </c>
      <c r="DG2589" s="212"/>
      <c r="DH2589" s="212"/>
      <c r="DI2589" s="212"/>
      <c r="DJ2589" s="212" t="s">
        <v>155</v>
      </c>
      <c r="DK2589" s="212"/>
      <c r="DL2589" s="212"/>
      <c r="DM2589" s="212"/>
      <c r="DN2589" s="212" t="s">
        <v>155</v>
      </c>
      <c r="DO2589" s="212"/>
      <c r="DP2589" s="212"/>
      <c r="DQ2589" s="212"/>
      <c r="DR2589" s="212" t="s">
        <v>155</v>
      </c>
      <c r="DS2589" s="212"/>
      <c r="DT2589" s="212"/>
      <c r="DU2589" s="212"/>
      <c r="DV2589" s="212" t="s">
        <v>155</v>
      </c>
      <c r="DW2589" s="212"/>
      <c r="DX2589" s="212"/>
      <c r="DY2589" s="212"/>
      <c r="DZ2589" s="212" t="s">
        <v>155</v>
      </c>
      <c r="EA2589" s="212"/>
      <c r="EB2589" s="212"/>
      <c r="EC2589" s="212"/>
      <c r="ED2589" s="212" t="s">
        <v>155</v>
      </c>
      <c r="EE2589" s="212"/>
      <c r="EF2589" s="212"/>
      <c r="EG2589" s="212"/>
      <c r="EH2589" s="212" t="s">
        <v>155</v>
      </c>
      <c r="EI2589" s="212"/>
      <c r="EJ2589" s="212"/>
      <c r="EK2589" s="212"/>
      <c r="EL2589" s="212" t="s">
        <v>155</v>
      </c>
      <c r="EM2589" s="212"/>
      <c r="EN2589" s="212"/>
      <c r="EO2589" s="212"/>
      <c r="EP2589" s="212" t="s">
        <v>155</v>
      </c>
      <c r="EQ2589" s="212"/>
      <c r="ER2589" s="212"/>
      <c r="ES2589" s="212"/>
      <c r="ET2589" s="212" t="s">
        <v>155</v>
      </c>
      <c r="EU2589" s="212"/>
      <c r="EV2589" s="212"/>
      <c r="EW2589" s="212"/>
      <c r="EX2589" s="212" t="s">
        <v>155</v>
      </c>
      <c r="EY2589" s="212"/>
      <c r="EZ2589" s="212"/>
      <c r="FA2589" s="212"/>
      <c r="FB2589" s="212" t="s">
        <v>155</v>
      </c>
      <c r="FC2589" s="212"/>
      <c r="FD2589" s="212"/>
      <c r="FE2589" s="212"/>
      <c r="FF2589" s="212" t="s">
        <v>155</v>
      </c>
      <c r="FG2589" s="212"/>
      <c r="FH2589" s="212"/>
      <c r="FI2589" s="212"/>
      <c r="FJ2589" s="212" t="s">
        <v>155</v>
      </c>
      <c r="FK2589" s="212"/>
      <c r="FL2589" s="212"/>
      <c r="FM2589" s="212"/>
      <c r="FN2589" s="212" t="s">
        <v>155</v>
      </c>
      <c r="FO2589" s="212"/>
      <c r="FP2589" s="212"/>
      <c r="FQ2589" s="212"/>
      <c r="FR2589" s="212" t="s">
        <v>155</v>
      </c>
      <c r="FS2589" s="212"/>
      <c r="FT2589" s="212"/>
      <c r="FU2589" s="212"/>
      <c r="FV2589" s="212" t="s">
        <v>155</v>
      </c>
      <c r="FW2589" s="212"/>
      <c r="FX2589" s="212"/>
      <c r="FY2589" s="212"/>
      <c r="FZ2589" s="212" t="s">
        <v>155</v>
      </c>
      <c r="GA2589" s="212"/>
      <c r="GB2589" s="212"/>
      <c r="GC2589" s="212"/>
      <c r="GD2589" s="212" t="s">
        <v>155</v>
      </c>
      <c r="GE2589" s="212"/>
      <c r="GF2589" s="212"/>
      <c r="GG2589" s="212"/>
      <c r="GH2589" s="212" t="s">
        <v>155</v>
      </c>
      <c r="GI2589" s="212"/>
      <c r="GJ2589" s="212"/>
      <c r="GK2589" s="212"/>
      <c r="GL2589" s="212" t="s">
        <v>155</v>
      </c>
      <c r="GM2589" s="212"/>
      <c r="GN2589" s="212"/>
      <c r="GO2589" s="212"/>
      <c r="GP2589" s="212" t="s">
        <v>155</v>
      </c>
      <c r="GQ2589" s="212"/>
      <c r="GR2589" s="212"/>
      <c r="GS2589" s="212"/>
      <c r="GT2589" s="212" t="s">
        <v>155</v>
      </c>
      <c r="GU2589" s="212"/>
      <c r="GV2589" s="212"/>
      <c r="GW2589" s="212"/>
      <c r="GX2589" s="212" t="s">
        <v>155</v>
      </c>
      <c r="GY2589" s="212"/>
      <c r="GZ2589" s="212"/>
      <c r="HA2589" s="212"/>
      <c r="HB2589" s="212" t="s">
        <v>155</v>
      </c>
      <c r="HC2589" s="212"/>
      <c r="HD2589" s="212"/>
      <c r="HE2589" s="212"/>
      <c r="HF2589" s="212" t="s">
        <v>155</v>
      </c>
      <c r="HG2589" s="212"/>
      <c r="HH2589" s="212"/>
      <c r="HI2589" s="212"/>
      <c r="HJ2589" s="212" t="s">
        <v>155</v>
      </c>
      <c r="HK2589" s="212"/>
      <c r="HL2589" s="212"/>
      <c r="HM2589" s="212"/>
      <c r="HN2589" s="212" t="s">
        <v>155</v>
      </c>
      <c r="HO2589" s="212"/>
      <c r="HP2589" s="212"/>
      <c r="HQ2589" s="212"/>
      <c r="HR2589" s="212" t="s">
        <v>155</v>
      </c>
      <c r="HS2589" s="212"/>
      <c r="HT2589" s="212"/>
      <c r="HU2589" s="212"/>
      <c r="HV2589" s="212" t="s">
        <v>155</v>
      </c>
      <c r="HW2589" s="212"/>
      <c r="HX2589" s="212"/>
      <c r="HY2589" s="212"/>
      <c r="HZ2589" s="212" t="s">
        <v>155</v>
      </c>
      <c r="IA2589" s="212"/>
      <c r="IB2589" s="212"/>
      <c r="IC2589" s="212"/>
      <c r="ID2589" s="212" t="s">
        <v>155</v>
      </c>
      <c r="IE2589" s="212"/>
      <c r="IF2589" s="212"/>
      <c r="IG2589" s="212"/>
      <c r="IH2589" s="212" t="s">
        <v>155</v>
      </c>
      <c r="II2589" s="212"/>
      <c r="IJ2589" s="212"/>
      <c r="IK2589" s="212"/>
      <c r="IL2589" s="212" t="s">
        <v>155</v>
      </c>
      <c r="IM2589" s="212"/>
      <c r="IN2589" s="212"/>
      <c r="IO2589" s="212"/>
      <c r="IP2589" s="212" t="s">
        <v>155</v>
      </c>
      <c r="IQ2589" s="212"/>
      <c r="IR2589" s="212"/>
      <c r="IS2589" s="212"/>
      <c r="IT2589" s="212" t="s">
        <v>155</v>
      </c>
      <c r="IU2589" s="212"/>
      <c r="IV2589" s="212"/>
    </row>
    <row r="2590" spans="1:256" s="19" customFormat="1" ht="12.75" customHeight="1">
      <c r="A2590" s="197"/>
      <c r="B2590" s="198"/>
      <c r="C2590" s="198"/>
      <c r="D2590" s="198"/>
      <c r="E2590" s="199"/>
      <c r="F2590" s="120" t="s">
        <v>22</v>
      </c>
      <c r="G2590" s="51">
        <f aca="true" t="shared" si="618" ref="G2590:H2600">I2590+K2590+M2590+O2590</f>
        <v>10620.2</v>
      </c>
      <c r="H2590" s="51">
        <f t="shared" si="618"/>
        <v>10620.2</v>
      </c>
      <c r="I2590" s="51">
        <f aca="true" t="shared" si="619" ref="I2590:J2595">I2566-I2578</f>
        <v>10620.2</v>
      </c>
      <c r="J2590" s="51">
        <f t="shared" si="619"/>
        <v>10620.2</v>
      </c>
      <c r="K2590" s="51">
        <f aca="true" t="shared" si="620" ref="K2590:P2590">K2566-K2578</f>
        <v>0</v>
      </c>
      <c r="L2590" s="51">
        <f t="shared" si="620"/>
        <v>0</v>
      </c>
      <c r="M2590" s="51">
        <f t="shared" si="620"/>
        <v>0</v>
      </c>
      <c r="N2590" s="51">
        <f t="shared" si="620"/>
        <v>0</v>
      </c>
      <c r="O2590" s="51">
        <f t="shared" si="620"/>
        <v>0</v>
      </c>
      <c r="P2590" s="63">
        <f t="shared" si="620"/>
        <v>0</v>
      </c>
      <c r="Q2590" s="205"/>
      <c r="R2590" s="206"/>
      <c r="S2590" s="62"/>
      <c r="T2590" s="62"/>
      <c r="U2590" s="62"/>
      <c r="V2590" s="198"/>
      <c r="W2590" s="198"/>
      <c r="X2590" s="198"/>
      <c r="Y2590" s="198"/>
      <c r="Z2590" s="198"/>
      <c r="AA2590" s="198"/>
      <c r="AB2590" s="198"/>
      <c r="AC2590" s="198"/>
      <c r="AD2590" s="198"/>
      <c r="AE2590" s="198"/>
      <c r="AF2590" s="198"/>
      <c r="AG2590" s="198"/>
      <c r="AH2590" s="198"/>
      <c r="AI2590" s="198"/>
      <c r="AJ2590" s="198"/>
      <c r="AK2590" s="198"/>
      <c r="AL2590" s="198"/>
      <c r="AM2590" s="198"/>
      <c r="AN2590" s="198"/>
      <c r="AO2590" s="198"/>
      <c r="AP2590" s="198"/>
      <c r="AQ2590" s="198"/>
      <c r="AR2590" s="198"/>
      <c r="AS2590" s="198"/>
      <c r="AT2590" s="198"/>
      <c r="AU2590" s="198"/>
      <c r="AV2590" s="198"/>
      <c r="AW2590" s="198"/>
      <c r="AX2590" s="198"/>
      <c r="AY2590" s="198"/>
      <c r="AZ2590" s="198"/>
      <c r="BA2590" s="198"/>
      <c r="BB2590" s="212"/>
      <c r="BC2590" s="212"/>
      <c r="BD2590" s="212"/>
      <c r="BE2590" s="212"/>
      <c r="BF2590" s="212"/>
      <c r="BG2590" s="212"/>
      <c r="BH2590" s="212"/>
      <c r="BI2590" s="212"/>
      <c r="BJ2590" s="212"/>
      <c r="BK2590" s="212"/>
      <c r="BL2590" s="212"/>
      <c r="BM2590" s="212"/>
      <c r="BN2590" s="212"/>
      <c r="BO2590" s="212"/>
      <c r="BP2590" s="212"/>
      <c r="BQ2590" s="212"/>
      <c r="BR2590" s="212"/>
      <c r="BS2590" s="212"/>
      <c r="BT2590" s="212"/>
      <c r="BU2590" s="212"/>
      <c r="BV2590" s="212"/>
      <c r="BW2590" s="212"/>
      <c r="BX2590" s="212"/>
      <c r="BY2590" s="212"/>
      <c r="BZ2590" s="212"/>
      <c r="CA2590" s="212"/>
      <c r="CB2590" s="212"/>
      <c r="CC2590" s="212"/>
      <c r="CD2590" s="212"/>
      <c r="CE2590" s="212"/>
      <c r="CF2590" s="212"/>
      <c r="CG2590" s="212"/>
      <c r="CH2590" s="212"/>
      <c r="CI2590" s="212"/>
      <c r="CJ2590" s="212"/>
      <c r="CK2590" s="212"/>
      <c r="CL2590" s="212"/>
      <c r="CM2590" s="212"/>
      <c r="CN2590" s="212"/>
      <c r="CO2590" s="212"/>
      <c r="CP2590" s="212"/>
      <c r="CQ2590" s="212"/>
      <c r="CR2590" s="212"/>
      <c r="CS2590" s="212"/>
      <c r="CT2590" s="212"/>
      <c r="CU2590" s="212"/>
      <c r="CV2590" s="212"/>
      <c r="CW2590" s="212"/>
      <c r="CX2590" s="212"/>
      <c r="CY2590" s="212"/>
      <c r="CZ2590" s="212"/>
      <c r="DA2590" s="212"/>
      <c r="DB2590" s="212"/>
      <c r="DC2590" s="212"/>
      <c r="DD2590" s="212"/>
      <c r="DE2590" s="212"/>
      <c r="DF2590" s="212"/>
      <c r="DG2590" s="212"/>
      <c r="DH2590" s="212"/>
      <c r="DI2590" s="212"/>
      <c r="DJ2590" s="212"/>
      <c r="DK2590" s="212"/>
      <c r="DL2590" s="212"/>
      <c r="DM2590" s="212"/>
      <c r="DN2590" s="212"/>
      <c r="DO2590" s="212"/>
      <c r="DP2590" s="212"/>
      <c r="DQ2590" s="212"/>
      <c r="DR2590" s="212"/>
      <c r="DS2590" s="212"/>
      <c r="DT2590" s="212"/>
      <c r="DU2590" s="212"/>
      <c r="DV2590" s="212"/>
      <c r="DW2590" s="212"/>
      <c r="DX2590" s="212"/>
      <c r="DY2590" s="212"/>
      <c r="DZ2590" s="212"/>
      <c r="EA2590" s="212"/>
      <c r="EB2590" s="212"/>
      <c r="EC2590" s="212"/>
      <c r="ED2590" s="212"/>
      <c r="EE2590" s="212"/>
      <c r="EF2590" s="212"/>
      <c r="EG2590" s="212"/>
      <c r="EH2590" s="212"/>
      <c r="EI2590" s="212"/>
      <c r="EJ2590" s="212"/>
      <c r="EK2590" s="212"/>
      <c r="EL2590" s="212"/>
      <c r="EM2590" s="212"/>
      <c r="EN2590" s="212"/>
      <c r="EO2590" s="212"/>
      <c r="EP2590" s="212"/>
      <c r="EQ2590" s="212"/>
      <c r="ER2590" s="212"/>
      <c r="ES2590" s="212"/>
      <c r="ET2590" s="212"/>
      <c r="EU2590" s="212"/>
      <c r="EV2590" s="212"/>
      <c r="EW2590" s="212"/>
      <c r="EX2590" s="212"/>
      <c r="EY2590" s="212"/>
      <c r="EZ2590" s="212"/>
      <c r="FA2590" s="212"/>
      <c r="FB2590" s="212"/>
      <c r="FC2590" s="212"/>
      <c r="FD2590" s="212"/>
      <c r="FE2590" s="212"/>
      <c r="FF2590" s="212"/>
      <c r="FG2590" s="212"/>
      <c r="FH2590" s="212"/>
      <c r="FI2590" s="212"/>
      <c r="FJ2590" s="212"/>
      <c r="FK2590" s="212"/>
      <c r="FL2590" s="212"/>
      <c r="FM2590" s="212"/>
      <c r="FN2590" s="212"/>
      <c r="FO2590" s="212"/>
      <c r="FP2590" s="212"/>
      <c r="FQ2590" s="212"/>
      <c r="FR2590" s="212"/>
      <c r="FS2590" s="212"/>
      <c r="FT2590" s="212"/>
      <c r="FU2590" s="212"/>
      <c r="FV2590" s="212"/>
      <c r="FW2590" s="212"/>
      <c r="FX2590" s="212"/>
      <c r="FY2590" s="212"/>
      <c r="FZ2590" s="212"/>
      <c r="GA2590" s="212"/>
      <c r="GB2590" s="212"/>
      <c r="GC2590" s="212"/>
      <c r="GD2590" s="212"/>
      <c r="GE2590" s="212"/>
      <c r="GF2590" s="212"/>
      <c r="GG2590" s="212"/>
      <c r="GH2590" s="212"/>
      <c r="GI2590" s="212"/>
      <c r="GJ2590" s="212"/>
      <c r="GK2590" s="212"/>
      <c r="GL2590" s="212"/>
      <c r="GM2590" s="212"/>
      <c r="GN2590" s="212"/>
      <c r="GO2590" s="212"/>
      <c r="GP2590" s="212"/>
      <c r="GQ2590" s="212"/>
      <c r="GR2590" s="212"/>
      <c r="GS2590" s="212"/>
      <c r="GT2590" s="212"/>
      <c r="GU2590" s="212"/>
      <c r="GV2590" s="212"/>
      <c r="GW2590" s="212"/>
      <c r="GX2590" s="212"/>
      <c r="GY2590" s="212"/>
      <c r="GZ2590" s="212"/>
      <c r="HA2590" s="212"/>
      <c r="HB2590" s="212"/>
      <c r="HC2590" s="212"/>
      <c r="HD2590" s="212"/>
      <c r="HE2590" s="212"/>
      <c r="HF2590" s="212"/>
      <c r="HG2590" s="212"/>
      <c r="HH2590" s="212"/>
      <c r="HI2590" s="212"/>
      <c r="HJ2590" s="212"/>
      <c r="HK2590" s="212"/>
      <c r="HL2590" s="212"/>
      <c r="HM2590" s="212"/>
      <c r="HN2590" s="212"/>
      <c r="HO2590" s="212"/>
      <c r="HP2590" s="212"/>
      <c r="HQ2590" s="212"/>
      <c r="HR2590" s="212"/>
      <c r="HS2590" s="212"/>
      <c r="HT2590" s="212"/>
      <c r="HU2590" s="212"/>
      <c r="HV2590" s="212"/>
      <c r="HW2590" s="212"/>
      <c r="HX2590" s="212"/>
      <c r="HY2590" s="212"/>
      <c r="HZ2590" s="212"/>
      <c r="IA2590" s="212"/>
      <c r="IB2590" s="212"/>
      <c r="IC2590" s="212"/>
      <c r="ID2590" s="212"/>
      <c r="IE2590" s="212"/>
      <c r="IF2590" s="212"/>
      <c r="IG2590" s="212"/>
      <c r="IH2590" s="212"/>
      <c r="II2590" s="212"/>
      <c r="IJ2590" s="212"/>
      <c r="IK2590" s="212"/>
      <c r="IL2590" s="212"/>
      <c r="IM2590" s="212"/>
      <c r="IN2590" s="212"/>
      <c r="IO2590" s="212"/>
      <c r="IP2590" s="212"/>
      <c r="IQ2590" s="212"/>
      <c r="IR2590" s="212"/>
      <c r="IS2590" s="212"/>
      <c r="IT2590" s="212"/>
      <c r="IU2590" s="212"/>
      <c r="IV2590" s="212"/>
    </row>
    <row r="2591" spans="1:256" s="19" customFormat="1" ht="12.75" customHeight="1">
      <c r="A2591" s="197"/>
      <c r="B2591" s="198"/>
      <c r="C2591" s="198"/>
      <c r="D2591" s="198"/>
      <c r="E2591" s="199"/>
      <c r="F2591" s="120" t="s">
        <v>25</v>
      </c>
      <c r="G2591" s="51">
        <f t="shared" si="618"/>
        <v>0</v>
      </c>
      <c r="H2591" s="51">
        <f t="shared" si="618"/>
        <v>0</v>
      </c>
      <c r="I2591" s="51">
        <f t="shared" si="619"/>
        <v>0</v>
      </c>
      <c r="J2591" s="51">
        <f t="shared" si="619"/>
        <v>0</v>
      </c>
      <c r="K2591" s="51">
        <f aca="true" t="shared" si="621" ref="K2591:P2595">K2567-K2579</f>
        <v>0</v>
      </c>
      <c r="L2591" s="51">
        <f t="shared" si="621"/>
        <v>0</v>
      </c>
      <c r="M2591" s="51">
        <f t="shared" si="621"/>
        <v>0</v>
      </c>
      <c r="N2591" s="51">
        <f t="shared" si="621"/>
        <v>0</v>
      </c>
      <c r="O2591" s="51">
        <f t="shared" si="621"/>
        <v>0</v>
      </c>
      <c r="P2591" s="63">
        <f t="shared" si="621"/>
        <v>0</v>
      </c>
      <c r="Q2591" s="205"/>
      <c r="R2591" s="206"/>
      <c r="S2591" s="62"/>
      <c r="T2591" s="62"/>
      <c r="U2591" s="62"/>
      <c r="V2591" s="198"/>
      <c r="W2591" s="198"/>
      <c r="X2591" s="198"/>
      <c r="Y2591" s="198"/>
      <c r="Z2591" s="198"/>
      <c r="AA2591" s="198"/>
      <c r="AB2591" s="198"/>
      <c r="AC2591" s="198"/>
      <c r="AD2591" s="198"/>
      <c r="AE2591" s="198"/>
      <c r="AF2591" s="198"/>
      <c r="AG2591" s="198"/>
      <c r="AH2591" s="198"/>
      <c r="AI2591" s="198"/>
      <c r="AJ2591" s="198"/>
      <c r="AK2591" s="198"/>
      <c r="AL2591" s="198"/>
      <c r="AM2591" s="198"/>
      <c r="AN2591" s="198"/>
      <c r="AO2591" s="198"/>
      <c r="AP2591" s="198"/>
      <c r="AQ2591" s="198"/>
      <c r="AR2591" s="198"/>
      <c r="AS2591" s="198"/>
      <c r="AT2591" s="198"/>
      <c r="AU2591" s="198"/>
      <c r="AV2591" s="198"/>
      <c r="AW2591" s="198"/>
      <c r="AX2591" s="198"/>
      <c r="AY2591" s="198"/>
      <c r="AZ2591" s="198"/>
      <c r="BA2591" s="198"/>
      <c r="BB2591" s="212"/>
      <c r="BC2591" s="212"/>
      <c r="BD2591" s="212"/>
      <c r="BE2591" s="212"/>
      <c r="BF2591" s="212"/>
      <c r="BG2591" s="212"/>
      <c r="BH2591" s="212"/>
      <c r="BI2591" s="212"/>
      <c r="BJ2591" s="212"/>
      <c r="BK2591" s="212"/>
      <c r="BL2591" s="212"/>
      <c r="BM2591" s="212"/>
      <c r="BN2591" s="212"/>
      <c r="BO2591" s="212"/>
      <c r="BP2591" s="212"/>
      <c r="BQ2591" s="212"/>
      <c r="BR2591" s="212"/>
      <c r="BS2591" s="212"/>
      <c r="BT2591" s="212"/>
      <c r="BU2591" s="212"/>
      <c r="BV2591" s="212"/>
      <c r="BW2591" s="212"/>
      <c r="BX2591" s="212"/>
      <c r="BY2591" s="212"/>
      <c r="BZ2591" s="212"/>
      <c r="CA2591" s="212"/>
      <c r="CB2591" s="212"/>
      <c r="CC2591" s="212"/>
      <c r="CD2591" s="212"/>
      <c r="CE2591" s="212"/>
      <c r="CF2591" s="212"/>
      <c r="CG2591" s="212"/>
      <c r="CH2591" s="212"/>
      <c r="CI2591" s="212"/>
      <c r="CJ2591" s="212"/>
      <c r="CK2591" s="212"/>
      <c r="CL2591" s="212"/>
      <c r="CM2591" s="212"/>
      <c r="CN2591" s="212"/>
      <c r="CO2591" s="212"/>
      <c r="CP2591" s="212"/>
      <c r="CQ2591" s="212"/>
      <c r="CR2591" s="212"/>
      <c r="CS2591" s="212"/>
      <c r="CT2591" s="212"/>
      <c r="CU2591" s="212"/>
      <c r="CV2591" s="212"/>
      <c r="CW2591" s="212"/>
      <c r="CX2591" s="212"/>
      <c r="CY2591" s="212"/>
      <c r="CZ2591" s="212"/>
      <c r="DA2591" s="212"/>
      <c r="DB2591" s="212"/>
      <c r="DC2591" s="212"/>
      <c r="DD2591" s="212"/>
      <c r="DE2591" s="212"/>
      <c r="DF2591" s="212"/>
      <c r="DG2591" s="212"/>
      <c r="DH2591" s="212"/>
      <c r="DI2591" s="212"/>
      <c r="DJ2591" s="212"/>
      <c r="DK2591" s="212"/>
      <c r="DL2591" s="212"/>
      <c r="DM2591" s="212"/>
      <c r="DN2591" s="212"/>
      <c r="DO2591" s="212"/>
      <c r="DP2591" s="212"/>
      <c r="DQ2591" s="212"/>
      <c r="DR2591" s="212"/>
      <c r="DS2591" s="212"/>
      <c r="DT2591" s="212"/>
      <c r="DU2591" s="212"/>
      <c r="DV2591" s="212"/>
      <c r="DW2591" s="212"/>
      <c r="DX2591" s="212"/>
      <c r="DY2591" s="212"/>
      <c r="DZ2591" s="212"/>
      <c r="EA2591" s="212"/>
      <c r="EB2591" s="212"/>
      <c r="EC2591" s="212"/>
      <c r="ED2591" s="212"/>
      <c r="EE2591" s="212"/>
      <c r="EF2591" s="212"/>
      <c r="EG2591" s="212"/>
      <c r="EH2591" s="212"/>
      <c r="EI2591" s="212"/>
      <c r="EJ2591" s="212"/>
      <c r="EK2591" s="212"/>
      <c r="EL2591" s="212"/>
      <c r="EM2591" s="212"/>
      <c r="EN2591" s="212"/>
      <c r="EO2591" s="212"/>
      <c r="EP2591" s="212"/>
      <c r="EQ2591" s="212"/>
      <c r="ER2591" s="212"/>
      <c r="ES2591" s="212"/>
      <c r="ET2591" s="212"/>
      <c r="EU2591" s="212"/>
      <c r="EV2591" s="212"/>
      <c r="EW2591" s="212"/>
      <c r="EX2591" s="212"/>
      <c r="EY2591" s="212"/>
      <c r="EZ2591" s="212"/>
      <c r="FA2591" s="212"/>
      <c r="FB2591" s="212"/>
      <c r="FC2591" s="212"/>
      <c r="FD2591" s="212"/>
      <c r="FE2591" s="212"/>
      <c r="FF2591" s="212"/>
      <c r="FG2591" s="212"/>
      <c r="FH2591" s="212"/>
      <c r="FI2591" s="212"/>
      <c r="FJ2591" s="212"/>
      <c r="FK2591" s="212"/>
      <c r="FL2591" s="212"/>
      <c r="FM2591" s="212"/>
      <c r="FN2591" s="212"/>
      <c r="FO2591" s="212"/>
      <c r="FP2591" s="212"/>
      <c r="FQ2591" s="212"/>
      <c r="FR2591" s="212"/>
      <c r="FS2591" s="212"/>
      <c r="FT2591" s="212"/>
      <c r="FU2591" s="212"/>
      <c r="FV2591" s="212"/>
      <c r="FW2591" s="212"/>
      <c r="FX2591" s="212"/>
      <c r="FY2591" s="212"/>
      <c r="FZ2591" s="212"/>
      <c r="GA2591" s="212"/>
      <c r="GB2591" s="212"/>
      <c r="GC2591" s="212"/>
      <c r="GD2591" s="212"/>
      <c r="GE2591" s="212"/>
      <c r="GF2591" s="212"/>
      <c r="GG2591" s="212"/>
      <c r="GH2591" s="212"/>
      <c r="GI2591" s="212"/>
      <c r="GJ2591" s="212"/>
      <c r="GK2591" s="212"/>
      <c r="GL2591" s="212"/>
      <c r="GM2591" s="212"/>
      <c r="GN2591" s="212"/>
      <c r="GO2591" s="212"/>
      <c r="GP2591" s="212"/>
      <c r="GQ2591" s="212"/>
      <c r="GR2591" s="212"/>
      <c r="GS2591" s="212"/>
      <c r="GT2591" s="212"/>
      <c r="GU2591" s="212"/>
      <c r="GV2591" s="212"/>
      <c r="GW2591" s="212"/>
      <c r="GX2591" s="212"/>
      <c r="GY2591" s="212"/>
      <c r="GZ2591" s="212"/>
      <c r="HA2591" s="212"/>
      <c r="HB2591" s="212"/>
      <c r="HC2591" s="212"/>
      <c r="HD2591" s="212"/>
      <c r="HE2591" s="212"/>
      <c r="HF2591" s="212"/>
      <c r="HG2591" s="212"/>
      <c r="HH2591" s="212"/>
      <c r="HI2591" s="212"/>
      <c r="HJ2591" s="212"/>
      <c r="HK2591" s="212"/>
      <c r="HL2591" s="212"/>
      <c r="HM2591" s="212"/>
      <c r="HN2591" s="212"/>
      <c r="HO2591" s="212"/>
      <c r="HP2591" s="212"/>
      <c r="HQ2591" s="212"/>
      <c r="HR2591" s="212"/>
      <c r="HS2591" s="212"/>
      <c r="HT2591" s="212"/>
      <c r="HU2591" s="212"/>
      <c r="HV2591" s="212"/>
      <c r="HW2591" s="212"/>
      <c r="HX2591" s="212"/>
      <c r="HY2591" s="212"/>
      <c r="HZ2591" s="212"/>
      <c r="IA2591" s="212"/>
      <c r="IB2591" s="212"/>
      <c r="IC2591" s="212"/>
      <c r="ID2591" s="212"/>
      <c r="IE2591" s="212"/>
      <c r="IF2591" s="212"/>
      <c r="IG2591" s="212"/>
      <c r="IH2591" s="212"/>
      <c r="II2591" s="212"/>
      <c r="IJ2591" s="212"/>
      <c r="IK2591" s="212"/>
      <c r="IL2591" s="212"/>
      <c r="IM2591" s="212"/>
      <c r="IN2591" s="212"/>
      <c r="IO2591" s="212"/>
      <c r="IP2591" s="212"/>
      <c r="IQ2591" s="212"/>
      <c r="IR2591" s="212"/>
      <c r="IS2591" s="212"/>
      <c r="IT2591" s="212"/>
      <c r="IU2591" s="212"/>
      <c r="IV2591" s="212"/>
    </row>
    <row r="2592" spans="1:256" s="19" customFormat="1" ht="12.75" customHeight="1">
      <c r="A2592" s="197"/>
      <c r="B2592" s="198"/>
      <c r="C2592" s="198"/>
      <c r="D2592" s="198"/>
      <c r="E2592" s="199"/>
      <c r="F2592" s="120" t="s">
        <v>26</v>
      </c>
      <c r="G2592" s="51">
        <f t="shared" si="618"/>
        <v>0</v>
      </c>
      <c r="H2592" s="51">
        <f t="shared" si="618"/>
        <v>0</v>
      </c>
      <c r="I2592" s="51">
        <f t="shared" si="619"/>
        <v>0</v>
      </c>
      <c r="J2592" s="51">
        <f t="shared" si="619"/>
        <v>0</v>
      </c>
      <c r="K2592" s="51">
        <f t="shared" si="621"/>
        <v>0</v>
      </c>
      <c r="L2592" s="51">
        <f t="shared" si="621"/>
        <v>0</v>
      </c>
      <c r="M2592" s="51">
        <f t="shared" si="621"/>
        <v>0</v>
      </c>
      <c r="N2592" s="51">
        <f t="shared" si="621"/>
        <v>0</v>
      </c>
      <c r="O2592" s="51">
        <f t="shared" si="621"/>
        <v>0</v>
      </c>
      <c r="P2592" s="63">
        <f t="shared" si="621"/>
        <v>0</v>
      </c>
      <c r="Q2592" s="205"/>
      <c r="R2592" s="206"/>
      <c r="S2592" s="62"/>
      <c r="T2592" s="62"/>
      <c r="U2592" s="62"/>
      <c r="V2592" s="198"/>
      <c r="W2592" s="198"/>
      <c r="X2592" s="198"/>
      <c r="Y2592" s="198"/>
      <c r="Z2592" s="198"/>
      <c r="AA2592" s="198"/>
      <c r="AB2592" s="198"/>
      <c r="AC2592" s="198"/>
      <c r="AD2592" s="198"/>
      <c r="AE2592" s="198"/>
      <c r="AF2592" s="198"/>
      <c r="AG2592" s="198"/>
      <c r="AH2592" s="198"/>
      <c r="AI2592" s="198"/>
      <c r="AJ2592" s="198"/>
      <c r="AK2592" s="198"/>
      <c r="AL2592" s="198"/>
      <c r="AM2592" s="198"/>
      <c r="AN2592" s="198"/>
      <c r="AO2592" s="198"/>
      <c r="AP2592" s="198"/>
      <c r="AQ2592" s="198"/>
      <c r="AR2592" s="198"/>
      <c r="AS2592" s="198"/>
      <c r="AT2592" s="198"/>
      <c r="AU2592" s="198"/>
      <c r="AV2592" s="198"/>
      <c r="AW2592" s="198"/>
      <c r="AX2592" s="198"/>
      <c r="AY2592" s="198"/>
      <c r="AZ2592" s="198"/>
      <c r="BA2592" s="198"/>
      <c r="BB2592" s="212"/>
      <c r="BC2592" s="212"/>
      <c r="BD2592" s="212"/>
      <c r="BE2592" s="212"/>
      <c r="BF2592" s="212"/>
      <c r="BG2592" s="212"/>
      <c r="BH2592" s="212"/>
      <c r="BI2592" s="212"/>
      <c r="BJ2592" s="212"/>
      <c r="BK2592" s="212"/>
      <c r="BL2592" s="212"/>
      <c r="BM2592" s="212"/>
      <c r="BN2592" s="212"/>
      <c r="BO2592" s="212"/>
      <c r="BP2592" s="212"/>
      <c r="BQ2592" s="212"/>
      <c r="BR2592" s="212"/>
      <c r="BS2592" s="212"/>
      <c r="BT2592" s="212"/>
      <c r="BU2592" s="212"/>
      <c r="BV2592" s="212"/>
      <c r="BW2592" s="212"/>
      <c r="BX2592" s="212"/>
      <c r="BY2592" s="212"/>
      <c r="BZ2592" s="212"/>
      <c r="CA2592" s="212"/>
      <c r="CB2592" s="212"/>
      <c r="CC2592" s="212"/>
      <c r="CD2592" s="212"/>
      <c r="CE2592" s="212"/>
      <c r="CF2592" s="212"/>
      <c r="CG2592" s="212"/>
      <c r="CH2592" s="212"/>
      <c r="CI2592" s="212"/>
      <c r="CJ2592" s="212"/>
      <c r="CK2592" s="212"/>
      <c r="CL2592" s="212"/>
      <c r="CM2592" s="212"/>
      <c r="CN2592" s="212"/>
      <c r="CO2592" s="212"/>
      <c r="CP2592" s="212"/>
      <c r="CQ2592" s="212"/>
      <c r="CR2592" s="212"/>
      <c r="CS2592" s="212"/>
      <c r="CT2592" s="212"/>
      <c r="CU2592" s="212"/>
      <c r="CV2592" s="212"/>
      <c r="CW2592" s="212"/>
      <c r="CX2592" s="212"/>
      <c r="CY2592" s="212"/>
      <c r="CZ2592" s="212"/>
      <c r="DA2592" s="212"/>
      <c r="DB2592" s="212"/>
      <c r="DC2592" s="212"/>
      <c r="DD2592" s="212"/>
      <c r="DE2592" s="212"/>
      <c r="DF2592" s="212"/>
      <c r="DG2592" s="212"/>
      <c r="DH2592" s="212"/>
      <c r="DI2592" s="212"/>
      <c r="DJ2592" s="212"/>
      <c r="DK2592" s="212"/>
      <c r="DL2592" s="212"/>
      <c r="DM2592" s="212"/>
      <c r="DN2592" s="212"/>
      <c r="DO2592" s="212"/>
      <c r="DP2592" s="212"/>
      <c r="DQ2592" s="212"/>
      <c r="DR2592" s="212"/>
      <c r="DS2592" s="212"/>
      <c r="DT2592" s="212"/>
      <c r="DU2592" s="212"/>
      <c r="DV2592" s="212"/>
      <c r="DW2592" s="212"/>
      <c r="DX2592" s="212"/>
      <c r="DY2592" s="212"/>
      <c r="DZ2592" s="212"/>
      <c r="EA2592" s="212"/>
      <c r="EB2592" s="212"/>
      <c r="EC2592" s="212"/>
      <c r="ED2592" s="212"/>
      <c r="EE2592" s="212"/>
      <c r="EF2592" s="212"/>
      <c r="EG2592" s="212"/>
      <c r="EH2592" s="212"/>
      <c r="EI2592" s="212"/>
      <c r="EJ2592" s="212"/>
      <c r="EK2592" s="212"/>
      <c r="EL2592" s="212"/>
      <c r="EM2592" s="212"/>
      <c r="EN2592" s="212"/>
      <c r="EO2592" s="212"/>
      <c r="EP2592" s="212"/>
      <c r="EQ2592" s="212"/>
      <c r="ER2592" s="212"/>
      <c r="ES2592" s="212"/>
      <c r="ET2592" s="212"/>
      <c r="EU2592" s="212"/>
      <c r="EV2592" s="212"/>
      <c r="EW2592" s="212"/>
      <c r="EX2592" s="212"/>
      <c r="EY2592" s="212"/>
      <c r="EZ2592" s="212"/>
      <c r="FA2592" s="212"/>
      <c r="FB2592" s="212"/>
      <c r="FC2592" s="212"/>
      <c r="FD2592" s="212"/>
      <c r="FE2592" s="212"/>
      <c r="FF2592" s="212"/>
      <c r="FG2592" s="212"/>
      <c r="FH2592" s="212"/>
      <c r="FI2592" s="212"/>
      <c r="FJ2592" s="212"/>
      <c r="FK2592" s="212"/>
      <c r="FL2592" s="212"/>
      <c r="FM2592" s="212"/>
      <c r="FN2592" s="212"/>
      <c r="FO2592" s="212"/>
      <c r="FP2592" s="212"/>
      <c r="FQ2592" s="212"/>
      <c r="FR2592" s="212"/>
      <c r="FS2592" s="212"/>
      <c r="FT2592" s="212"/>
      <c r="FU2592" s="212"/>
      <c r="FV2592" s="212"/>
      <c r="FW2592" s="212"/>
      <c r="FX2592" s="212"/>
      <c r="FY2592" s="212"/>
      <c r="FZ2592" s="212"/>
      <c r="GA2592" s="212"/>
      <c r="GB2592" s="212"/>
      <c r="GC2592" s="212"/>
      <c r="GD2592" s="212"/>
      <c r="GE2592" s="212"/>
      <c r="GF2592" s="212"/>
      <c r="GG2592" s="212"/>
      <c r="GH2592" s="212"/>
      <c r="GI2592" s="212"/>
      <c r="GJ2592" s="212"/>
      <c r="GK2592" s="212"/>
      <c r="GL2592" s="212"/>
      <c r="GM2592" s="212"/>
      <c r="GN2592" s="212"/>
      <c r="GO2592" s="212"/>
      <c r="GP2592" s="212"/>
      <c r="GQ2592" s="212"/>
      <c r="GR2592" s="212"/>
      <c r="GS2592" s="212"/>
      <c r="GT2592" s="212"/>
      <c r="GU2592" s="212"/>
      <c r="GV2592" s="212"/>
      <c r="GW2592" s="212"/>
      <c r="GX2592" s="212"/>
      <c r="GY2592" s="212"/>
      <c r="GZ2592" s="212"/>
      <c r="HA2592" s="212"/>
      <c r="HB2592" s="212"/>
      <c r="HC2592" s="212"/>
      <c r="HD2592" s="212"/>
      <c r="HE2592" s="212"/>
      <c r="HF2592" s="212"/>
      <c r="HG2592" s="212"/>
      <c r="HH2592" s="212"/>
      <c r="HI2592" s="212"/>
      <c r="HJ2592" s="212"/>
      <c r="HK2592" s="212"/>
      <c r="HL2592" s="212"/>
      <c r="HM2592" s="212"/>
      <c r="HN2592" s="212"/>
      <c r="HO2592" s="212"/>
      <c r="HP2592" s="212"/>
      <c r="HQ2592" s="212"/>
      <c r="HR2592" s="212"/>
      <c r="HS2592" s="212"/>
      <c r="HT2592" s="212"/>
      <c r="HU2592" s="212"/>
      <c r="HV2592" s="212"/>
      <c r="HW2592" s="212"/>
      <c r="HX2592" s="212"/>
      <c r="HY2592" s="212"/>
      <c r="HZ2592" s="212"/>
      <c r="IA2592" s="212"/>
      <c r="IB2592" s="212"/>
      <c r="IC2592" s="212"/>
      <c r="ID2592" s="212"/>
      <c r="IE2592" s="212"/>
      <c r="IF2592" s="212"/>
      <c r="IG2592" s="212"/>
      <c r="IH2592" s="212"/>
      <c r="II2592" s="212"/>
      <c r="IJ2592" s="212"/>
      <c r="IK2592" s="212"/>
      <c r="IL2592" s="212"/>
      <c r="IM2592" s="212"/>
      <c r="IN2592" s="212"/>
      <c r="IO2592" s="212"/>
      <c r="IP2592" s="212"/>
      <c r="IQ2592" s="212"/>
      <c r="IR2592" s="212"/>
      <c r="IS2592" s="212"/>
      <c r="IT2592" s="212"/>
      <c r="IU2592" s="212"/>
      <c r="IV2592" s="212"/>
    </row>
    <row r="2593" spans="1:256" s="19" customFormat="1" ht="12.75" customHeight="1">
      <c r="A2593" s="197"/>
      <c r="B2593" s="198"/>
      <c r="C2593" s="198"/>
      <c r="D2593" s="198"/>
      <c r="E2593" s="199"/>
      <c r="F2593" s="120" t="s">
        <v>27</v>
      </c>
      <c r="G2593" s="51">
        <f>I2593+K2593+M2593+O2593</f>
        <v>0</v>
      </c>
      <c r="H2593" s="51">
        <f t="shared" si="618"/>
        <v>0</v>
      </c>
      <c r="I2593" s="51">
        <f t="shared" si="619"/>
        <v>0</v>
      </c>
      <c r="J2593" s="51">
        <f t="shared" si="619"/>
        <v>0</v>
      </c>
      <c r="K2593" s="51">
        <f t="shared" si="621"/>
        <v>0</v>
      </c>
      <c r="L2593" s="51">
        <f t="shared" si="621"/>
        <v>0</v>
      </c>
      <c r="M2593" s="51">
        <f t="shared" si="621"/>
        <v>0</v>
      </c>
      <c r="N2593" s="51">
        <f t="shared" si="621"/>
        <v>0</v>
      </c>
      <c r="O2593" s="51">
        <f t="shared" si="621"/>
        <v>0</v>
      </c>
      <c r="P2593" s="63">
        <f t="shared" si="621"/>
        <v>0</v>
      </c>
      <c r="Q2593" s="205"/>
      <c r="R2593" s="206"/>
      <c r="S2593" s="62"/>
      <c r="T2593" s="62"/>
      <c r="U2593" s="62"/>
      <c r="V2593" s="198"/>
      <c r="W2593" s="198"/>
      <c r="X2593" s="198"/>
      <c r="Y2593" s="198"/>
      <c r="Z2593" s="198"/>
      <c r="AA2593" s="198"/>
      <c r="AB2593" s="198"/>
      <c r="AC2593" s="198"/>
      <c r="AD2593" s="198"/>
      <c r="AE2593" s="198"/>
      <c r="AF2593" s="198"/>
      <c r="AG2593" s="198"/>
      <c r="AH2593" s="198"/>
      <c r="AI2593" s="198"/>
      <c r="AJ2593" s="198"/>
      <c r="AK2593" s="198"/>
      <c r="AL2593" s="198"/>
      <c r="AM2593" s="198"/>
      <c r="AN2593" s="198"/>
      <c r="AO2593" s="198"/>
      <c r="AP2593" s="198"/>
      <c r="AQ2593" s="198"/>
      <c r="AR2593" s="198"/>
      <c r="AS2593" s="198"/>
      <c r="AT2593" s="198"/>
      <c r="AU2593" s="198"/>
      <c r="AV2593" s="198"/>
      <c r="AW2593" s="198"/>
      <c r="AX2593" s="198"/>
      <c r="AY2593" s="198"/>
      <c r="AZ2593" s="198"/>
      <c r="BA2593" s="198"/>
      <c r="BB2593" s="212"/>
      <c r="BC2593" s="212"/>
      <c r="BD2593" s="212"/>
      <c r="BE2593" s="212"/>
      <c r="BF2593" s="212"/>
      <c r="BG2593" s="212"/>
      <c r="BH2593" s="212"/>
      <c r="BI2593" s="212"/>
      <c r="BJ2593" s="212"/>
      <c r="BK2593" s="212"/>
      <c r="BL2593" s="212"/>
      <c r="BM2593" s="212"/>
      <c r="BN2593" s="212"/>
      <c r="BO2593" s="212"/>
      <c r="BP2593" s="212"/>
      <c r="BQ2593" s="212"/>
      <c r="BR2593" s="212"/>
      <c r="BS2593" s="212"/>
      <c r="BT2593" s="212"/>
      <c r="BU2593" s="212"/>
      <c r="BV2593" s="212"/>
      <c r="BW2593" s="212"/>
      <c r="BX2593" s="212"/>
      <c r="BY2593" s="212"/>
      <c r="BZ2593" s="212"/>
      <c r="CA2593" s="212"/>
      <c r="CB2593" s="212"/>
      <c r="CC2593" s="212"/>
      <c r="CD2593" s="212"/>
      <c r="CE2593" s="212"/>
      <c r="CF2593" s="212"/>
      <c r="CG2593" s="212"/>
      <c r="CH2593" s="212"/>
      <c r="CI2593" s="212"/>
      <c r="CJ2593" s="212"/>
      <c r="CK2593" s="212"/>
      <c r="CL2593" s="212"/>
      <c r="CM2593" s="212"/>
      <c r="CN2593" s="212"/>
      <c r="CO2593" s="212"/>
      <c r="CP2593" s="212"/>
      <c r="CQ2593" s="212"/>
      <c r="CR2593" s="212"/>
      <c r="CS2593" s="212"/>
      <c r="CT2593" s="212"/>
      <c r="CU2593" s="212"/>
      <c r="CV2593" s="212"/>
      <c r="CW2593" s="212"/>
      <c r="CX2593" s="212"/>
      <c r="CY2593" s="212"/>
      <c r="CZ2593" s="212"/>
      <c r="DA2593" s="212"/>
      <c r="DB2593" s="212"/>
      <c r="DC2593" s="212"/>
      <c r="DD2593" s="212"/>
      <c r="DE2593" s="212"/>
      <c r="DF2593" s="212"/>
      <c r="DG2593" s="212"/>
      <c r="DH2593" s="212"/>
      <c r="DI2593" s="212"/>
      <c r="DJ2593" s="212"/>
      <c r="DK2593" s="212"/>
      <c r="DL2593" s="212"/>
      <c r="DM2593" s="212"/>
      <c r="DN2593" s="212"/>
      <c r="DO2593" s="212"/>
      <c r="DP2593" s="212"/>
      <c r="DQ2593" s="212"/>
      <c r="DR2593" s="212"/>
      <c r="DS2593" s="212"/>
      <c r="DT2593" s="212"/>
      <c r="DU2593" s="212"/>
      <c r="DV2593" s="212"/>
      <c r="DW2593" s="212"/>
      <c r="DX2593" s="212"/>
      <c r="DY2593" s="212"/>
      <c r="DZ2593" s="212"/>
      <c r="EA2593" s="212"/>
      <c r="EB2593" s="212"/>
      <c r="EC2593" s="212"/>
      <c r="ED2593" s="212"/>
      <c r="EE2593" s="212"/>
      <c r="EF2593" s="212"/>
      <c r="EG2593" s="212"/>
      <c r="EH2593" s="212"/>
      <c r="EI2593" s="212"/>
      <c r="EJ2593" s="212"/>
      <c r="EK2593" s="212"/>
      <c r="EL2593" s="212"/>
      <c r="EM2593" s="212"/>
      <c r="EN2593" s="212"/>
      <c r="EO2593" s="212"/>
      <c r="EP2593" s="212"/>
      <c r="EQ2593" s="212"/>
      <c r="ER2593" s="212"/>
      <c r="ES2593" s="212"/>
      <c r="ET2593" s="212"/>
      <c r="EU2593" s="212"/>
      <c r="EV2593" s="212"/>
      <c r="EW2593" s="212"/>
      <c r="EX2593" s="212"/>
      <c r="EY2593" s="212"/>
      <c r="EZ2593" s="212"/>
      <c r="FA2593" s="212"/>
      <c r="FB2593" s="212"/>
      <c r="FC2593" s="212"/>
      <c r="FD2593" s="212"/>
      <c r="FE2593" s="212"/>
      <c r="FF2593" s="212"/>
      <c r="FG2593" s="212"/>
      <c r="FH2593" s="212"/>
      <c r="FI2593" s="212"/>
      <c r="FJ2593" s="212"/>
      <c r="FK2593" s="212"/>
      <c r="FL2593" s="212"/>
      <c r="FM2593" s="212"/>
      <c r="FN2593" s="212"/>
      <c r="FO2593" s="212"/>
      <c r="FP2593" s="212"/>
      <c r="FQ2593" s="212"/>
      <c r="FR2593" s="212"/>
      <c r="FS2593" s="212"/>
      <c r="FT2593" s="212"/>
      <c r="FU2593" s="212"/>
      <c r="FV2593" s="212"/>
      <c r="FW2593" s="212"/>
      <c r="FX2593" s="212"/>
      <c r="FY2593" s="212"/>
      <c r="FZ2593" s="212"/>
      <c r="GA2593" s="212"/>
      <c r="GB2593" s="212"/>
      <c r="GC2593" s="212"/>
      <c r="GD2593" s="212"/>
      <c r="GE2593" s="212"/>
      <c r="GF2593" s="212"/>
      <c r="GG2593" s="212"/>
      <c r="GH2593" s="212"/>
      <c r="GI2593" s="212"/>
      <c r="GJ2593" s="212"/>
      <c r="GK2593" s="212"/>
      <c r="GL2593" s="212"/>
      <c r="GM2593" s="212"/>
      <c r="GN2593" s="212"/>
      <c r="GO2593" s="212"/>
      <c r="GP2593" s="212"/>
      <c r="GQ2593" s="212"/>
      <c r="GR2593" s="212"/>
      <c r="GS2593" s="212"/>
      <c r="GT2593" s="212"/>
      <c r="GU2593" s="212"/>
      <c r="GV2593" s="212"/>
      <c r="GW2593" s="212"/>
      <c r="GX2593" s="212"/>
      <c r="GY2593" s="212"/>
      <c r="GZ2593" s="212"/>
      <c r="HA2593" s="212"/>
      <c r="HB2593" s="212"/>
      <c r="HC2593" s="212"/>
      <c r="HD2593" s="212"/>
      <c r="HE2593" s="212"/>
      <c r="HF2593" s="212"/>
      <c r="HG2593" s="212"/>
      <c r="HH2593" s="212"/>
      <c r="HI2593" s="212"/>
      <c r="HJ2593" s="212"/>
      <c r="HK2593" s="212"/>
      <c r="HL2593" s="212"/>
      <c r="HM2593" s="212"/>
      <c r="HN2593" s="212"/>
      <c r="HO2593" s="212"/>
      <c r="HP2593" s="212"/>
      <c r="HQ2593" s="212"/>
      <c r="HR2593" s="212"/>
      <c r="HS2593" s="212"/>
      <c r="HT2593" s="212"/>
      <c r="HU2593" s="212"/>
      <c r="HV2593" s="212"/>
      <c r="HW2593" s="212"/>
      <c r="HX2593" s="212"/>
      <c r="HY2593" s="212"/>
      <c r="HZ2593" s="212"/>
      <c r="IA2593" s="212"/>
      <c r="IB2593" s="212"/>
      <c r="IC2593" s="212"/>
      <c r="ID2593" s="212"/>
      <c r="IE2593" s="212"/>
      <c r="IF2593" s="212"/>
      <c r="IG2593" s="212"/>
      <c r="IH2593" s="212"/>
      <c r="II2593" s="212"/>
      <c r="IJ2593" s="212"/>
      <c r="IK2593" s="212"/>
      <c r="IL2593" s="212"/>
      <c r="IM2593" s="212"/>
      <c r="IN2593" s="212"/>
      <c r="IO2593" s="212"/>
      <c r="IP2593" s="212"/>
      <c r="IQ2593" s="212"/>
      <c r="IR2593" s="212"/>
      <c r="IS2593" s="212"/>
      <c r="IT2593" s="212"/>
      <c r="IU2593" s="212"/>
      <c r="IV2593" s="212"/>
    </row>
    <row r="2594" spans="1:256" s="19" customFormat="1" ht="12.75" customHeight="1">
      <c r="A2594" s="197"/>
      <c r="B2594" s="198"/>
      <c r="C2594" s="198"/>
      <c r="D2594" s="198"/>
      <c r="E2594" s="199"/>
      <c r="F2594" s="61" t="s">
        <v>28</v>
      </c>
      <c r="G2594" s="51">
        <f t="shared" si="618"/>
        <v>0</v>
      </c>
      <c r="H2594" s="51">
        <f t="shared" si="618"/>
        <v>0</v>
      </c>
      <c r="I2594" s="51">
        <f t="shared" si="619"/>
        <v>0</v>
      </c>
      <c r="J2594" s="51">
        <f t="shared" si="619"/>
        <v>0</v>
      </c>
      <c r="K2594" s="51">
        <f t="shared" si="621"/>
        <v>0</v>
      </c>
      <c r="L2594" s="51">
        <f t="shared" si="621"/>
        <v>0</v>
      </c>
      <c r="M2594" s="51">
        <f t="shared" si="621"/>
        <v>0</v>
      </c>
      <c r="N2594" s="51">
        <f t="shared" si="621"/>
        <v>0</v>
      </c>
      <c r="O2594" s="51">
        <f t="shared" si="621"/>
        <v>0</v>
      </c>
      <c r="P2594" s="63">
        <f t="shared" si="621"/>
        <v>0</v>
      </c>
      <c r="Q2594" s="205"/>
      <c r="R2594" s="206"/>
      <c r="S2594" s="62"/>
      <c r="T2594" s="62"/>
      <c r="U2594" s="62"/>
      <c r="V2594" s="198"/>
      <c r="W2594" s="198"/>
      <c r="X2594" s="198"/>
      <c r="Y2594" s="198"/>
      <c r="Z2594" s="198"/>
      <c r="AA2594" s="198"/>
      <c r="AB2594" s="198"/>
      <c r="AC2594" s="198"/>
      <c r="AD2594" s="198"/>
      <c r="AE2594" s="198"/>
      <c r="AF2594" s="198"/>
      <c r="AG2594" s="198"/>
      <c r="AH2594" s="198"/>
      <c r="AI2594" s="198"/>
      <c r="AJ2594" s="198"/>
      <c r="AK2594" s="198"/>
      <c r="AL2594" s="198"/>
      <c r="AM2594" s="198"/>
      <c r="AN2594" s="198"/>
      <c r="AO2594" s="198"/>
      <c r="AP2594" s="198"/>
      <c r="AQ2594" s="198"/>
      <c r="AR2594" s="198"/>
      <c r="AS2594" s="198"/>
      <c r="AT2594" s="198"/>
      <c r="AU2594" s="198"/>
      <c r="AV2594" s="198"/>
      <c r="AW2594" s="198"/>
      <c r="AX2594" s="198"/>
      <c r="AY2594" s="198"/>
      <c r="AZ2594" s="198"/>
      <c r="BA2594" s="198"/>
      <c r="BB2594" s="212"/>
      <c r="BC2594" s="212"/>
      <c r="BD2594" s="212"/>
      <c r="BE2594" s="212"/>
      <c r="BF2594" s="212"/>
      <c r="BG2594" s="212"/>
      <c r="BH2594" s="212"/>
      <c r="BI2594" s="212"/>
      <c r="BJ2594" s="212"/>
      <c r="BK2594" s="212"/>
      <c r="BL2594" s="212"/>
      <c r="BM2594" s="212"/>
      <c r="BN2594" s="212"/>
      <c r="BO2594" s="212"/>
      <c r="BP2594" s="212"/>
      <c r="BQ2594" s="212"/>
      <c r="BR2594" s="212"/>
      <c r="BS2594" s="212"/>
      <c r="BT2594" s="212"/>
      <c r="BU2594" s="212"/>
      <c r="BV2594" s="212"/>
      <c r="BW2594" s="212"/>
      <c r="BX2594" s="212"/>
      <c r="BY2594" s="212"/>
      <c r="BZ2594" s="212"/>
      <c r="CA2594" s="212"/>
      <c r="CB2594" s="212"/>
      <c r="CC2594" s="212"/>
      <c r="CD2594" s="212"/>
      <c r="CE2594" s="212"/>
      <c r="CF2594" s="212"/>
      <c r="CG2594" s="212"/>
      <c r="CH2594" s="212"/>
      <c r="CI2594" s="212"/>
      <c r="CJ2594" s="212"/>
      <c r="CK2594" s="212"/>
      <c r="CL2594" s="212"/>
      <c r="CM2594" s="212"/>
      <c r="CN2594" s="212"/>
      <c r="CO2594" s="212"/>
      <c r="CP2594" s="212"/>
      <c r="CQ2594" s="212"/>
      <c r="CR2594" s="212"/>
      <c r="CS2594" s="212"/>
      <c r="CT2594" s="212"/>
      <c r="CU2594" s="212"/>
      <c r="CV2594" s="212"/>
      <c r="CW2594" s="212"/>
      <c r="CX2594" s="212"/>
      <c r="CY2594" s="212"/>
      <c r="CZ2594" s="212"/>
      <c r="DA2594" s="212"/>
      <c r="DB2594" s="212"/>
      <c r="DC2594" s="212"/>
      <c r="DD2594" s="212"/>
      <c r="DE2594" s="212"/>
      <c r="DF2594" s="212"/>
      <c r="DG2594" s="212"/>
      <c r="DH2594" s="212"/>
      <c r="DI2594" s="212"/>
      <c r="DJ2594" s="212"/>
      <c r="DK2594" s="212"/>
      <c r="DL2594" s="212"/>
      <c r="DM2594" s="212"/>
      <c r="DN2594" s="212"/>
      <c r="DO2594" s="212"/>
      <c r="DP2594" s="212"/>
      <c r="DQ2594" s="212"/>
      <c r="DR2594" s="212"/>
      <c r="DS2594" s="212"/>
      <c r="DT2594" s="212"/>
      <c r="DU2594" s="212"/>
      <c r="DV2594" s="212"/>
      <c r="DW2594" s="212"/>
      <c r="DX2594" s="212"/>
      <c r="DY2594" s="212"/>
      <c r="DZ2594" s="212"/>
      <c r="EA2594" s="212"/>
      <c r="EB2594" s="212"/>
      <c r="EC2594" s="212"/>
      <c r="ED2594" s="212"/>
      <c r="EE2594" s="212"/>
      <c r="EF2594" s="212"/>
      <c r="EG2594" s="212"/>
      <c r="EH2594" s="212"/>
      <c r="EI2594" s="212"/>
      <c r="EJ2594" s="212"/>
      <c r="EK2594" s="212"/>
      <c r="EL2594" s="212"/>
      <c r="EM2594" s="212"/>
      <c r="EN2594" s="212"/>
      <c r="EO2594" s="212"/>
      <c r="EP2594" s="212"/>
      <c r="EQ2594" s="212"/>
      <c r="ER2594" s="212"/>
      <c r="ES2594" s="212"/>
      <c r="ET2594" s="212"/>
      <c r="EU2594" s="212"/>
      <c r="EV2594" s="212"/>
      <c r="EW2594" s="212"/>
      <c r="EX2594" s="212"/>
      <c r="EY2594" s="212"/>
      <c r="EZ2594" s="212"/>
      <c r="FA2594" s="212"/>
      <c r="FB2594" s="212"/>
      <c r="FC2594" s="212"/>
      <c r="FD2594" s="212"/>
      <c r="FE2594" s="212"/>
      <c r="FF2594" s="212"/>
      <c r="FG2594" s="212"/>
      <c r="FH2594" s="212"/>
      <c r="FI2594" s="212"/>
      <c r="FJ2594" s="212"/>
      <c r="FK2594" s="212"/>
      <c r="FL2594" s="212"/>
      <c r="FM2594" s="212"/>
      <c r="FN2594" s="212"/>
      <c r="FO2594" s="212"/>
      <c r="FP2594" s="212"/>
      <c r="FQ2594" s="212"/>
      <c r="FR2594" s="212"/>
      <c r="FS2594" s="212"/>
      <c r="FT2594" s="212"/>
      <c r="FU2594" s="212"/>
      <c r="FV2594" s="212"/>
      <c r="FW2594" s="212"/>
      <c r="FX2594" s="212"/>
      <c r="FY2594" s="212"/>
      <c r="FZ2594" s="212"/>
      <c r="GA2594" s="212"/>
      <c r="GB2594" s="212"/>
      <c r="GC2594" s="212"/>
      <c r="GD2594" s="212"/>
      <c r="GE2594" s="212"/>
      <c r="GF2594" s="212"/>
      <c r="GG2594" s="212"/>
      <c r="GH2594" s="212"/>
      <c r="GI2594" s="212"/>
      <c r="GJ2594" s="212"/>
      <c r="GK2594" s="212"/>
      <c r="GL2594" s="212"/>
      <c r="GM2594" s="212"/>
      <c r="GN2594" s="212"/>
      <c r="GO2594" s="212"/>
      <c r="GP2594" s="212"/>
      <c r="GQ2594" s="212"/>
      <c r="GR2594" s="212"/>
      <c r="GS2594" s="212"/>
      <c r="GT2594" s="212"/>
      <c r="GU2594" s="212"/>
      <c r="GV2594" s="212"/>
      <c r="GW2594" s="212"/>
      <c r="GX2594" s="212"/>
      <c r="GY2594" s="212"/>
      <c r="GZ2594" s="212"/>
      <c r="HA2594" s="212"/>
      <c r="HB2594" s="212"/>
      <c r="HC2594" s="212"/>
      <c r="HD2594" s="212"/>
      <c r="HE2594" s="212"/>
      <c r="HF2594" s="212"/>
      <c r="HG2594" s="212"/>
      <c r="HH2594" s="212"/>
      <c r="HI2594" s="212"/>
      <c r="HJ2594" s="212"/>
      <c r="HK2594" s="212"/>
      <c r="HL2594" s="212"/>
      <c r="HM2594" s="212"/>
      <c r="HN2594" s="212"/>
      <c r="HO2594" s="212"/>
      <c r="HP2594" s="212"/>
      <c r="HQ2594" s="212"/>
      <c r="HR2594" s="212"/>
      <c r="HS2594" s="212"/>
      <c r="HT2594" s="212"/>
      <c r="HU2594" s="212"/>
      <c r="HV2594" s="212"/>
      <c r="HW2594" s="212"/>
      <c r="HX2594" s="212"/>
      <c r="HY2594" s="212"/>
      <c r="HZ2594" s="212"/>
      <c r="IA2594" s="212"/>
      <c r="IB2594" s="212"/>
      <c r="IC2594" s="212"/>
      <c r="ID2594" s="212"/>
      <c r="IE2594" s="212"/>
      <c r="IF2594" s="212"/>
      <c r="IG2594" s="212"/>
      <c r="IH2594" s="212"/>
      <c r="II2594" s="212"/>
      <c r="IJ2594" s="212"/>
      <c r="IK2594" s="212"/>
      <c r="IL2594" s="212"/>
      <c r="IM2594" s="212"/>
      <c r="IN2594" s="212"/>
      <c r="IO2594" s="212"/>
      <c r="IP2594" s="212"/>
      <c r="IQ2594" s="212"/>
      <c r="IR2594" s="212"/>
      <c r="IS2594" s="212"/>
      <c r="IT2594" s="212"/>
      <c r="IU2594" s="212"/>
      <c r="IV2594" s="212"/>
    </row>
    <row r="2595" spans="1:256" s="19" customFormat="1" ht="12.75" customHeight="1">
      <c r="A2595" s="197"/>
      <c r="B2595" s="198"/>
      <c r="C2595" s="198"/>
      <c r="D2595" s="198"/>
      <c r="E2595" s="199"/>
      <c r="F2595" s="61" t="s">
        <v>227</v>
      </c>
      <c r="G2595" s="51">
        <f t="shared" si="618"/>
        <v>9610.4</v>
      </c>
      <c r="H2595" s="51">
        <f t="shared" si="618"/>
        <v>9610.4</v>
      </c>
      <c r="I2595" s="51">
        <f t="shared" si="619"/>
        <v>9610.4</v>
      </c>
      <c r="J2595" s="51">
        <f t="shared" si="619"/>
        <v>9610.4</v>
      </c>
      <c r="K2595" s="51">
        <f t="shared" si="621"/>
        <v>0</v>
      </c>
      <c r="L2595" s="51">
        <f t="shared" si="621"/>
        <v>0</v>
      </c>
      <c r="M2595" s="51">
        <f t="shared" si="621"/>
        <v>0</v>
      </c>
      <c r="N2595" s="51">
        <f t="shared" si="621"/>
        <v>0</v>
      </c>
      <c r="O2595" s="51">
        <f t="shared" si="621"/>
        <v>0</v>
      </c>
      <c r="P2595" s="51">
        <f t="shared" si="621"/>
        <v>0</v>
      </c>
      <c r="Q2595" s="205"/>
      <c r="R2595" s="206"/>
      <c r="S2595" s="62"/>
      <c r="T2595" s="62"/>
      <c r="U2595" s="62"/>
      <c r="V2595" s="118"/>
      <c r="W2595" s="118"/>
      <c r="X2595" s="118"/>
      <c r="Y2595" s="118"/>
      <c r="Z2595" s="118"/>
      <c r="AA2595" s="118"/>
      <c r="AB2595" s="118"/>
      <c r="AC2595" s="118"/>
      <c r="AD2595" s="118"/>
      <c r="AE2595" s="118"/>
      <c r="AF2595" s="118"/>
      <c r="AG2595" s="118"/>
      <c r="AH2595" s="118"/>
      <c r="AI2595" s="118"/>
      <c r="AJ2595" s="118"/>
      <c r="AK2595" s="118"/>
      <c r="AL2595" s="118"/>
      <c r="AM2595" s="118"/>
      <c r="AN2595" s="118"/>
      <c r="AO2595" s="118"/>
      <c r="AP2595" s="118"/>
      <c r="AQ2595" s="118"/>
      <c r="AR2595" s="118"/>
      <c r="AS2595" s="118"/>
      <c r="AT2595" s="118"/>
      <c r="AU2595" s="118"/>
      <c r="AV2595" s="118"/>
      <c r="AW2595" s="118"/>
      <c r="AX2595" s="118"/>
      <c r="AY2595" s="118"/>
      <c r="AZ2595" s="118"/>
      <c r="BA2595" s="118"/>
      <c r="BB2595" s="118"/>
      <c r="BC2595" s="118"/>
      <c r="BD2595" s="118"/>
      <c r="BE2595" s="118"/>
      <c r="BF2595" s="118"/>
      <c r="BG2595" s="118"/>
      <c r="BH2595" s="118"/>
      <c r="BI2595" s="118"/>
      <c r="BJ2595" s="118"/>
      <c r="BK2595" s="118"/>
      <c r="BL2595" s="118"/>
      <c r="BM2595" s="118"/>
      <c r="BN2595" s="118"/>
      <c r="BO2595" s="118"/>
      <c r="BP2595" s="118"/>
      <c r="BQ2595" s="118"/>
      <c r="BR2595" s="118"/>
      <c r="BS2595" s="118"/>
      <c r="BT2595" s="118"/>
      <c r="BU2595" s="118"/>
      <c r="BV2595" s="118"/>
      <c r="BW2595" s="118"/>
      <c r="BX2595" s="118"/>
      <c r="BY2595" s="118"/>
      <c r="BZ2595" s="118"/>
      <c r="CA2595" s="118"/>
      <c r="CB2595" s="118"/>
      <c r="CC2595" s="118"/>
      <c r="CD2595" s="118"/>
      <c r="CE2595" s="118"/>
      <c r="CF2595" s="118"/>
      <c r="CG2595" s="118"/>
      <c r="CH2595" s="118"/>
      <c r="CI2595" s="118"/>
      <c r="CJ2595" s="118"/>
      <c r="CK2595" s="118"/>
      <c r="CL2595" s="118"/>
      <c r="CM2595" s="118"/>
      <c r="CN2595" s="118"/>
      <c r="CO2595" s="118"/>
      <c r="CP2595" s="118"/>
      <c r="CQ2595" s="118"/>
      <c r="CR2595" s="118"/>
      <c r="CS2595" s="118"/>
      <c r="CT2595" s="118"/>
      <c r="CU2595" s="118"/>
      <c r="CV2595" s="118"/>
      <c r="CW2595" s="118"/>
      <c r="CX2595" s="118"/>
      <c r="CY2595" s="118"/>
      <c r="CZ2595" s="118"/>
      <c r="DA2595" s="118"/>
      <c r="DB2595" s="118"/>
      <c r="DC2595" s="118"/>
      <c r="DD2595" s="118"/>
      <c r="DE2595" s="118"/>
      <c r="DF2595" s="118"/>
      <c r="DG2595" s="118"/>
      <c r="DH2595" s="118"/>
      <c r="DI2595" s="118"/>
      <c r="DJ2595" s="118"/>
      <c r="DK2595" s="118"/>
      <c r="DL2595" s="118"/>
      <c r="DM2595" s="118"/>
      <c r="DN2595" s="118"/>
      <c r="DO2595" s="118"/>
      <c r="DP2595" s="118"/>
      <c r="DQ2595" s="118"/>
      <c r="DR2595" s="118"/>
      <c r="DS2595" s="118"/>
      <c r="DT2595" s="118"/>
      <c r="DU2595" s="118"/>
      <c r="DV2595" s="118"/>
      <c r="DW2595" s="118"/>
      <c r="DX2595" s="118"/>
      <c r="DY2595" s="118"/>
      <c r="DZ2595" s="118"/>
      <c r="EA2595" s="118"/>
      <c r="EB2595" s="118"/>
      <c r="EC2595" s="118"/>
      <c r="ED2595" s="118"/>
      <c r="EE2595" s="118"/>
      <c r="EF2595" s="118"/>
      <c r="EG2595" s="118"/>
      <c r="EH2595" s="118"/>
      <c r="EI2595" s="118"/>
      <c r="EJ2595" s="118"/>
      <c r="EK2595" s="118"/>
      <c r="EL2595" s="118"/>
      <c r="EM2595" s="118"/>
      <c r="EN2595" s="118"/>
      <c r="EO2595" s="118"/>
      <c r="EP2595" s="118"/>
      <c r="EQ2595" s="118"/>
      <c r="ER2595" s="118"/>
      <c r="ES2595" s="118"/>
      <c r="ET2595" s="118"/>
      <c r="EU2595" s="118"/>
      <c r="EV2595" s="118"/>
      <c r="EW2595" s="118"/>
      <c r="EX2595" s="118"/>
      <c r="EY2595" s="118"/>
      <c r="EZ2595" s="118"/>
      <c r="FA2595" s="118"/>
      <c r="FB2595" s="118"/>
      <c r="FC2595" s="118"/>
      <c r="FD2595" s="118"/>
      <c r="FE2595" s="118"/>
      <c r="FF2595" s="118"/>
      <c r="FG2595" s="118"/>
      <c r="FH2595" s="118"/>
      <c r="FI2595" s="118"/>
      <c r="FJ2595" s="118"/>
      <c r="FK2595" s="118"/>
      <c r="FL2595" s="118"/>
      <c r="FM2595" s="118"/>
      <c r="FN2595" s="118"/>
      <c r="FO2595" s="118"/>
      <c r="FP2595" s="118"/>
      <c r="FQ2595" s="118"/>
      <c r="FR2595" s="118"/>
      <c r="FS2595" s="118"/>
      <c r="FT2595" s="118"/>
      <c r="FU2595" s="118"/>
      <c r="FV2595" s="118"/>
      <c r="FW2595" s="118"/>
      <c r="FX2595" s="118"/>
      <c r="FY2595" s="118"/>
      <c r="FZ2595" s="118"/>
      <c r="GA2595" s="118"/>
      <c r="GB2595" s="118"/>
      <c r="GC2595" s="118"/>
      <c r="GD2595" s="118"/>
      <c r="GE2595" s="118"/>
      <c r="GF2595" s="118"/>
      <c r="GG2595" s="118"/>
      <c r="GH2595" s="118"/>
      <c r="GI2595" s="118"/>
      <c r="GJ2595" s="118"/>
      <c r="GK2595" s="118"/>
      <c r="GL2595" s="118"/>
      <c r="GM2595" s="118"/>
      <c r="GN2595" s="118"/>
      <c r="GO2595" s="118"/>
      <c r="GP2595" s="118"/>
      <c r="GQ2595" s="118"/>
      <c r="GR2595" s="118"/>
      <c r="GS2595" s="118"/>
      <c r="GT2595" s="118"/>
      <c r="GU2595" s="118"/>
      <c r="GV2595" s="118"/>
      <c r="GW2595" s="118"/>
      <c r="GX2595" s="118"/>
      <c r="GY2595" s="118"/>
      <c r="GZ2595" s="118"/>
      <c r="HA2595" s="118"/>
      <c r="HB2595" s="118"/>
      <c r="HC2595" s="118"/>
      <c r="HD2595" s="118"/>
      <c r="HE2595" s="118"/>
      <c r="HF2595" s="118"/>
      <c r="HG2595" s="118"/>
      <c r="HH2595" s="118"/>
      <c r="HI2595" s="118"/>
      <c r="HJ2595" s="118"/>
      <c r="HK2595" s="118"/>
      <c r="HL2595" s="118"/>
      <c r="HM2595" s="118"/>
      <c r="HN2595" s="118"/>
      <c r="HO2595" s="118"/>
      <c r="HP2595" s="118"/>
      <c r="HQ2595" s="118"/>
      <c r="HR2595" s="118"/>
      <c r="HS2595" s="118"/>
      <c r="HT2595" s="118"/>
      <c r="HU2595" s="118"/>
      <c r="HV2595" s="118"/>
      <c r="HW2595" s="118"/>
      <c r="HX2595" s="118"/>
      <c r="HY2595" s="118"/>
      <c r="HZ2595" s="118"/>
      <c r="IA2595" s="118"/>
      <c r="IB2595" s="118"/>
      <c r="IC2595" s="118"/>
      <c r="ID2595" s="118"/>
      <c r="IE2595" s="118"/>
      <c r="IF2595" s="118"/>
      <c r="IG2595" s="118"/>
      <c r="IH2595" s="118"/>
      <c r="II2595" s="118"/>
      <c r="IJ2595" s="118"/>
      <c r="IK2595" s="118"/>
      <c r="IL2595" s="118"/>
      <c r="IM2595" s="118"/>
      <c r="IN2595" s="118"/>
      <c r="IO2595" s="118"/>
      <c r="IP2595" s="118"/>
      <c r="IQ2595" s="118"/>
      <c r="IR2595" s="118"/>
      <c r="IS2595" s="118"/>
      <c r="IT2595" s="118"/>
      <c r="IU2595" s="118"/>
      <c r="IV2595" s="118"/>
    </row>
    <row r="2596" spans="1:53" s="19" customFormat="1" ht="12.75" customHeight="1">
      <c r="A2596" s="197"/>
      <c r="B2596" s="198"/>
      <c r="C2596" s="198"/>
      <c r="D2596" s="198"/>
      <c r="E2596" s="199"/>
      <c r="F2596" s="120" t="s">
        <v>234</v>
      </c>
      <c r="G2596" s="51">
        <f t="shared" si="618"/>
        <v>0</v>
      </c>
      <c r="H2596" s="51">
        <f t="shared" si="618"/>
        <v>0</v>
      </c>
      <c r="I2596" s="51">
        <f>I2572-I2584</f>
        <v>0</v>
      </c>
      <c r="J2596" s="51">
        <f aca="true" t="shared" si="622" ref="J2596:P2596">J2572-J2584</f>
        <v>0</v>
      </c>
      <c r="K2596" s="51">
        <f t="shared" si="622"/>
        <v>0</v>
      </c>
      <c r="L2596" s="51">
        <f t="shared" si="622"/>
        <v>0</v>
      </c>
      <c r="M2596" s="51">
        <f t="shared" si="622"/>
        <v>0</v>
      </c>
      <c r="N2596" s="51">
        <f t="shared" si="622"/>
        <v>0</v>
      </c>
      <c r="O2596" s="51">
        <f t="shared" si="622"/>
        <v>0</v>
      </c>
      <c r="P2596" s="51">
        <f t="shared" si="622"/>
        <v>0</v>
      </c>
      <c r="Q2596" s="205"/>
      <c r="R2596" s="206"/>
      <c r="S2596" s="16"/>
      <c r="T2596" s="17"/>
      <c r="U2596" s="17"/>
      <c r="V2596" s="17"/>
      <c r="W2596" s="18"/>
      <c r="X2596" s="18"/>
      <c r="Y2596" s="18"/>
      <c r="Z2596" s="18"/>
      <c r="AA2596" s="18"/>
      <c r="AB2596" s="18"/>
      <c r="AC2596" s="18"/>
      <c r="AD2596" s="18"/>
      <c r="AE2596" s="18"/>
      <c r="AF2596" s="18"/>
      <c r="AG2596" s="18"/>
      <c r="AH2596" s="18"/>
      <c r="AI2596" s="18"/>
      <c r="AJ2596" s="18"/>
      <c r="AK2596" s="18"/>
      <c r="AL2596" s="18"/>
      <c r="AM2596" s="18"/>
      <c r="AN2596" s="18"/>
      <c r="AO2596" s="18"/>
      <c r="AP2596" s="18"/>
      <c r="AQ2596" s="18"/>
      <c r="AR2596" s="18"/>
      <c r="AS2596" s="18"/>
      <c r="AT2596" s="18"/>
      <c r="AU2596" s="18"/>
      <c r="AV2596" s="18"/>
      <c r="AW2596" s="18"/>
      <c r="AX2596" s="18"/>
      <c r="AY2596" s="18"/>
      <c r="AZ2596" s="18"/>
      <c r="BA2596" s="18"/>
    </row>
    <row r="2597" spans="1:53" s="19" customFormat="1" ht="12.75" customHeight="1">
      <c r="A2597" s="197"/>
      <c r="B2597" s="198"/>
      <c r="C2597" s="198"/>
      <c r="D2597" s="198"/>
      <c r="E2597" s="199"/>
      <c r="F2597" s="120" t="s">
        <v>235</v>
      </c>
      <c r="G2597" s="51">
        <f t="shared" si="618"/>
        <v>0</v>
      </c>
      <c r="H2597" s="51">
        <f t="shared" si="618"/>
        <v>0</v>
      </c>
      <c r="I2597" s="51">
        <f aca="true" t="shared" si="623" ref="I2597:P2597">I2573-I2585</f>
        <v>0</v>
      </c>
      <c r="J2597" s="51">
        <f t="shared" si="623"/>
        <v>0</v>
      </c>
      <c r="K2597" s="51">
        <f t="shared" si="623"/>
        <v>0</v>
      </c>
      <c r="L2597" s="51">
        <f t="shared" si="623"/>
        <v>0</v>
      </c>
      <c r="M2597" s="51">
        <f t="shared" si="623"/>
        <v>0</v>
      </c>
      <c r="N2597" s="51">
        <f t="shared" si="623"/>
        <v>0</v>
      </c>
      <c r="O2597" s="51">
        <f t="shared" si="623"/>
        <v>0</v>
      </c>
      <c r="P2597" s="51">
        <f t="shared" si="623"/>
        <v>0</v>
      </c>
      <c r="Q2597" s="205"/>
      <c r="R2597" s="206"/>
      <c r="S2597" s="16"/>
      <c r="T2597" s="17"/>
      <c r="U2597" s="17"/>
      <c r="V2597" s="17"/>
      <c r="W2597" s="18"/>
      <c r="X2597" s="18"/>
      <c r="Y2597" s="18"/>
      <c r="Z2597" s="18"/>
      <c r="AA2597" s="18"/>
      <c r="AB2597" s="18"/>
      <c r="AC2597" s="18"/>
      <c r="AD2597" s="18"/>
      <c r="AE2597" s="18"/>
      <c r="AF2597" s="18"/>
      <c r="AG2597" s="18"/>
      <c r="AH2597" s="18"/>
      <c r="AI2597" s="18"/>
      <c r="AJ2597" s="18"/>
      <c r="AK2597" s="18"/>
      <c r="AL2597" s="18"/>
      <c r="AM2597" s="18"/>
      <c r="AN2597" s="18"/>
      <c r="AO2597" s="18"/>
      <c r="AP2597" s="18"/>
      <c r="AQ2597" s="18"/>
      <c r="AR2597" s="18"/>
      <c r="AS2597" s="18"/>
      <c r="AT2597" s="18"/>
      <c r="AU2597" s="18"/>
      <c r="AV2597" s="18"/>
      <c r="AW2597" s="18"/>
      <c r="AX2597" s="18"/>
      <c r="AY2597" s="18"/>
      <c r="AZ2597" s="18"/>
      <c r="BA2597" s="18"/>
    </row>
    <row r="2598" spans="1:53" s="19" customFormat="1" ht="12.75" customHeight="1">
      <c r="A2598" s="197"/>
      <c r="B2598" s="198"/>
      <c r="C2598" s="198"/>
      <c r="D2598" s="198"/>
      <c r="E2598" s="199"/>
      <c r="F2598" s="120" t="s">
        <v>236</v>
      </c>
      <c r="G2598" s="51">
        <f t="shared" si="618"/>
        <v>2091.7</v>
      </c>
      <c r="H2598" s="51">
        <f t="shared" si="618"/>
        <v>0</v>
      </c>
      <c r="I2598" s="51">
        <f aca="true" t="shared" si="624" ref="I2598:P2598">I2574-I2586</f>
        <v>1971.2</v>
      </c>
      <c r="J2598" s="51">
        <f t="shared" si="624"/>
        <v>0</v>
      </c>
      <c r="K2598" s="51">
        <f t="shared" si="624"/>
        <v>0</v>
      </c>
      <c r="L2598" s="51">
        <f t="shared" si="624"/>
        <v>0</v>
      </c>
      <c r="M2598" s="51">
        <f t="shared" si="624"/>
        <v>120.5</v>
      </c>
      <c r="N2598" s="51">
        <f t="shared" si="624"/>
        <v>0</v>
      </c>
      <c r="O2598" s="51">
        <f t="shared" si="624"/>
        <v>0</v>
      </c>
      <c r="P2598" s="51">
        <f t="shared" si="624"/>
        <v>0</v>
      </c>
      <c r="Q2598" s="205"/>
      <c r="R2598" s="206"/>
      <c r="S2598" s="16"/>
      <c r="T2598" s="17"/>
      <c r="U2598" s="17"/>
      <c r="V2598" s="17"/>
      <c r="W2598" s="18"/>
      <c r="X2598" s="18"/>
      <c r="Y2598" s="18"/>
      <c r="Z2598" s="18"/>
      <c r="AA2598" s="18"/>
      <c r="AB2598" s="18"/>
      <c r="AC2598" s="18"/>
      <c r="AD2598" s="18"/>
      <c r="AE2598" s="18"/>
      <c r="AF2598" s="18"/>
      <c r="AG2598" s="18"/>
      <c r="AH2598" s="18"/>
      <c r="AI2598" s="18"/>
      <c r="AJ2598" s="18"/>
      <c r="AK2598" s="18"/>
      <c r="AL2598" s="18"/>
      <c r="AM2598" s="18"/>
      <c r="AN2598" s="18"/>
      <c r="AO2598" s="18"/>
      <c r="AP2598" s="18"/>
      <c r="AQ2598" s="18"/>
      <c r="AR2598" s="18"/>
      <c r="AS2598" s="18"/>
      <c r="AT2598" s="18"/>
      <c r="AU2598" s="18"/>
      <c r="AV2598" s="18"/>
      <c r="AW2598" s="18"/>
      <c r="AX2598" s="18"/>
      <c r="AY2598" s="18"/>
      <c r="AZ2598" s="18"/>
      <c r="BA2598" s="18"/>
    </row>
    <row r="2599" spans="1:53" s="19" customFormat="1" ht="12.75" customHeight="1">
      <c r="A2599" s="197"/>
      <c r="B2599" s="198"/>
      <c r="C2599" s="198"/>
      <c r="D2599" s="198"/>
      <c r="E2599" s="199"/>
      <c r="F2599" s="120" t="s">
        <v>237</v>
      </c>
      <c r="G2599" s="51">
        <f t="shared" si="618"/>
        <v>17694.8</v>
      </c>
      <c r="H2599" s="51">
        <f t="shared" si="618"/>
        <v>0</v>
      </c>
      <c r="I2599" s="51">
        <f aca="true" t="shared" si="625" ref="I2599:P2599">I2575-I2587</f>
        <v>17694.8</v>
      </c>
      <c r="J2599" s="51">
        <f t="shared" si="625"/>
        <v>0</v>
      </c>
      <c r="K2599" s="51">
        <f t="shared" si="625"/>
        <v>0</v>
      </c>
      <c r="L2599" s="51">
        <f t="shared" si="625"/>
        <v>0</v>
      </c>
      <c r="M2599" s="51">
        <f>M2575-M2587</f>
        <v>0</v>
      </c>
      <c r="N2599" s="51">
        <f t="shared" si="625"/>
        <v>0</v>
      </c>
      <c r="O2599" s="51">
        <f t="shared" si="625"/>
        <v>0</v>
      </c>
      <c r="P2599" s="51">
        <f t="shared" si="625"/>
        <v>0</v>
      </c>
      <c r="Q2599" s="205"/>
      <c r="R2599" s="206"/>
      <c r="S2599" s="16"/>
      <c r="T2599" s="17"/>
      <c r="U2599" s="17"/>
      <c r="V2599" s="17"/>
      <c r="W2599" s="18"/>
      <c r="X2599" s="18"/>
      <c r="Y2599" s="18"/>
      <c r="Z2599" s="18"/>
      <c r="AA2599" s="18"/>
      <c r="AB2599" s="18"/>
      <c r="AC2599" s="18"/>
      <c r="AD2599" s="18"/>
      <c r="AE2599" s="18"/>
      <c r="AF2599" s="18"/>
      <c r="AG2599" s="18"/>
      <c r="AH2599" s="18"/>
      <c r="AI2599" s="18"/>
      <c r="AJ2599" s="18"/>
      <c r="AK2599" s="18"/>
      <c r="AL2599" s="18"/>
      <c r="AM2599" s="18"/>
      <c r="AN2599" s="18"/>
      <c r="AO2599" s="18"/>
      <c r="AP2599" s="18"/>
      <c r="AQ2599" s="18"/>
      <c r="AR2599" s="18"/>
      <c r="AS2599" s="18"/>
      <c r="AT2599" s="18"/>
      <c r="AU2599" s="18"/>
      <c r="AV2599" s="18"/>
      <c r="AW2599" s="18"/>
      <c r="AX2599" s="18"/>
      <c r="AY2599" s="18"/>
      <c r="AZ2599" s="18"/>
      <c r="BA2599" s="18"/>
    </row>
    <row r="2600" spans="1:53" s="19" customFormat="1" ht="12.75" customHeight="1" thickBot="1">
      <c r="A2600" s="200"/>
      <c r="B2600" s="201"/>
      <c r="C2600" s="201"/>
      <c r="D2600" s="201"/>
      <c r="E2600" s="202"/>
      <c r="F2600" s="121" t="s">
        <v>238</v>
      </c>
      <c r="G2600" s="53">
        <f t="shared" si="618"/>
        <v>0</v>
      </c>
      <c r="H2600" s="53">
        <f t="shared" si="618"/>
        <v>0</v>
      </c>
      <c r="I2600" s="53">
        <f aca="true" t="shared" si="626" ref="I2600:P2600">I2576-I2588</f>
        <v>0</v>
      </c>
      <c r="J2600" s="53">
        <f t="shared" si="626"/>
        <v>0</v>
      </c>
      <c r="K2600" s="53">
        <f t="shared" si="626"/>
        <v>0</v>
      </c>
      <c r="L2600" s="53">
        <f t="shared" si="626"/>
        <v>0</v>
      </c>
      <c r="M2600" s="53">
        <f t="shared" si="626"/>
        <v>0</v>
      </c>
      <c r="N2600" s="53">
        <f t="shared" si="626"/>
        <v>0</v>
      </c>
      <c r="O2600" s="53">
        <f t="shared" si="626"/>
        <v>0</v>
      </c>
      <c r="P2600" s="53">
        <f t="shared" si="626"/>
        <v>0</v>
      </c>
      <c r="Q2600" s="207"/>
      <c r="R2600" s="208"/>
      <c r="S2600" s="16"/>
      <c r="T2600" s="17"/>
      <c r="U2600" s="17"/>
      <c r="V2600" s="17"/>
      <c r="W2600" s="18"/>
      <c r="X2600" s="18"/>
      <c r="Y2600" s="18"/>
      <c r="Z2600" s="18"/>
      <c r="AA2600" s="18"/>
      <c r="AB2600" s="18"/>
      <c r="AC2600" s="18"/>
      <c r="AD2600" s="18"/>
      <c r="AE2600" s="18"/>
      <c r="AF2600" s="18"/>
      <c r="AG2600" s="18"/>
      <c r="AH2600" s="18"/>
      <c r="AI2600" s="18"/>
      <c r="AJ2600" s="18"/>
      <c r="AK2600" s="18"/>
      <c r="AL2600" s="18"/>
      <c r="AM2600" s="18"/>
      <c r="AN2600" s="18"/>
      <c r="AO2600" s="18"/>
      <c r="AP2600" s="18"/>
      <c r="AQ2600" s="18"/>
      <c r="AR2600" s="18"/>
      <c r="AS2600" s="18"/>
      <c r="AT2600" s="18"/>
      <c r="AU2600" s="18"/>
      <c r="AV2600" s="18"/>
      <c r="AW2600" s="18"/>
      <c r="AX2600" s="18"/>
      <c r="AY2600" s="18"/>
      <c r="AZ2600" s="18"/>
      <c r="BA2600" s="18"/>
    </row>
    <row r="2601" spans="1:53" s="19" customFormat="1" ht="12.75" customHeight="1">
      <c r="A2601" s="194" t="s">
        <v>197</v>
      </c>
      <c r="B2601" s="195"/>
      <c r="C2601" s="195"/>
      <c r="D2601" s="195"/>
      <c r="E2601" s="196"/>
      <c r="F2601" s="119" t="s">
        <v>19</v>
      </c>
      <c r="G2601" s="23">
        <f>SUM(G2602:G2612)</f>
        <v>3686318.3000000003</v>
      </c>
      <c r="H2601" s="23">
        <f aca="true" t="shared" si="627" ref="H2601:P2601">SUM(H2602:H2612)</f>
        <v>894970.0999999999</v>
      </c>
      <c r="I2601" s="23">
        <f t="shared" si="627"/>
        <v>3186142.5</v>
      </c>
      <c r="J2601" s="23">
        <f t="shared" si="627"/>
        <v>848366.3999999998</v>
      </c>
      <c r="K2601" s="23">
        <f t="shared" si="627"/>
        <v>203538.7</v>
      </c>
      <c r="L2601" s="23">
        <f t="shared" si="627"/>
        <v>28338.7</v>
      </c>
      <c r="M2601" s="23">
        <f t="shared" si="627"/>
        <v>238237.09999999998</v>
      </c>
      <c r="N2601" s="23">
        <f t="shared" si="627"/>
        <v>18265</v>
      </c>
      <c r="O2601" s="23">
        <f t="shared" si="627"/>
        <v>58400</v>
      </c>
      <c r="P2601" s="23">
        <f t="shared" si="627"/>
        <v>0</v>
      </c>
      <c r="Q2601" s="218"/>
      <c r="R2601" s="219"/>
      <c r="S2601" s="17"/>
      <c r="T2601" s="17"/>
      <c r="U2601" s="17"/>
      <c r="V2601" s="17"/>
      <c r="W2601" s="18"/>
      <c r="X2601" s="18"/>
      <c r="Y2601" s="18"/>
      <c r="Z2601" s="18"/>
      <c r="AA2601" s="18"/>
      <c r="AB2601" s="18"/>
      <c r="AC2601" s="18"/>
      <c r="AD2601" s="18"/>
      <c r="AE2601" s="18"/>
      <c r="AF2601" s="18"/>
      <c r="AG2601" s="18"/>
      <c r="AH2601" s="18"/>
      <c r="AI2601" s="18"/>
      <c r="AJ2601" s="18"/>
      <c r="AK2601" s="18"/>
      <c r="AL2601" s="18"/>
      <c r="AM2601" s="18"/>
      <c r="AN2601" s="18"/>
      <c r="AO2601" s="18"/>
      <c r="AP2601" s="18"/>
      <c r="AQ2601" s="18"/>
      <c r="AR2601" s="18"/>
      <c r="AS2601" s="18"/>
      <c r="AT2601" s="18"/>
      <c r="AU2601" s="18"/>
      <c r="AV2601" s="18"/>
      <c r="AW2601" s="18"/>
      <c r="AX2601" s="18"/>
      <c r="AY2601" s="18"/>
      <c r="AZ2601" s="18"/>
      <c r="BA2601" s="18"/>
    </row>
    <row r="2602" spans="1:53" s="19" customFormat="1" ht="12.75" customHeight="1">
      <c r="A2602" s="197"/>
      <c r="B2602" s="198"/>
      <c r="C2602" s="198"/>
      <c r="D2602" s="198"/>
      <c r="E2602" s="199"/>
      <c r="F2602" s="120" t="s">
        <v>22</v>
      </c>
      <c r="G2602" s="51">
        <f>I2602+K2602+M2602+O2602</f>
        <v>97615.50000000001</v>
      </c>
      <c r="H2602" s="51">
        <f>J2602+L2602+N2602+P2602</f>
        <v>97615.50000000001</v>
      </c>
      <c r="I2602" s="51">
        <f aca="true" t="shared" si="628" ref="I2602:I2612">I2164+I2456+I2566</f>
        <v>97615.50000000001</v>
      </c>
      <c r="J2602" s="51">
        <f aca="true" t="shared" si="629" ref="J2602:P2602">J2164+J2456+J2566</f>
        <v>97615.50000000001</v>
      </c>
      <c r="K2602" s="51">
        <f t="shared" si="629"/>
        <v>0</v>
      </c>
      <c r="L2602" s="51">
        <f t="shared" si="629"/>
        <v>0</v>
      </c>
      <c r="M2602" s="51">
        <f t="shared" si="629"/>
        <v>0</v>
      </c>
      <c r="N2602" s="51">
        <f t="shared" si="629"/>
        <v>0</v>
      </c>
      <c r="O2602" s="51">
        <f t="shared" si="629"/>
        <v>0</v>
      </c>
      <c r="P2602" s="51">
        <f t="shared" si="629"/>
        <v>0</v>
      </c>
      <c r="Q2602" s="220"/>
      <c r="R2602" s="221"/>
      <c r="S2602" s="17"/>
      <c r="T2602" s="17"/>
      <c r="U2602" s="17"/>
      <c r="V2602" s="17"/>
      <c r="W2602" s="18"/>
      <c r="X2602" s="18"/>
      <c r="Y2602" s="18"/>
      <c r="Z2602" s="18"/>
      <c r="AA2602" s="18"/>
      <c r="AB2602" s="18"/>
      <c r="AC2602" s="18"/>
      <c r="AD2602" s="18"/>
      <c r="AE2602" s="18"/>
      <c r="AF2602" s="18"/>
      <c r="AG2602" s="18"/>
      <c r="AH2602" s="18"/>
      <c r="AI2602" s="18"/>
      <c r="AJ2602" s="18"/>
      <c r="AK2602" s="18"/>
      <c r="AL2602" s="18"/>
      <c r="AM2602" s="18"/>
      <c r="AN2602" s="18"/>
      <c r="AO2602" s="18"/>
      <c r="AP2602" s="18"/>
      <c r="AQ2602" s="18"/>
      <c r="AR2602" s="18"/>
      <c r="AS2602" s="18"/>
      <c r="AT2602" s="18"/>
      <c r="AU2602" s="18"/>
      <c r="AV2602" s="18"/>
      <c r="AW2602" s="18"/>
      <c r="AX2602" s="18"/>
      <c r="AY2602" s="18"/>
      <c r="AZ2602" s="18"/>
      <c r="BA2602" s="18"/>
    </row>
    <row r="2603" spans="1:53" s="19" customFormat="1" ht="12.75" customHeight="1">
      <c r="A2603" s="197"/>
      <c r="B2603" s="198"/>
      <c r="C2603" s="198"/>
      <c r="D2603" s="198"/>
      <c r="E2603" s="199"/>
      <c r="F2603" s="120" t="s">
        <v>25</v>
      </c>
      <c r="G2603" s="51">
        <f aca="true" t="shared" si="630" ref="G2603:G2636">I2603+K2603+M2603+O2603</f>
        <v>237342.7</v>
      </c>
      <c r="H2603" s="51">
        <f aca="true" t="shared" si="631" ref="H2603:H2636">J2603+L2603+N2603+P2603</f>
        <v>237342.7</v>
      </c>
      <c r="I2603" s="51">
        <f t="shared" si="628"/>
        <v>237342.7</v>
      </c>
      <c r="J2603" s="51">
        <f aca="true" t="shared" si="632" ref="J2603:P2612">J2165+J2457+J2567</f>
        <v>237342.7</v>
      </c>
      <c r="K2603" s="51">
        <f t="shared" si="632"/>
        <v>0</v>
      </c>
      <c r="L2603" s="51">
        <f t="shared" si="632"/>
        <v>0</v>
      </c>
      <c r="M2603" s="51">
        <f t="shared" si="632"/>
        <v>0</v>
      </c>
      <c r="N2603" s="51">
        <f t="shared" si="632"/>
        <v>0</v>
      </c>
      <c r="O2603" s="51">
        <f t="shared" si="632"/>
        <v>0</v>
      </c>
      <c r="P2603" s="51">
        <f t="shared" si="632"/>
        <v>0</v>
      </c>
      <c r="Q2603" s="220"/>
      <c r="R2603" s="221"/>
      <c r="S2603" s="52"/>
      <c r="T2603" s="17"/>
      <c r="U2603" s="17"/>
      <c r="V2603" s="17"/>
      <c r="W2603" s="18"/>
      <c r="X2603" s="18"/>
      <c r="Y2603" s="18"/>
      <c r="Z2603" s="18"/>
      <c r="AA2603" s="18"/>
      <c r="AB2603" s="18"/>
      <c r="AC2603" s="18"/>
      <c r="AD2603" s="18"/>
      <c r="AE2603" s="18"/>
      <c r="AF2603" s="18"/>
      <c r="AG2603" s="18"/>
      <c r="AH2603" s="18"/>
      <c r="AI2603" s="18"/>
      <c r="AJ2603" s="18"/>
      <c r="AK2603" s="18"/>
      <c r="AL2603" s="18"/>
      <c r="AM2603" s="18"/>
      <c r="AN2603" s="18"/>
      <c r="AO2603" s="18"/>
      <c r="AP2603" s="18"/>
      <c r="AQ2603" s="18"/>
      <c r="AR2603" s="18"/>
      <c r="AS2603" s="18"/>
      <c r="AT2603" s="18"/>
      <c r="AU2603" s="18"/>
      <c r="AV2603" s="18"/>
      <c r="AW2603" s="18"/>
      <c r="AX2603" s="18"/>
      <c r="AY2603" s="18"/>
      <c r="AZ2603" s="18"/>
      <c r="BA2603" s="18"/>
    </row>
    <row r="2604" spans="1:53" s="19" customFormat="1" ht="12.75" customHeight="1">
      <c r="A2604" s="197"/>
      <c r="B2604" s="198"/>
      <c r="C2604" s="198"/>
      <c r="D2604" s="198"/>
      <c r="E2604" s="199"/>
      <c r="F2604" s="120" t="s">
        <v>26</v>
      </c>
      <c r="G2604" s="51">
        <f t="shared" si="630"/>
        <v>208320.5</v>
      </c>
      <c r="H2604" s="51">
        <f t="shared" si="631"/>
        <v>208320.5</v>
      </c>
      <c r="I2604" s="51">
        <f t="shared" si="628"/>
        <v>208320.5</v>
      </c>
      <c r="J2604" s="51">
        <f t="shared" si="632"/>
        <v>208320.5</v>
      </c>
      <c r="K2604" s="51">
        <f t="shared" si="632"/>
        <v>0</v>
      </c>
      <c r="L2604" s="51">
        <f t="shared" si="632"/>
        <v>0</v>
      </c>
      <c r="M2604" s="51">
        <f t="shared" si="632"/>
        <v>0</v>
      </c>
      <c r="N2604" s="51">
        <f t="shared" si="632"/>
        <v>0</v>
      </c>
      <c r="O2604" s="51">
        <f t="shared" si="632"/>
        <v>0</v>
      </c>
      <c r="P2604" s="51">
        <f t="shared" si="632"/>
        <v>0</v>
      </c>
      <c r="Q2604" s="220"/>
      <c r="R2604" s="221"/>
      <c r="S2604" s="17"/>
      <c r="T2604" s="17"/>
      <c r="U2604" s="17"/>
      <c r="V2604" s="17"/>
      <c r="W2604" s="18"/>
      <c r="X2604" s="18"/>
      <c r="Y2604" s="18"/>
      <c r="Z2604" s="18"/>
      <c r="AA2604" s="18"/>
      <c r="AB2604" s="18"/>
      <c r="AC2604" s="18"/>
      <c r="AD2604" s="18"/>
      <c r="AE2604" s="18"/>
      <c r="AF2604" s="18"/>
      <c r="AG2604" s="18"/>
      <c r="AH2604" s="18"/>
      <c r="AI2604" s="18"/>
      <c r="AJ2604" s="18"/>
      <c r="AK2604" s="18"/>
      <c r="AL2604" s="18"/>
      <c r="AM2604" s="18"/>
      <c r="AN2604" s="18"/>
      <c r="AO2604" s="18"/>
      <c r="AP2604" s="18"/>
      <c r="AQ2604" s="18"/>
      <c r="AR2604" s="18"/>
      <c r="AS2604" s="18"/>
      <c r="AT2604" s="18"/>
      <c r="AU2604" s="18"/>
      <c r="AV2604" s="18"/>
      <c r="AW2604" s="18"/>
      <c r="AX2604" s="18"/>
      <c r="AY2604" s="18"/>
      <c r="AZ2604" s="18"/>
      <c r="BA2604" s="18"/>
    </row>
    <row r="2605" spans="1:53" s="19" customFormat="1" ht="12.75" customHeight="1">
      <c r="A2605" s="197"/>
      <c r="B2605" s="198"/>
      <c r="C2605" s="198"/>
      <c r="D2605" s="198"/>
      <c r="E2605" s="199"/>
      <c r="F2605" s="120" t="s">
        <v>27</v>
      </c>
      <c r="G2605" s="51">
        <f>I2605+K2605+M2605+O2605</f>
        <v>174818.19999999998</v>
      </c>
      <c r="H2605" s="51">
        <f t="shared" si="631"/>
        <v>174818.19999999998</v>
      </c>
      <c r="I2605" s="51">
        <f t="shared" si="628"/>
        <v>174818.19999999998</v>
      </c>
      <c r="J2605" s="51">
        <f t="shared" si="632"/>
        <v>174818.19999999998</v>
      </c>
      <c r="K2605" s="51">
        <f t="shared" si="632"/>
        <v>0</v>
      </c>
      <c r="L2605" s="51">
        <f t="shared" si="632"/>
        <v>0</v>
      </c>
      <c r="M2605" s="51">
        <f t="shared" si="632"/>
        <v>0</v>
      </c>
      <c r="N2605" s="51">
        <f t="shared" si="632"/>
        <v>0</v>
      </c>
      <c r="O2605" s="51">
        <f t="shared" si="632"/>
        <v>0</v>
      </c>
      <c r="P2605" s="51">
        <f t="shared" si="632"/>
        <v>0</v>
      </c>
      <c r="Q2605" s="220"/>
      <c r="R2605" s="221"/>
      <c r="S2605" s="52"/>
      <c r="T2605" s="17"/>
      <c r="U2605" s="17"/>
      <c r="V2605" s="17"/>
      <c r="W2605" s="18"/>
      <c r="X2605" s="18"/>
      <c r="Y2605" s="18"/>
      <c r="Z2605" s="18"/>
      <c r="AA2605" s="18"/>
      <c r="AB2605" s="18"/>
      <c r="AC2605" s="18"/>
      <c r="AD2605" s="18"/>
      <c r="AE2605" s="18"/>
      <c r="AF2605" s="18"/>
      <c r="AG2605" s="18"/>
      <c r="AH2605" s="18"/>
      <c r="AI2605" s="18"/>
      <c r="AJ2605" s="18"/>
      <c r="AK2605" s="18"/>
      <c r="AL2605" s="18"/>
      <c r="AM2605" s="18"/>
      <c r="AN2605" s="18"/>
      <c r="AO2605" s="18"/>
      <c r="AP2605" s="18"/>
      <c r="AQ2605" s="18"/>
      <c r="AR2605" s="18"/>
      <c r="AS2605" s="18"/>
      <c r="AT2605" s="18"/>
      <c r="AU2605" s="18"/>
      <c r="AV2605" s="18"/>
      <c r="AW2605" s="18"/>
      <c r="AX2605" s="18"/>
      <c r="AY2605" s="18"/>
      <c r="AZ2605" s="18"/>
      <c r="BA2605" s="18"/>
    </row>
    <row r="2606" spans="1:53" s="19" customFormat="1" ht="12.75" customHeight="1">
      <c r="A2606" s="197"/>
      <c r="B2606" s="198"/>
      <c r="C2606" s="198"/>
      <c r="D2606" s="198"/>
      <c r="E2606" s="199"/>
      <c r="F2606" s="61" t="s">
        <v>28</v>
      </c>
      <c r="G2606" s="51">
        <f t="shared" si="630"/>
        <v>105953.4</v>
      </c>
      <c r="H2606" s="51">
        <f t="shared" si="631"/>
        <v>105953.4</v>
      </c>
      <c r="I2606" s="51">
        <f t="shared" si="628"/>
        <v>59349.7</v>
      </c>
      <c r="J2606" s="51">
        <f t="shared" si="632"/>
        <v>59349.7</v>
      </c>
      <c r="K2606" s="51">
        <f t="shared" si="632"/>
        <v>28338.7</v>
      </c>
      <c r="L2606" s="51">
        <f t="shared" si="632"/>
        <v>28338.7</v>
      </c>
      <c r="M2606" s="51">
        <f t="shared" si="632"/>
        <v>18265</v>
      </c>
      <c r="N2606" s="51">
        <f t="shared" si="632"/>
        <v>18265</v>
      </c>
      <c r="O2606" s="51">
        <f t="shared" si="632"/>
        <v>0</v>
      </c>
      <c r="P2606" s="51">
        <f t="shared" si="632"/>
        <v>0</v>
      </c>
      <c r="Q2606" s="220"/>
      <c r="R2606" s="221"/>
      <c r="S2606" s="17"/>
      <c r="T2606" s="17"/>
      <c r="U2606" s="17"/>
      <c r="V2606" s="17"/>
      <c r="W2606" s="18"/>
      <c r="X2606" s="18"/>
      <c r="Y2606" s="18"/>
      <c r="Z2606" s="18"/>
      <c r="AA2606" s="18"/>
      <c r="AB2606" s="18"/>
      <c r="AC2606" s="18"/>
      <c r="AD2606" s="18"/>
      <c r="AE2606" s="18"/>
      <c r="AF2606" s="18"/>
      <c r="AG2606" s="18"/>
      <c r="AH2606" s="18"/>
      <c r="AI2606" s="18"/>
      <c r="AJ2606" s="18"/>
      <c r="AK2606" s="18"/>
      <c r="AL2606" s="18"/>
      <c r="AM2606" s="18"/>
      <c r="AN2606" s="18"/>
      <c r="AO2606" s="18"/>
      <c r="AP2606" s="18"/>
      <c r="AQ2606" s="18"/>
      <c r="AR2606" s="18"/>
      <c r="AS2606" s="18"/>
      <c r="AT2606" s="18"/>
      <c r="AU2606" s="18"/>
      <c r="AV2606" s="18"/>
      <c r="AW2606" s="18"/>
      <c r="AX2606" s="18"/>
      <c r="AY2606" s="18"/>
      <c r="AZ2606" s="18"/>
      <c r="BA2606" s="18"/>
    </row>
    <row r="2607" spans="1:53" s="19" customFormat="1" ht="12.75" customHeight="1">
      <c r="A2607" s="197"/>
      <c r="B2607" s="198"/>
      <c r="C2607" s="198"/>
      <c r="D2607" s="198"/>
      <c r="E2607" s="199"/>
      <c r="F2607" s="61" t="s">
        <v>227</v>
      </c>
      <c r="G2607" s="51">
        <f t="shared" si="630"/>
        <v>314321.80000000005</v>
      </c>
      <c r="H2607" s="51">
        <f t="shared" si="631"/>
        <v>26671.200000000004</v>
      </c>
      <c r="I2607" s="51">
        <f t="shared" si="628"/>
        <v>264909.00000000006</v>
      </c>
      <c r="J2607" s="51">
        <f t="shared" si="632"/>
        <v>26671.200000000004</v>
      </c>
      <c r="K2607" s="51">
        <f t="shared" si="632"/>
        <v>0</v>
      </c>
      <c r="L2607" s="51">
        <f t="shared" si="632"/>
        <v>0</v>
      </c>
      <c r="M2607" s="51">
        <f t="shared" si="632"/>
        <v>49412.8</v>
      </c>
      <c r="N2607" s="51">
        <f t="shared" si="632"/>
        <v>0</v>
      </c>
      <c r="O2607" s="51">
        <f t="shared" si="632"/>
        <v>0</v>
      </c>
      <c r="P2607" s="51">
        <f t="shared" si="632"/>
        <v>0</v>
      </c>
      <c r="Q2607" s="220"/>
      <c r="R2607" s="221"/>
      <c r="S2607" s="17"/>
      <c r="T2607" s="17"/>
      <c r="U2607" s="17"/>
      <c r="V2607" s="17"/>
      <c r="W2607" s="18"/>
      <c r="X2607" s="18"/>
      <c r="Y2607" s="18"/>
      <c r="Z2607" s="18"/>
      <c r="AA2607" s="18"/>
      <c r="AB2607" s="18"/>
      <c r="AC2607" s="18"/>
      <c r="AD2607" s="18"/>
      <c r="AE2607" s="18"/>
      <c r="AF2607" s="18"/>
      <c r="AG2607" s="18"/>
      <c r="AH2607" s="18"/>
      <c r="AI2607" s="18"/>
      <c r="AJ2607" s="18"/>
      <c r="AK2607" s="18"/>
      <c r="AL2607" s="18"/>
      <c r="AM2607" s="18"/>
      <c r="AN2607" s="18"/>
      <c r="AO2607" s="18"/>
      <c r="AP2607" s="18"/>
      <c r="AQ2607" s="18"/>
      <c r="AR2607" s="18"/>
      <c r="AS2607" s="18"/>
      <c r="AT2607" s="18"/>
      <c r="AU2607" s="18"/>
      <c r="AV2607" s="18"/>
      <c r="AW2607" s="18"/>
      <c r="AX2607" s="18"/>
      <c r="AY2607" s="18"/>
      <c r="AZ2607" s="18"/>
      <c r="BA2607" s="18"/>
    </row>
    <row r="2608" spans="1:53" s="19" customFormat="1" ht="12.75" customHeight="1">
      <c r="A2608" s="197"/>
      <c r="B2608" s="198"/>
      <c r="C2608" s="198"/>
      <c r="D2608" s="198"/>
      <c r="E2608" s="199"/>
      <c r="F2608" s="120" t="s">
        <v>234</v>
      </c>
      <c r="G2608" s="51">
        <f aca="true" t="shared" si="633" ref="G2608:H2611">I2608+K2608+M2608+O2608</f>
        <v>212548.80000000002</v>
      </c>
      <c r="H2608" s="51">
        <f t="shared" si="633"/>
        <v>34648.6</v>
      </c>
      <c r="I2608" s="51">
        <f t="shared" si="628"/>
        <v>158232.40000000002</v>
      </c>
      <c r="J2608" s="51">
        <f t="shared" si="632"/>
        <v>34648.6</v>
      </c>
      <c r="K2608" s="51">
        <f t="shared" si="632"/>
        <v>0</v>
      </c>
      <c r="L2608" s="51">
        <f t="shared" si="632"/>
        <v>0</v>
      </c>
      <c r="M2608" s="51">
        <f t="shared" si="632"/>
        <v>54316.4</v>
      </c>
      <c r="N2608" s="51">
        <f t="shared" si="632"/>
        <v>0</v>
      </c>
      <c r="O2608" s="51">
        <f t="shared" si="632"/>
        <v>0</v>
      </c>
      <c r="P2608" s="51">
        <f t="shared" si="632"/>
        <v>0</v>
      </c>
      <c r="Q2608" s="220"/>
      <c r="R2608" s="221"/>
      <c r="S2608" s="16"/>
      <c r="T2608" s="17"/>
      <c r="U2608" s="17"/>
      <c r="V2608" s="17"/>
      <c r="W2608" s="18"/>
      <c r="X2608" s="18"/>
      <c r="Y2608" s="18"/>
      <c r="Z2608" s="18"/>
      <c r="AA2608" s="18"/>
      <c r="AB2608" s="18"/>
      <c r="AC2608" s="18"/>
      <c r="AD2608" s="18"/>
      <c r="AE2608" s="18"/>
      <c r="AF2608" s="18"/>
      <c r="AG2608" s="18"/>
      <c r="AH2608" s="18"/>
      <c r="AI2608" s="18"/>
      <c r="AJ2608" s="18"/>
      <c r="AK2608" s="18"/>
      <c r="AL2608" s="18"/>
      <c r="AM2608" s="18"/>
      <c r="AN2608" s="18"/>
      <c r="AO2608" s="18"/>
      <c r="AP2608" s="18"/>
      <c r="AQ2608" s="18"/>
      <c r="AR2608" s="18"/>
      <c r="AS2608" s="18"/>
      <c r="AT2608" s="18"/>
      <c r="AU2608" s="18"/>
      <c r="AV2608" s="18"/>
      <c r="AW2608" s="18"/>
      <c r="AX2608" s="18"/>
      <c r="AY2608" s="18"/>
      <c r="AZ2608" s="18"/>
      <c r="BA2608" s="18"/>
    </row>
    <row r="2609" spans="1:53" s="19" customFormat="1" ht="12.75" customHeight="1">
      <c r="A2609" s="197"/>
      <c r="B2609" s="198"/>
      <c r="C2609" s="198"/>
      <c r="D2609" s="198"/>
      <c r="E2609" s="199"/>
      <c r="F2609" s="120" t="s">
        <v>235</v>
      </c>
      <c r="G2609" s="51">
        <f t="shared" si="633"/>
        <v>48596.9</v>
      </c>
      <c r="H2609" s="51">
        <f t="shared" si="633"/>
        <v>0</v>
      </c>
      <c r="I2609" s="51">
        <f t="shared" si="628"/>
        <v>48596.9</v>
      </c>
      <c r="J2609" s="51">
        <f t="shared" si="632"/>
        <v>0</v>
      </c>
      <c r="K2609" s="51">
        <f t="shared" si="632"/>
        <v>0</v>
      </c>
      <c r="L2609" s="51">
        <f t="shared" si="632"/>
        <v>0</v>
      </c>
      <c r="M2609" s="51">
        <f t="shared" si="632"/>
        <v>0</v>
      </c>
      <c r="N2609" s="51">
        <f t="shared" si="632"/>
        <v>0</v>
      </c>
      <c r="O2609" s="51">
        <f t="shared" si="632"/>
        <v>0</v>
      </c>
      <c r="P2609" s="51">
        <f t="shared" si="632"/>
        <v>0</v>
      </c>
      <c r="Q2609" s="220"/>
      <c r="R2609" s="221"/>
      <c r="S2609" s="16"/>
      <c r="T2609" s="17"/>
      <c r="U2609" s="17"/>
      <c r="V2609" s="17"/>
      <c r="W2609" s="18"/>
      <c r="X2609" s="18"/>
      <c r="Y2609" s="18"/>
      <c r="Z2609" s="18"/>
      <c r="AA2609" s="18"/>
      <c r="AB2609" s="18"/>
      <c r="AC2609" s="18"/>
      <c r="AD2609" s="18"/>
      <c r="AE2609" s="18"/>
      <c r="AF2609" s="18"/>
      <c r="AG2609" s="18"/>
      <c r="AH2609" s="18"/>
      <c r="AI2609" s="18"/>
      <c r="AJ2609" s="18"/>
      <c r="AK2609" s="18"/>
      <c r="AL2609" s="18"/>
      <c r="AM2609" s="18"/>
      <c r="AN2609" s="18"/>
      <c r="AO2609" s="18"/>
      <c r="AP2609" s="18"/>
      <c r="AQ2609" s="18"/>
      <c r="AR2609" s="18"/>
      <c r="AS2609" s="18"/>
      <c r="AT2609" s="18"/>
      <c r="AU2609" s="18"/>
      <c r="AV2609" s="18"/>
      <c r="AW2609" s="18"/>
      <c r="AX2609" s="18"/>
      <c r="AY2609" s="18"/>
      <c r="AZ2609" s="18"/>
      <c r="BA2609" s="18"/>
    </row>
    <row r="2610" spans="1:53" s="19" customFormat="1" ht="12.75" customHeight="1">
      <c r="A2610" s="197"/>
      <c r="B2610" s="198"/>
      <c r="C2610" s="198"/>
      <c r="D2610" s="198"/>
      <c r="E2610" s="199"/>
      <c r="F2610" s="120" t="s">
        <v>236</v>
      </c>
      <c r="G2610" s="51">
        <f t="shared" si="633"/>
        <v>392106.30000000005</v>
      </c>
      <c r="H2610" s="51">
        <f t="shared" si="633"/>
        <v>9600</v>
      </c>
      <c r="I2610" s="51">
        <f t="shared" si="628"/>
        <v>334205.00000000006</v>
      </c>
      <c r="J2610" s="51">
        <f aca="true" t="shared" si="634" ref="J2610:P2610">J2172+J2464+J2574</f>
        <v>9600</v>
      </c>
      <c r="K2610" s="51">
        <f t="shared" si="634"/>
        <v>0</v>
      </c>
      <c r="L2610" s="51">
        <f t="shared" si="634"/>
        <v>0</v>
      </c>
      <c r="M2610" s="51">
        <f t="shared" si="634"/>
        <v>57901.3</v>
      </c>
      <c r="N2610" s="51">
        <f t="shared" si="634"/>
        <v>0</v>
      </c>
      <c r="O2610" s="51">
        <f t="shared" si="634"/>
        <v>0</v>
      </c>
      <c r="P2610" s="51">
        <f t="shared" si="634"/>
        <v>0</v>
      </c>
      <c r="Q2610" s="220"/>
      <c r="R2610" s="221"/>
      <c r="S2610" s="16"/>
      <c r="T2610" s="17"/>
      <c r="U2610" s="17"/>
      <c r="V2610" s="17"/>
      <c r="W2610" s="18"/>
      <c r="X2610" s="18"/>
      <c r="Y2610" s="18"/>
      <c r="Z2610" s="18"/>
      <c r="AA2610" s="18"/>
      <c r="AB2610" s="18"/>
      <c r="AC2610" s="18"/>
      <c r="AD2610" s="18"/>
      <c r="AE2610" s="18"/>
      <c r="AF2610" s="18"/>
      <c r="AG2610" s="18"/>
      <c r="AH2610" s="18"/>
      <c r="AI2610" s="18"/>
      <c r="AJ2610" s="18"/>
      <c r="AK2610" s="18"/>
      <c r="AL2610" s="18"/>
      <c r="AM2610" s="18"/>
      <c r="AN2610" s="18"/>
      <c r="AO2610" s="18"/>
      <c r="AP2610" s="18"/>
      <c r="AQ2610" s="18"/>
      <c r="AR2610" s="18"/>
      <c r="AS2610" s="18"/>
      <c r="AT2610" s="18"/>
      <c r="AU2610" s="18"/>
      <c r="AV2610" s="18"/>
      <c r="AW2610" s="18"/>
      <c r="AX2610" s="18"/>
      <c r="AY2610" s="18"/>
      <c r="AZ2610" s="18"/>
      <c r="BA2610" s="18"/>
    </row>
    <row r="2611" spans="1:53" s="19" customFormat="1" ht="12.75" customHeight="1">
      <c r="A2611" s="197"/>
      <c r="B2611" s="198"/>
      <c r="C2611" s="198"/>
      <c r="D2611" s="198"/>
      <c r="E2611" s="199"/>
      <c r="F2611" s="120" t="s">
        <v>237</v>
      </c>
      <c r="G2611" s="51">
        <f t="shared" si="633"/>
        <v>1583585.2000000002</v>
      </c>
      <c r="H2611" s="51">
        <f t="shared" si="633"/>
        <v>0</v>
      </c>
      <c r="I2611" s="51">
        <f t="shared" si="628"/>
        <v>1437614.4000000001</v>
      </c>
      <c r="J2611" s="51">
        <f aca="true" t="shared" si="635" ref="J2611:O2611">J2173+J2465+J2575</f>
        <v>0</v>
      </c>
      <c r="K2611" s="51">
        <f t="shared" si="635"/>
        <v>87600</v>
      </c>
      <c r="L2611" s="51">
        <f t="shared" si="635"/>
        <v>0</v>
      </c>
      <c r="M2611" s="51">
        <f t="shared" si="635"/>
        <v>29170.8</v>
      </c>
      <c r="N2611" s="51">
        <f t="shared" si="635"/>
        <v>0</v>
      </c>
      <c r="O2611" s="51">
        <f t="shared" si="635"/>
        <v>29200</v>
      </c>
      <c r="P2611" s="51">
        <f t="shared" si="632"/>
        <v>0</v>
      </c>
      <c r="Q2611" s="220"/>
      <c r="R2611" s="221"/>
      <c r="S2611" s="16"/>
      <c r="T2611" s="17"/>
      <c r="U2611" s="17"/>
      <c r="V2611" s="17"/>
      <c r="W2611" s="18"/>
      <c r="X2611" s="18"/>
      <c r="Y2611" s="18"/>
      <c r="Z2611" s="18"/>
      <c r="AA2611" s="18"/>
      <c r="AB2611" s="18"/>
      <c r="AC2611" s="18"/>
      <c r="AD2611" s="18"/>
      <c r="AE2611" s="18"/>
      <c r="AF2611" s="18"/>
      <c r="AG2611" s="18"/>
      <c r="AH2611" s="18"/>
      <c r="AI2611" s="18"/>
      <c r="AJ2611" s="18"/>
      <c r="AK2611" s="18"/>
      <c r="AL2611" s="18"/>
      <c r="AM2611" s="18"/>
      <c r="AN2611" s="18"/>
      <c r="AO2611" s="18"/>
      <c r="AP2611" s="18"/>
      <c r="AQ2611" s="18"/>
      <c r="AR2611" s="18"/>
      <c r="AS2611" s="18"/>
      <c r="AT2611" s="18"/>
      <c r="AU2611" s="18"/>
      <c r="AV2611" s="18"/>
      <c r="AW2611" s="18"/>
      <c r="AX2611" s="18"/>
      <c r="AY2611" s="18"/>
      <c r="AZ2611" s="18"/>
      <c r="BA2611" s="18"/>
    </row>
    <row r="2612" spans="1:53" s="19" customFormat="1" ht="12.75" customHeight="1" thickBot="1">
      <c r="A2612" s="200"/>
      <c r="B2612" s="201"/>
      <c r="C2612" s="201"/>
      <c r="D2612" s="201"/>
      <c r="E2612" s="202"/>
      <c r="F2612" s="121" t="s">
        <v>238</v>
      </c>
      <c r="G2612" s="53">
        <f t="shared" si="630"/>
        <v>311109</v>
      </c>
      <c r="H2612" s="53">
        <f t="shared" si="631"/>
        <v>0</v>
      </c>
      <c r="I2612" s="51">
        <f t="shared" si="628"/>
        <v>165138.2</v>
      </c>
      <c r="J2612" s="51">
        <f t="shared" si="632"/>
        <v>0</v>
      </c>
      <c r="K2612" s="51">
        <f t="shared" si="632"/>
        <v>87600</v>
      </c>
      <c r="L2612" s="51">
        <f t="shared" si="632"/>
        <v>0</v>
      </c>
      <c r="M2612" s="51">
        <f t="shared" si="632"/>
        <v>29170.8</v>
      </c>
      <c r="N2612" s="51">
        <f t="shared" si="632"/>
        <v>0</v>
      </c>
      <c r="O2612" s="51">
        <f t="shared" si="632"/>
        <v>29200</v>
      </c>
      <c r="P2612" s="51">
        <f t="shared" si="632"/>
        <v>0</v>
      </c>
      <c r="Q2612" s="222"/>
      <c r="R2612" s="223"/>
      <c r="S2612" s="16"/>
      <c r="T2612" s="17"/>
      <c r="U2612" s="17"/>
      <c r="V2612" s="17"/>
      <c r="W2612" s="18"/>
      <c r="X2612" s="18"/>
      <c r="Y2612" s="18"/>
      <c r="Z2612" s="18"/>
      <c r="AA2612" s="18"/>
      <c r="AB2612" s="18"/>
      <c r="AC2612" s="18"/>
      <c r="AD2612" s="18"/>
      <c r="AE2612" s="18"/>
      <c r="AF2612" s="18"/>
      <c r="AG2612" s="18"/>
      <c r="AH2612" s="18"/>
      <c r="AI2612" s="18"/>
      <c r="AJ2612" s="18"/>
      <c r="AK2612" s="18"/>
      <c r="AL2612" s="18"/>
      <c r="AM2612" s="18"/>
      <c r="AN2612" s="18"/>
      <c r="AO2612" s="18"/>
      <c r="AP2612" s="18"/>
      <c r="AQ2612" s="18"/>
      <c r="AR2612" s="18"/>
      <c r="AS2612" s="18"/>
      <c r="AT2612" s="18"/>
      <c r="AU2612" s="18"/>
      <c r="AV2612" s="18"/>
      <c r="AW2612" s="18"/>
      <c r="AX2612" s="18"/>
      <c r="AY2612" s="18"/>
      <c r="AZ2612" s="18"/>
      <c r="BA2612" s="18"/>
    </row>
    <row r="2613" spans="1:256" s="19" customFormat="1" ht="12.75" customHeight="1">
      <c r="A2613" s="194" t="s">
        <v>154</v>
      </c>
      <c r="B2613" s="195"/>
      <c r="C2613" s="195"/>
      <c r="D2613" s="195"/>
      <c r="E2613" s="196"/>
      <c r="F2613" s="119" t="s">
        <v>19</v>
      </c>
      <c r="G2613" s="23">
        <f>SUM(G2614:G2624)</f>
        <v>284089.90000000014</v>
      </c>
      <c r="H2613" s="23">
        <f aca="true" t="shared" si="636" ref="H2613:P2613">SUM(H2614:H2624)</f>
        <v>54410.6</v>
      </c>
      <c r="I2613" s="23">
        <f t="shared" si="636"/>
        <v>227902.80000000008</v>
      </c>
      <c r="J2613" s="23">
        <f t="shared" si="636"/>
        <v>54410.6</v>
      </c>
      <c r="K2613" s="23">
        <f t="shared" si="636"/>
        <v>0</v>
      </c>
      <c r="L2613" s="23">
        <f t="shared" si="636"/>
        <v>0</v>
      </c>
      <c r="M2613" s="23">
        <f t="shared" si="636"/>
        <v>56187.100000000006</v>
      </c>
      <c r="N2613" s="23">
        <f t="shared" si="636"/>
        <v>0</v>
      </c>
      <c r="O2613" s="23">
        <f t="shared" si="636"/>
        <v>0</v>
      </c>
      <c r="P2613" s="23">
        <f t="shared" si="636"/>
        <v>0</v>
      </c>
      <c r="Q2613" s="203"/>
      <c r="R2613" s="204"/>
      <c r="S2613" s="62"/>
      <c r="T2613" s="62"/>
      <c r="U2613" s="62"/>
      <c r="V2613" s="62"/>
      <c r="W2613" s="62"/>
      <c r="X2613" s="62"/>
      <c r="Y2613" s="62"/>
      <c r="Z2613" s="198"/>
      <c r="AA2613" s="198"/>
      <c r="AB2613" s="198"/>
      <c r="AC2613" s="198"/>
      <c r="AD2613" s="198"/>
      <c r="AE2613" s="198"/>
      <c r="AF2613" s="198"/>
      <c r="AG2613" s="198"/>
      <c r="AH2613" s="198"/>
      <c r="AI2613" s="198"/>
      <c r="AJ2613" s="198"/>
      <c r="AK2613" s="198"/>
      <c r="AL2613" s="198"/>
      <c r="AM2613" s="198"/>
      <c r="AN2613" s="198"/>
      <c r="AO2613" s="198"/>
      <c r="AP2613" s="198"/>
      <c r="AQ2613" s="198"/>
      <c r="AR2613" s="198"/>
      <c r="AS2613" s="198"/>
      <c r="AT2613" s="198"/>
      <c r="AU2613" s="198"/>
      <c r="AV2613" s="198"/>
      <c r="AW2613" s="198"/>
      <c r="AX2613" s="198"/>
      <c r="AY2613" s="198"/>
      <c r="AZ2613" s="198"/>
      <c r="BA2613" s="198"/>
      <c r="BB2613" s="212"/>
      <c r="BC2613" s="212"/>
      <c r="BD2613" s="212"/>
      <c r="BE2613" s="212"/>
      <c r="BF2613" s="212"/>
      <c r="BG2613" s="212"/>
      <c r="BH2613" s="212"/>
      <c r="BI2613" s="212"/>
      <c r="BJ2613" s="212"/>
      <c r="BK2613" s="212"/>
      <c r="BL2613" s="212"/>
      <c r="BM2613" s="212"/>
      <c r="BN2613" s="212"/>
      <c r="BO2613" s="212"/>
      <c r="BP2613" s="212"/>
      <c r="BQ2613" s="212"/>
      <c r="BR2613" s="212"/>
      <c r="BS2613" s="212"/>
      <c r="BT2613" s="212"/>
      <c r="BU2613" s="212"/>
      <c r="BV2613" s="212"/>
      <c r="BW2613" s="212"/>
      <c r="BX2613" s="212"/>
      <c r="BY2613" s="212"/>
      <c r="BZ2613" s="212" t="s">
        <v>154</v>
      </c>
      <c r="CA2613" s="212"/>
      <c r="CB2613" s="212"/>
      <c r="CC2613" s="212"/>
      <c r="CD2613" s="212" t="s">
        <v>154</v>
      </c>
      <c r="CE2613" s="212"/>
      <c r="CF2613" s="212"/>
      <c r="CG2613" s="212"/>
      <c r="CH2613" s="212" t="s">
        <v>154</v>
      </c>
      <c r="CI2613" s="212"/>
      <c r="CJ2613" s="212"/>
      <c r="CK2613" s="212"/>
      <c r="CL2613" s="212" t="s">
        <v>154</v>
      </c>
      <c r="CM2613" s="212"/>
      <c r="CN2613" s="212"/>
      <c r="CO2613" s="212"/>
      <c r="CP2613" s="212" t="s">
        <v>154</v>
      </c>
      <c r="CQ2613" s="212"/>
      <c r="CR2613" s="212"/>
      <c r="CS2613" s="212"/>
      <c r="CT2613" s="212" t="s">
        <v>154</v>
      </c>
      <c r="CU2613" s="212"/>
      <c r="CV2613" s="212"/>
      <c r="CW2613" s="212"/>
      <c r="CX2613" s="212" t="s">
        <v>154</v>
      </c>
      <c r="CY2613" s="212"/>
      <c r="CZ2613" s="212"/>
      <c r="DA2613" s="212"/>
      <c r="DB2613" s="212" t="s">
        <v>154</v>
      </c>
      <c r="DC2613" s="212"/>
      <c r="DD2613" s="212"/>
      <c r="DE2613" s="212"/>
      <c r="DF2613" s="212" t="s">
        <v>154</v>
      </c>
      <c r="DG2613" s="212"/>
      <c r="DH2613" s="212"/>
      <c r="DI2613" s="212"/>
      <c r="DJ2613" s="212" t="s">
        <v>154</v>
      </c>
      <c r="DK2613" s="212"/>
      <c r="DL2613" s="212"/>
      <c r="DM2613" s="212"/>
      <c r="DN2613" s="212" t="s">
        <v>154</v>
      </c>
      <c r="DO2613" s="212"/>
      <c r="DP2613" s="212"/>
      <c r="DQ2613" s="212"/>
      <c r="DR2613" s="212" t="s">
        <v>154</v>
      </c>
      <c r="DS2613" s="212"/>
      <c r="DT2613" s="212"/>
      <c r="DU2613" s="212"/>
      <c r="DV2613" s="212" t="s">
        <v>154</v>
      </c>
      <c r="DW2613" s="212"/>
      <c r="DX2613" s="212"/>
      <c r="DY2613" s="212"/>
      <c r="DZ2613" s="212" t="s">
        <v>154</v>
      </c>
      <c r="EA2613" s="212"/>
      <c r="EB2613" s="212"/>
      <c r="EC2613" s="212"/>
      <c r="ED2613" s="212" t="s">
        <v>154</v>
      </c>
      <c r="EE2613" s="212"/>
      <c r="EF2613" s="212"/>
      <c r="EG2613" s="212"/>
      <c r="EH2613" s="212" t="s">
        <v>154</v>
      </c>
      <c r="EI2613" s="212"/>
      <c r="EJ2613" s="212"/>
      <c r="EK2613" s="212"/>
      <c r="EL2613" s="212" t="s">
        <v>154</v>
      </c>
      <c r="EM2613" s="212"/>
      <c r="EN2613" s="212"/>
      <c r="EO2613" s="212"/>
      <c r="EP2613" s="212" t="s">
        <v>154</v>
      </c>
      <c r="EQ2613" s="212"/>
      <c r="ER2613" s="212"/>
      <c r="ES2613" s="212"/>
      <c r="ET2613" s="212" t="s">
        <v>154</v>
      </c>
      <c r="EU2613" s="212"/>
      <c r="EV2613" s="212"/>
      <c r="EW2613" s="212"/>
      <c r="EX2613" s="212" t="s">
        <v>154</v>
      </c>
      <c r="EY2613" s="212"/>
      <c r="EZ2613" s="212"/>
      <c r="FA2613" s="212"/>
      <c r="FB2613" s="212" t="s">
        <v>154</v>
      </c>
      <c r="FC2613" s="212"/>
      <c r="FD2613" s="212"/>
      <c r="FE2613" s="212"/>
      <c r="FF2613" s="212" t="s">
        <v>154</v>
      </c>
      <c r="FG2613" s="212"/>
      <c r="FH2613" s="212"/>
      <c r="FI2613" s="212"/>
      <c r="FJ2613" s="212" t="s">
        <v>154</v>
      </c>
      <c r="FK2613" s="212"/>
      <c r="FL2613" s="212"/>
      <c r="FM2613" s="212"/>
      <c r="FN2613" s="212" t="s">
        <v>154</v>
      </c>
      <c r="FO2613" s="212"/>
      <c r="FP2613" s="212"/>
      <c r="FQ2613" s="212"/>
      <c r="FR2613" s="212" t="s">
        <v>154</v>
      </c>
      <c r="FS2613" s="212"/>
      <c r="FT2613" s="212"/>
      <c r="FU2613" s="212"/>
      <c r="FV2613" s="212" t="s">
        <v>154</v>
      </c>
      <c r="FW2613" s="212"/>
      <c r="FX2613" s="212"/>
      <c r="FY2613" s="212"/>
      <c r="FZ2613" s="212" t="s">
        <v>154</v>
      </c>
      <c r="GA2613" s="212"/>
      <c r="GB2613" s="212"/>
      <c r="GC2613" s="212"/>
      <c r="GD2613" s="212" t="s">
        <v>154</v>
      </c>
      <c r="GE2613" s="212"/>
      <c r="GF2613" s="212"/>
      <c r="GG2613" s="212"/>
      <c r="GH2613" s="212" t="s">
        <v>154</v>
      </c>
      <c r="GI2613" s="212"/>
      <c r="GJ2613" s="212"/>
      <c r="GK2613" s="212"/>
      <c r="GL2613" s="212" t="s">
        <v>154</v>
      </c>
      <c r="GM2613" s="212"/>
      <c r="GN2613" s="212"/>
      <c r="GO2613" s="212"/>
      <c r="GP2613" s="212" t="s">
        <v>154</v>
      </c>
      <c r="GQ2613" s="212"/>
      <c r="GR2613" s="212"/>
      <c r="GS2613" s="212"/>
      <c r="GT2613" s="212" t="s">
        <v>154</v>
      </c>
      <c r="GU2613" s="212"/>
      <c r="GV2613" s="212"/>
      <c r="GW2613" s="212"/>
      <c r="GX2613" s="212" t="s">
        <v>154</v>
      </c>
      <c r="GY2613" s="212"/>
      <c r="GZ2613" s="212"/>
      <c r="HA2613" s="212"/>
      <c r="HB2613" s="212" t="s">
        <v>154</v>
      </c>
      <c r="HC2613" s="212"/>
      <c r="HD2613" s="212"/>
      <c r="HE2613" s="212"/>
      <c r="HF2613" s="212" t="s">
        <v>154</v>
      </c>
      <c r="HG2613" s="212"/>
      <c r="HH2613" s="212"/>
      <c r="HI2613" s="212"/>
      <c r="HJ2613" s="212" t="s">
        <v>154</v>
      </c>
      <c r="HK2613" s="212"/>
      <c r="HL2613" s="212"/>
      <c r="HM2613" s="212"/>
      <c r="HN2613" s="212" t="s">
        <v>154</v>
      </c>
      <c r="HO2613" s="212"/>
      <c r="HP2613" s="212"/>
      <c r="HQ2613" s="212"/>
      <c r="HR2613" s="212" t="s">
        <v>154</v>
      </c>
      <c r="HS2613" s="212"/>
      <c r="HT2613" s="212"/>
      <c r="HU2613" s="212"/>
      <c r="HV2613" s="212" t="s">
        <v>154</v>
      </c>
      <c r="HW2613" s="212"/>
      <c r="HX2613" s="212"/>
      <c r="HY2613" s="212"/>
      <c r="HZ2613" s="212" t="s">
        <v>154</v>
      </c>
      <c r="IA2613" s="212"/>
      <c r="IB2613" s="212"/>
      <c r="IC2613" s="212"/>
      <c r="ID2613" s="212" t="s">
        <v>154</v>
      </c>
      <c r="IE2613" s="212"/>
      <c r="IF2613" s="212"/>
      <c r="IG2613" s="212"/>
      <c r="IH2613" s="212" t="s">
        <v>154</v>
      </c>
      <c r="II2613" s="212"/>
      <c r="IJ2613" s="212"/>
      <c r="IK2613" s="212"/>
      <c r="IL2613" s="212" t="s">
        <v>154</v>
      </c>
      <c r="IM2613" s="212"/>
      <c r="IN2613" s="212"/>
      <c r="IO2613" s="212"/>
      <c r="IP2613" s="212" t="s">
        <v>154</v>
      </c>
      <c r="IQ2613" s="212"/>
      <c r="IR2613" s="212"/>
      <c r="IS2613" s="212"/>
      <c r="IT2613" s="212" t="s">
        <v>154</v>
      </c>
      <c r="IU2613" s="212"/>
      <c r="IV2613" s="212"/>
    </row>
    <row r="2614" spans="1:256" s="19" customFormat="1" ht="12.75" customHeight="1">
      <c r="A2614" s="197"/>
      <c r="B2614" s="198"/>
      <c r="C2614" s="198"/>
      <c r="D2614" s="198"/>
      <c r="E2614" s="199"/>
      <c r="F2614" s="120" t="s">
        <v>22</v>
      </c>
      <c r="G2614" s="51">
        <f t="shared" si="630"/>
        <v>17981.5</v>
      </c>
      <c r="H2614" s="51">
        <f t="shared" si="631"/>
        <v>17981.5</v>
      </c>
      <c r="I2614" s="51">
        <f aca="true" t="shared" si="637" ref="I2614:P2624">I2176+I2468+I2578</f>
        <v>17981.5</v>
      </c>
      <c r="J2614" s="51">
        <f t="shared" si="637"/>
        <v>17981.5</v>
      </c>
      <c r="K2614" s="51">
        <f t="shared" si="637"/>
        <v>0</v>
      </c>
      <c r="L2614" s="51">
        <f t="shared" si="637"/>
        <v>0</v>
      </c>
      <c r="M2614" s="51">
        <f t="shared" si="637"/>
        <v>0</v>
      </c>
      <c r="N2614" s="51">
        <f t="shared" si="637"/>
        <v>0</v>
      </c>
      <c r="O2614" s="51">
        <f t="shared" si="637"/>
        <v>0</v>
      </c>
      <c r="P2614" s="63">
        <f t="shared" si="637"/>
        <v>0</v>
      </c>
      <c r="Q2614" s="205"/>
      <c r="R2614" s="206"/>
      <c r="S2614" s="62"/>
      <c r="T2614" s="62"/>
      <c r="U2614" s="62"/>
      <c r="V2614" s="62"/>
      <c r="W2614" s="62"/>
      <c r="X2614" s="62"/>
      <c r="Y2614" s="62"/>
      <c r="Z2614" s="198"/>
      <c r="AA2614" s="198"/>
      <c r="AB2614" s="198"/>
      <c r="AC2614" s="198"/>
      <c r="AD2614" s="198"/>
      <c r="AE2614" s="198"/>
      <c r="AF2614" s="198"/>
      <c r="AG2614" s="198"/>
      <c r="AH2614" s="198"/>
      <c r="AI2614" s="198"/>
      <c r="AJ2614" s="198"/>
      <c r="AK2614" s="198"/>
      <c r="AL2614" s="198"/>
      <c r="AM2614" s="198"/>
      <c r="AN2614" s="198"/>
      <c r="AO2614" s="198"/>
      <c r="AP2614" s="198"/>
      <c r="AQ2614" s="198"/>
      <c r="AR2614" s="198"/>
      <c r="AS2614" s="198"/>
      <c r="AT2614" s="198"/>
      <c r="AU2614" s="198"/>
      <c r="AV2614" s="198"/>
      <c r="AW2614" s="198"/>
      <c r="AX2614" s="198"/>
      <c r="AY2614" s="198"/>
      <c r="AZ2614" s="198"/>
      <c r="BA2614" s="198"/>
      <c r="BB2614" s="212"/>
      <c r="BC2614" s="212"/>
      <c r="BD2614" s="212"/>
      <c r="BE2614" s="212"/>
      <c r="BF2614" s="212"/>
      <c r="BG2614" s="212"/>
      <c r="BH2614" s="212"/>
      <c r="BI2614" s="212"/>
      <c r="BJ2614" s="212"/>
      <c r="BK2614" s="212"/>
      <c r="BL2614" s="212"/>
      <c r="BM2614" s="212"/>
      <c r="BN2614" s="212"/>
      <c r="BO2614" s="212"/>
      <c r="BP2614" s="212"/>
      <c r="BQ2614" s="212"/>
      <c r="BR2614" s="212"/>
      <c r="BS2614" s="212"/>
      <c r="BT2614" s="212"/>
      <c r="BU2614" s="212"/>
      <c r="BV2614" s="212"/>
      <c r="BW2614" s="212"/>
      <c r="BX2614" s="212"/>
      <c r="BY2614" s="212"/>
      <c r="BZ2614" s="212"/>
      <c r="CA2614" s="212"/>
      <c r="CB2614" s="212"/>
      <c r="CC2614" s="212"/>
      <c r="CD2614" s="212"/>
      <c r="CE2614" s="212"/>
      <c r="CF2614" s="212"/>
      <c r="CG2614" s="212"/>
      <c r="CH2614" s="212"/>
      <c r="CI2614" s="212"/>
      <c r="CJ2614" s="212"/>
      <c r="CK2614" s="212"/>
      <c r="CL2614" s="212"/>
      <c r="CM2614" s="212"/>
      <c r="CN2614" s="212"/>
      <c r="CO2614" s="212"/>
      <c r="CP2614" s="212"/>
      <c r="CQ2614" s="212"/>
      <c r="CR2614" s="212"/>
      <c r="CS2614" s="212"/>
      <c r="CT2614" s="212"/>
      <c r="CU2614" s="212"/>
      <c r="CV2614" s="212"/>
      <c r="CW2614" s="212"/>
      <c r="CX2614" s="212"/>
      <c r="CY2614" s="212"/>
      <c r="CZ2614" s="212"/>
      <c r="DA2614" s="212"/>
      <c r="DB2614" s="212"/>
      <c r="DC2614" s="212"/>
      <c r="DD2614" s="212"/>
      <c r="DE2614" s="212"/>
      <c r="DF2614" s="212"/>
      <c r="DG2614" s="212"/>
      <c r="DH2614" s="212"/>
      <c r="DI2614" s="212"/>
      <c r="DJ2614" s="212"/>
      <c r="DK2614" s="212"/>
      <c r="DL2614" s="212"/>
      <c r="DM2614" s="212"/>
      <c r="DN2614" s="212"/>
      <c r="DO2614" s="212"/>
      <c r="DP2614" s="212"/>
      <c r="DQ2614" s="212"/>
      <c r="DR2614" s="212"/>
      <c r="DS2614" s="212"/>
      <c r="DT2614" s="212"/>
      <c r="DU2614" s="212"/>
      <c r="DV2614" s="212"/>
      <c r="DW2614" s="212"/>
      <c r="DX2614" s="212"/>
      <c r="DY2614" s="212"/>
      <c r="DZ2614" s="212"/>
      <c r="EA2614" s="212"/>
      <c r="EB2614" s="212"/>
      <c r="EC2614" s="212"/>
      <c r="ED2614" s="212"/>
      <c r="EE2614" s="212"/>
      <c r="EF2614" s="212"/>
      <c r="EG2614" s="212"/>
      <c r="EH2614" s="212"/>
      <c r="EI2614" s="212"/>
      <c r="EJ2614" s="212"/>
      <c r="EK2614" s="212"/>
      <c r="EL2614" s="212"/>
      <c r="EM2614" s="212"/>
      <c r="EN2614" s="212"/>
      <c r="EO2614" s="212"/>
      <c r="EP2614" s="212"/>
      <c r="EQ2614" s="212"/>
      <c r="ER2614" s="212"/>
      <c r="ES2614" s="212"/>
      <c r="ET2614" s="212"/>
      <c r="EU2614" s="212"/>
      <c r="EV2614" s="212"/>
      <c r="EW2614" s="212"/>
      <c r="EX2614" s="212"/>
      <c r="EY2614" s="212"/>
      <c r="EZ2614" s="212"/>
      <c r="FA2614" s="212"/>
      <c r="FB2614" s="212"/>
      <c r="FC2614" s="212"/>
      <c r="FD2614" s="212"/>
      <c r="FE2614" s="212"/>
      <c r="FF2614" s="212"/>
      <c r="FG2614" s="212"/>
      <c r="FH2614" s="212"/>
      <c r="FI2614" s="212"/>
      <c r="FJ2614" s="212"/>
      <c r="FK2614" s="212"/>
      <c r="FL2614" s="212"/>
      <c r="FM2614" s="212"/>
      <c r="FN2614" s="212"/>
      <c r="FO2614" s="212"/>
      <c r="FP2614" s="212"/>
      <c r="FQ2614" s="212"/>
      <c r="FR2614" s="212"/>
      <c r="FS2614" s="212"/>
      <c r="FT2614" s="212"/>
      <c r="FU2614" s="212"/>
      <c r="FV2614" s="212"/>
      <c r="FW2614" s="212"/>
      <c r="FX2614" s="212"/>
      <c r="FY2614" s="212"/>
      <c r="FZ2614" s="212"/>
      <c r="GA2614" s="212"/>
      <c r="GB2614" s="212"/>
      <c r="GC2614" s="212"/>
      <c r="GD2614" s="212"/>
      <c r="GE2614" s="212"/>
      <c r="GF2614" s="212"/>
      <c r="GG2614" s="212"/>
      <c r="GH2614" s="212"/>
      <c r="GI2614" s="212"/>
      <c r="GJ2614" s="212"/>
      <c r="GK2614" s="212"/>
      <c r="GL2614" s="212"/>
      <c r="GM2614" s="212"/>
      <c r="GN2614" s="212"/>
      <c r="GO2614" s="212"/>
      <c r="GP2614" s="212"/>
      <c r="GQ2614" s="212"/>
      <c r="GR2614" s="212"/>
      <c r="GS2614" s="212"/>
      <c r="GT2614" s="212"/>
      <c r="GU2614" s="212"/>
      <c r="GV2614" s="212"/>
      <c r="GW2614" s="212"/>
      <c r="GX2614" s="212"/>
      <c r="GY2614" s="212"/>
      <c r="GZ2614" s="212"/>
      <c r="HA2614" s="212"/>
      <c r="HB2614" s="212"/>
      <c r="HC2614" s="212"/>
      <c r="HD2614" s="212"/>
      <c r="HE2614" s="212"/>
      <c r="HF2614" s="212"/>
      <c r="HG2614" s="212"/>
      <c r="HH2614" s="212"/>
      <c r="HI2614" s="212"/>
      <c r="HJ2614" s="212"/>
      <c r="HK2614" s="212"/>
      <c r="HL2614" s="212"/>
      <c r="HM2614" s="212"/>
      <c r="HN2614" s="212"/>
      <c r="HO2614" s="212"/>
      <c r="HP2614" s="212"/>
      <c r="HQ2614" s="212"/>
      <c r="HR2614" s="212"/>
      <c r="HS2614" s="212"/>
      <c r="HT2614" s="212"/>
      <c r="HU2614" s="212"/>
      <c r="HV2614" s="212"/>
      <c r="HW2614" s="212"/>
      <c r="HX2614" s="212"/>
      <c r="HY2614" s="212"/>
      <c r="HZ2614" s="212"/>
      <c r="IA2614" s="212"/>
      <c r="IB2614" s="212"/>
      <c r="IC2614" s="212"/>
      <c r="ID2614" s="212"/>
      <c r="IE2614" s="212"/>
      <c r="IF2614" s="212"/>
      <c r="IG2614" s="212"/>
      <c r="IH2614" s="212"/>
      <c r="II2614" s="212"/>
      <c r="IJ2614" s="212"/>
      <c r="IK2614" s="212"/>
      <c r="IL2614" s="212"/>
      <c r="IM2614" s="212"/>
      <c r="IN2614" s="212"/>
      <c r="IO2614" s="212"/>
      <c r="IP2614" s="212"/>
      <c r="IQ2614" s="212"/>
      <c r="IR2614" s="212"/>
      <c r="IS2614" s="212"/>
      <c r="IT2614" s="212"/>
      <c r="IU2614" s="212"/>
      <c r="IV2614" s="212"/>
    </row>
    <row r="2615" spans="1:256" s="19" customFormat="1" ht="12.75" customHeight="1">
      <c r="A2615" s="197"/>
      <c r="B2615" s="198"/>
      <c r="C2615" s="198"/>
      <c r="D2615" s="198"/>
      <c r="E2615" s="199"/>
      <c r="F2615" s="120" t="s">
        <v>25</v>
      </c>
      <c r="G2615" s="51">
        <f t="shared" si="630"/>
        <v>7802.6</v>
      </c>
      <c r="H2615" s="51">
        <f t="shared" si="631"/>
        <v>7802.6</v>
      </c>
      <c r="I2615" s="51">
        <f t="shared" si="637"/>
        <v>7802.6</v>
      </c>
      <c r="J2615" s="51">
        <f t="shared" si="637"/>
        <v>7802.6</v>
      </c>
      <c r="K2615" s="51">
        <f t="shared" si="637"/>
        <v>0</v>
      </c>
      <c r="L2615" s="51">
        <f t="shared" si="637"/>
        <v>0</v>
      </c>
      <c r="M2615" s="51">
        <f t="shared" si="637"/>
        <v>0</v>
      </c>
      <c r="N2615" s="51">
        <f t="shared" si="637"/>
        <v>0</v>
      </c>
      <c r="O2615" s="51">
        <f t="shared" si="637"/>
        <v>0</v>
      </c>
      <c r="P2615" s="63">
        <f t="shared" si="637"/>
        <v>0</v>
      </c>
      <c r="Q2615" s="205"/>
      <c r="R2615" s="206"/>
      <c r="S2615" s="62"/>
      <c r="T2615" s="62"/>
      <c r="U2615" s="62"/>
      <c r="V2615" s="62"/>
      <c r="W2615" s="62"/>
      <c r="X2615" s="62"/>
      <c r="Y2615" s="62"/>
      <c r="Z2615" s="198"/>
      <c r="AA2615" s="198"/>
      <c r="AB2615" s="198"/>
      <c r="AC2615" s="198"/>
      <c r="AD2615" s="198"/>
      <c r="AE2615" s="198"/>
      <c r="AF2615" s="198"/>
      <c r="AG2615" s="198"/>
      <c r="AH2615" s="198"/>
      <c r="AI2615" s="198"/>
      <c r="AJ2615" s="198"/>
      <c r="AK2615" s="198"/>
      <c r="AL2615" s="198"/>
      <c r="AM2615" s="198"/>
      <c r="AN2615" s="198"/>
      <c r="AO2615" s="198"/>
      <c r="AP2615" s="198"/>
      <c r="AQ2615" s="198"/>
      <c r="AR2615" s="198"/>
      <c r="AS2615" s="198"/>
      <c r="AT2615" s="198"/>
      <c r="AU2615" s="198"/>
      <c r="AV2615" s="198"/>
      <c r="AW2615" s="198"/>
      <c r="AX2615" s="198"/>
      <c r="AY2615" s="198"/>
      <c r="AZ2615" s="198"/>
      <c r="BA2615" s="198"/>
      <c r="BB2615" s="212"/>
      <c r="BC2615" s="212"/>
      <c r="BD2615" s="212"/>
      <c r="BE2615" s="212"/>
      <c r="BF2615" s="212"/>
      <c r="BG2615" s="212"/>
      <c r="BH2615" s="212"/>
      <c r="BI2615" s="212"/>
      <c r="BJ2615" s="212"/>
      <c r="BK2615" s="212"/>
      <c r="BL2615" s="212"/>
      <c r="BM2615" s="212"/>
      <c r="BN2615" s="212"/>
      <c r="BO2615" s="212"/>
      <c r="BP2615" s="212"/>
      <c r="BQ2615" s="212"/>
      <c r="BR2615" s="212"/>
      <c r="BS2615" s="212"/>
      <c r="BT2615" s="212"/>
      <c r="BU2615" s="212"/>
      <c r="BV2615" s="212"/>
      <c r="BW2615" s="212"/>
      <c r="BX2615" s="212"/>
      <c r="BY2615" s="212"/>
      <c r="BZ2615" s="212"/>
      <c r="CA2615" s="212"/>
      <c r="CB2615" s="212"/>
      <c r="CC2615" s="212"/>
      <c r="CD2615" s="212"/>
      <c r="CE2615" s="212"/>
      <c r="CF2615" s="212"/>
      <c r="CG2615" s="212"/>
      <c r="CH2615" s="212"/>
      <c r="CI2615" s="212"/>
      <c r="CJ2615" s="212"/>
      <c r="CK2615" s="212"/>
      <c r="CL2615" s="212"/>
      <c r="CM2615" s="212"/>
      <c r="CN2615" s="212"/>
      <c r="CO2615" s="212"/>
      <c r="CP2615" s="212"/>
      <c r="CQ2615" s="212"/>
      <c r="CR2615" s="212"/>
      <c r="CS2615" s="212"/>
      <c r="CT2615" s="212"/>
      <c r="CU2615" s="212"/>
      <c r="CV2615" s="212"/>
      <c r="CW2615" s="212"/>
      <c r="CX2615" s="212"/>
      <c r="CY2615" s="212"/>
      <c r="CZ2615" s="212"/>
      <c r="DA2615" s="212"/>
      <c r="DB2615" s="212"/>
      <c r="DC2615" s="212"/>
      <c r="DD2615" s="212"/>
      <c r="DE2615" s="212"/>
      <c r="DF2615" s="212"/>
      <c r="DG2615" s="212"/>
      <c r="DH2615" s="212"/>
      <c r="DI2615" s="212"/>
      <c r="DJ2615" s="212"/>
      <c r="DK2615" s="212"/>
      <c r="DL2615" s="212"/>
      <c r="DM2615" s="212"/>
      <c r="DN2615" s="212"/>
      <c r="DO2615" s="212"/>
      <c r="DP2615" s="212"/>
      <c r="DQ2615" s="212"/>
      <c r="DR2615" s="212"/>
      <c r="DS2615" s="212"/>
      <c r="DT2615" s="212"/>
      <c r="DU2615" s="212"/>
      <c r="DV2615" s="212"/>
      <c r="DW2615" s="212"/>
      <c r="DX2615" s="212"/>
      <c r="DY2615" s="212"/>
      <c r="DZ2615" s="212"/>
      <c r="EA2615" s="212"/>
      <c r="EB2615" s="212"/>
      <c r="EC2615" s="212"/>
      <c r="ED2615" s="212"/>
      <c r="EE2615" s="212"/>
      <c r="EF2615" s="212"/>
      <c r="EG2615" s="212"/>
      <c r="EH2615" s="212"/>
      <c r="EI2615" s="212"/>
      <c r="EJ2615" s="212"/>
      <c r="EK2615" s="212"/>
      <c r="EL2615" s="212"/>
      <c r="EM2615" s="212"/>
      <c r="EN2615" s="212"/>
      <c r="EO2615" s="212"/>
      <c r="EP2615" s="212"/>
      <c r="EQ2615" s="212"/>
      <c r="ER2615" s="212"/>
      <c r="ES2615" s="212"/>
      <c r="ET2615" s="212"/>
      <c r="EU2615" s="212"/>
      <c r="EV2615" s="212"/>
      <c r="EW2615" s="212"/>
      <c r="EX2615" s="212"/>
      <c r="EY2615" s="212"/>
      <c r="EZ2615" s="212"/>
      <c r="FA2615" s="212"/>
      <c r="FB2615" s="212"/>
      <c r="FC2615" s="212"/>
      <c r="FD2615" s="212"/>
      <c r="FE2615" s="212"/>
      <c r="FF2615" s="212"/>
      <c r="FG2615" s="212"/>
      <c r="FH2615" s="212"/>
      <c r="FI2615" s="212"/>
      <c r="FJ2615" s="212"/>
      <c r="FK2615" s="212"/>
      <c r="FL2615" s="212"/>
      <c r="FM2615" s="212"/>
      <c r="FN2615" s="212"/>
      <c r="FO2615" s="212"/>
      <c r="FP2615" s="212"/>
      <c r="FQ2615" s="212"/>
      <c r="FR2615" s="212"/>
      <c r="FS2615" s="212"/>
      <c r="FT2615" s="212"/>
      <c r="FU2615" s="212"/>
      <c r="FV2615" s="212"/>
      <c r="FW2615" s="212"/>
      <c r="FX2615" s="212"/>
      <c r="FY2615" s="212"/>
      <c r="FZ2615" s="212"/>
      <c r="GA2615" s="212"/>
      <c r="GB2615" s="212"/>
      <c r="GC2615" s="212"/>
      <c r="GD2615" s="212"/>
      <c r="GE2615" s="212"/>
      <c r="GF2615" s="212"/>
      <c r="GG2615" s="212"/>
      <c r="GH2615" s="212"/>
      <c r="GI2615" s="212"/>
      <c r="GJ2615" s="212"/>
      <c r="GK2615" s="212"/>
      <c r="GL2615" s="212"/>
      <c r="GM2615" s="212"/>
      <c r="GN2615" s="212"/>
      <c r="GO2615" s="212"/>
      <c r="GP2615" s="212"/>
      <c r="GQ2615" s="212"/>
      <c r="GR2615" s="212"/>
      <c r="GS2615" s="212"/>
      <c r="GT2615" s="212"/>
      <c r="GU2615" s="212"/>
      <c r="GV2615" s="212"/>
      <c r="GW2615" s="212"/>
      <c r="GX2615" s="212"/>
      <c r="GY2615" s="212"/>
      <c r="GZ2615" s="212"/>
      <c r="HA2615" s="212"/>
      <c r="HB2615" s="212"/>
      <c r="HC2615" s="212"/>
      <c r="HD2615" s="212"/>
      <c r="HE2615" s="212"/>
      <c r="HF2615" s="212"/>
      <c r="HG2615" s="212"/>
      <c r="HH2615" s="212"/>
      <c r="HI2615" s="212"/>
      <c r="HJ2615" s="212"/>
      <c r="HK2615" s="212"/>
      <c r="HL2615" s="212"/>
      <c r="HM2615" s="212"/>
      <c r="HN2615" s="212"/>
      <c r="HO2615" s="212"/>
      <c r="HP2615" s="212"/>
      <c r="HQ2615" s="212"/>
      <c r="HR2615" s="212"/>
      <c r="HS2615" s="212"/>
      <c r="HT2615" s="212"/>
      <c r="HU2615" s="212"/>
      <c r="HV2615" s="212"/>
      <c r="HW2615" s="212"/>
      <c r="HX2615" s="212"/>
      <c r="HY2615" s="212"/>
      <c r="HZ2615" s="212"/>
      <c r="IA2615" s="212"/>
      <c r="IB2615" s="212"/>
      <c r="IC2615" s="212"/>
      <c r="ID2615" s="212"/>
      <c r="IE2615" s="212"/>
      <c r="IF2615" s="212"/>
      <c r="IG2615" s="212"/>
      <c r="IH2615" s="212"/>
      <c r="II2615" s="212"/>
      <c r="IJ2615" s="212"/>
      <c r="IK2615" s="212"/>
      <c r="IL2615" s="212"/>
      <c r="IM2615" s="212"/>
      <c r="IN2615" s="212"/>
      <c r="IO2615" s="212"/>
      <c r="IP2615" s="212"/>
      <c r="IQ2615" s="212"/>
      <c r="IR2615" s="212"/>
      <c r="IS2615" s="212"/>
      <c r="IT2615" s="212"/>
      <c r="IU2615" s="212"/>
      <c r="IV2615" s="212"/>
    </row>
    <row r="2616" spans="1:256" s="19" customFormat="1" ht="12.75" customHeight="1">
      <c r="A2616" s="197"/>
      <c r="B2616" s="198"/>
      <c r="C2616" s="198"/>
      <c r="D2616" s="198"/>
      <c r="E2616" s="199"/>
      <c r="F2616" s="120" t="s">
        <v>26</v>
      </c>
      <c r="G2616" s="51">
        <f t="shared" si="630"/>
        <v>13113.4</v>
      </c>
      <c r="H2616" s="51">
        <f t="shared" si="631"/>
        <v>13113.4</v>
      </c>
      <c r="I2616" s="51">
        <f t="shared" si="637"/>
        <v>13113.4</v>
      </c>
      <c r="J2616" s="51">
        <f t="shared" si="637"/>
        <v>13113.4</v>
      </c>
      <c r="K2616" s="51">
        <f t="shared" si="637"/>
        <v>0</v>
      </c>
      <c r="L2616" s="51">
        <f t="shared" si="637"/>
        <v>0</v>
      </c>
      <c r="M2616" s="51">
        <f t="shared" si="637"/>
        <v>0</v>
      </c>
      <c r="N2616" s="51">
        <f t="shared" si="637"/>
        <v>0</v>
      </c>
      <c r="O2616" s="51">
        <f t="shared" si="637"/>
        <v>0</v>
      </c>
      <c r="P2616" s="63">
        <f t="shared" si="637"/>
        <v>0</v>
      </c>
      <c r="Q2616" s="205"/>
      <c r="R2616" s="206"/>
      <c r="S2616" s="62"/>
      <c r="T2616" s="62"/>
      <c r="U2616" s="62"/>
      <c r="V2616" s="62"/>
      <c r="W2616" s="62"/>
      <c r="X2616" s="62"/>
      <c r="Y2616" s="62"/>
      <c r="Z2616" s="198"/>
      <c r="AA2616" s="198"/>
      <c r="AB2616" s="198"/>
      <c r="AC2616" s="198"/>
      <c r="AD2616" s="198"/>
      <c r="AE2616" s="198"/>
      <c r="AF2616" s="198"/>
      <c r="AG2616" s="198"/>
      <c r="AH2616" s="198"/>
      <c r="AI2616" s="198"/>
      <c r="AJ2616" s="198"/>
      <c r="AK2616" s="198"/>
      <c r="AL2616" s="198"/>
      <c r="AM2616" s="198"/>
      <c r="AN2616" s="198"/>
      <c r="AO2616" s="198"/>
      <c r="AP2616" s="198"/>
      <c r="AQ2616" s="198"/>
      <c r="AR2616" s="198"/>
      <c r="AS2616" s="198"/>
      <c r="AT2616" s="198"/>
      <c r="AU2616" s="198"/>
      <c r="AV2616" s="198"/>
      <c r="AW2616" s="198"/>
      <c r="AX2616" s="198"/>
      <c r="AY2616" s="198"/>
      <c r="AZ2616" s="198"/>
      <c r="BA2616" s="198"/>
      <c r="BB2616" s="212"/>
      <c r="BC2616" s="212"/>
      <c r="BD2616" s="212"/>
      <c r="BE2616" s="212"/>
      <c r="BF2616" s="212"/>
      <c r="BG2616" s="212"/>
      <c r="BH2616" s="212"/>
      <c r="BI2616" s="212"/>
      <c r="BJ2616" s="212"/>
      <c r="BK2616" s="212"/>
      <c r="BL2616" s="212"/>
      <c r="BM2616" s="212"/>
      <c r="BN2616" s="212"/>
      <c r="BO2616" s="212"/>
      <c r="BP2616" s="212"/>
      <c r="BQ2616" s="212"/>
      <c r="BR2616" s="212"/>
      <c r="BS2616" s="212"/>
      <c r="BT2616" s="212"/>
      <c r="BU2616" s="212"/>
      <c r="BV2616" s="212"/>
      <c r="BW2616" s="212"/>
      <c r="BX2616" s="212"/>
      <c r="BY2616" s="212"/>
      <c r="BZ2616" s="212"/>
      <c r="CA2616" s="212"/>
      <c r="CB2616" s="212"/>
      <c r="CC2616" s="212"/>
      <c r="CD2616" s="212"/>
      <c r="CE2616" s="212"/>
      <c r="CF2616" s="212"/>
      <c r="CG2616" s="212"/>
      <c r="CH2616" s="212"/>
      <c r="CI2616" s="212"/>
      <c r="CJ2616" s="212"/>
      <c r="CK2616" s="212"/>
      <c r="CL2616" s="212"/>
      <c r="CM2616" s="212"/>
      <c r="CN2616" s="212"/>
      <c r="CO2616" s="212"/>
      <c r="CP2616" s="212"/>
      <c r="CQ2616" s="212"/>
      <c r="CR2616" s="212"/>
      <c r="CS2616" s="212"/>
      <c r="CT2616" s="212"/>
      <c r="CU2616" s="212"/>
      <c r="CV2616" s="212"/>
      <c r="CW2616" s="212"/>
      <c r="CX2616" s="212"/>
      <c r="CY2616" s="212"/>
      <c r="CZ2616" s="212"/>
      <c r="DA2616" s="212"/>
      <c r="DB2616" s="212"/>
      <c r="DC2616" s="212"/>
      <c r="DD2616" s="212"/>
      <c r="DE2616" s="212"/>
      <c r="DF2616" s="212"/>
      <c r="DG2616" s="212"/>
      <c r="DH2616" s="212"/>
      <c r="DI2616" s="212"/>
      <c r="DJ2616" s="212"/>
      <c r="DK2616" s="212"/>
      <c r="DL2616" s="212"/>
      <c r="DM2616" s="212"/>
      <c r="DN2616" s="212"/>
      <c r="DO2616" s="212"/>
      <c r="DP2616" s="212"/>
      <c r="DQ2616" s="212"/>
      <c r="DR2616" s="212"/>
      <c r="DS2616" s="212"/>
      <c r="DT2616" s="212"/>
      <c r="DU2616" s="212"/>
      <c r="DV2616" s="212"/>
      <c r="DW2616" s="212"/>
      <c r="DX2616" s="212"/>
      <c r="DY2616" s="212"/>
      <c r="DZ2616" s="212"/>
      <c r="EA2616" s="212"/>
      <c r="EB2616" s="212"/>
      <c r="EC2616" s="212"/>
      <c r="ED2616" s="212"/>
      <c r="EE2616" s="212"/>
      <c r="EF2616" s="212"/>
      <c r="EG2616" s="212"/>
      <c r="EH2616" s="212"/>
      <c r="EI2616" s="212"/>
      <c r="EJ2616" s="212"/>
      <c r="EK2616" s="212"/>
      <c r="EL2616" s="212"/>
      <c r="EM2616" s="212"/>
      <c r="EN2616" s="212"/>
      <c r="EO2616" s="212"/>
      <c r="EP2616" s="212"/>
      <c r="EQ2616" s="212"/>
      <c r="ER2616" s="212"/>
      <c r="ES2616" s="212"/>
      <c r="ET2616" s="212"/>
      <c r="EU2616" s="212"/>
      <c r="EV2616" s="212"/>
      <c r="EW2616" s="212"/>
      <c r="EX2616" s="212"/>
      <c r="EY2616" s="212"/>
      <c r="EZ2616" s="212"/>
      <c r="FA2616" s="212"/>
      <c r="FB2616" s="212"/>
      <c r="FC2616" s="212"/>
      <c r="FD2616" s="212"/>
      <c r="FE2616" s="212"/>
      <c r="FF2616" s="212"/>
      <c r="FG2616" s="212"/>
      <c r="FH2616" s="212"/>
      <c r="FI2616" s="212"/>
      <c r="FJ2616" s="212"/>
      <c r="FK2616" s="212"/>
      <c r="FL2616" s="212"/>
      <c r="FM2616" s="212"/>
      <c r="FN2616" s="212"/>
      <c r="FO2616" s="212"/>
      <c r="FP2616" s="212"/>
      <c r="FQ2616" s="212"/>
      <c r="FR2616" s="212"/>
      <c r="FS2616" s="212"/>
      <c r="FT2616" s="212"/>
      <c r="FU2616" s="212"/>
      <c r="FV2616" s="212"/>
      <c r="FW2616" s="212"/>
      <c r="FX2616" s="212"/>
      <c r="FY2616" s="212"/>
      <c r="FZ2616" s="212"/>
      <c r="GA2616" s="212"/>
      <c r="GB2616" s="212"/>
      <c r="GC2616" s="212"/>
      <c r="GD2616" s="212"/>
      <c r="GE2616" s="212"/>
      <c r="GF2616" s="212"/>
      <c r="GG2616" s="212"/>
      <c r="GH2616" s="212"/>
      <c r="GI2616" s="212"/>
      <c r="GJ2616" s="212"/>
      <c r="GK2616" s="212"/>
      <c r="GL2616" s="212"/>
      <c r="GM2616" s="212"/>
      <c r="GN2616" s="212"/>
      <c r="GO2616" s="212"/>
      <c r="GP2616" s="212"/>
      <c r="GQ2616" s="212"/>
      <c r="GR2616" s="212"/>
      <c r="GS2616" s="212"/>
      <c r="GT2616" s="212"/>
      <c r="GU2616" s="212"/>
      <c r="GV2616" s="212"/>
      <c r="GW2616" s="212"/>
      <c r="GX2616" s="212"/>
      <c r="GY2616" s="212"/>
      <c r="GZ2616" s="212"/>
      <c r="HA2616" s="212"/>
      <c r="HB2616" s="212"/>
      <c r="HC2616" s="212"/>
      <c r="HD2616" s="212"/>
      <c r="HE2616" s="212"/>
      <c r="HF2616" s="212"/>
      <c r="HG2616" s="212"/>
      <c r="HH2616" s="212"/>
      <c r="HI2616" s="212"/>
      <c r="HJ2616" s="212"/>
      <c r="HK2616" s="212"/>
      <c r="HL2616" s="212"/>
      <c r="HM2616" s="212"/>
      <c r="HN2616" s="212"/>
      <c r="HO2616" s="212"/>
      <c r="HP2616" s="212"/>
      <c r="HQ2616" s="212"/>
      <c r="HR2616" s="212"/>
      <c r="HS2616" s="212"/>
      <c r="HT2616" s="212"/>
      <c r="HU2616" s="212"/>
      <c r="HV2616" s="212"/>
      <c r="HW2616" s="212"/>
      <c r="HX2616" s="212"/>
      <c r="HY2616" s="212"/>
      <c r="HZ2616" s="212"/>
      <c r="IA2616" s="212"/>
      <c r="IB2616" s="212"/>
      <c r="IC2616" s="212"/>
      <c r="ID2616" s="212"/>
      <c r="IE2616" s="212"/>
      <c r="IF2616" s="212"/>
      <c r="IG2616" s="212"/>
      <c r="IH2616" s="212"/>
      <c r="II2616" s="212"/>
      <c r="IJ2616" s="212"/>
      <c r="IK2616" s="212"/>
      <c r="IL2616" s="212"/>
      <c r="IM2616" s="212"/>
      <c r="IN2616" s="212"/>
      <c r="IO2616" s="212"/>
      <c r="IP2616" s="212"/>
      <c r="IQ2616" s="212"/>
      <c r="IR2616" s="212"/>
      <c r="IS2616" s="212"/>
      <c r="IT2616" s="212"/>
      <c r="IU2616" s="212"/>
      <c r="IV2616" s="212"/>
    </row>
    <row r="2617" spans="1:256" s="19" customFormat="1" ht="12.75" customHeight="1">
      <c r="A2617" s="197"/>
      <c r="B2617" s="198"/>
      <c r="C2617" s="198"/>
      <c r="D2617" s="198"/>
      <c r="E2617" s="199"/>
      <c r="F2617" s="120" t="s">
        <v>27</v>
      </c>
      <c r="G2617" s="51">
        <f t="shared" si="630"/>
        <v>0</v>
      </c>
      <c r="H2617" s="51">
        <f t="shared" si="631"/>
        <v>0</v>
      </c>
      <c r="I2617" s="51">
        <f t="shared" si="637"/>
        <v>0</v>
      </c>
      <c r="J2617" s="51">
        <f t="shared" si="637"/>
        <v>0</v>
      </c>
      <c r="K2617" s="51">
        <f t="shared" si="637"/>
        <v>0</v>
      </c>
      <c r="L2617" s="51">
        <f t="shared" si="637"/>
        <v>0</v>
      </c>
      <c r="M2617" s="51">
        <f t="shared" si="637"/>
        <v>0</v>
      </c>
      <c r="N2617" s="51">
        <f t="shared" si="637"/>
        <v>0</v>
      </c>
      <c r="O2617" s="51">
        <f t="shared" si="637"/>
        <v>0</v>
      </c>
      <c r="P2617" s="63">
        <f t="shared" si="637"/>
        <v>0</v>
      </c>
      <c r="Q2617" s="205"/>
      <c r="R2617" s="206"/>
      <c r="S2617" s="62"/>
      <c r="T2617" s="62"/>
      <c r="U2617" s="62"/>
      <c r="V2617" s="62"/>
      <c r="W2617" s="62"/>
      <c r="X2617" s="62"/>
      <c r="Y2617" s="62"/>
      <c r="Z2617" s="198"/>
      <c r="AA2617" s="198"/>
      <c r="AB2617" s="198"/>
      <c r="AC2617" s="198"/>
      <c r="AD2617" s="198"/>
      <c r="AE2617" s="198"/>
      <c r="AF2617" s="198"/>
      <c r="AG2617" s="198"/>
      <c r="AH2617" s="198"/>
      <c r="AI2617" s="198"/>
      <c r="AJ2617" s="198"/>
      <c r="AK2617" s="198"/>
      <c r="AL2617" s="198"/>
      <c r="AM2617" s="198"/>
      <c r="AN2617" s="198"/>
      <c r="AO2617" s="198"/>
      <c r="AP2617" s="198"/>
      <c r="AQ2617" s="198"/>
      <c r="AR2617" s="198"/>
      <c r="AS2617" s="198"/>
      <c r="AT2617" s="198"/>
      <c r="AU2617" s="198"/>
      <c r="AV2617" s="198"/>
      <c r="AW2617" s="198"/>
      <c r="AX2617" s="198"/>
      <c r="AY2617" s="198"/>
      <c r="AZ2617" s="198"/>
      <c r="BA2617" s="198"/>
      <c r="BB2617" s="212"/>
      <c r="BC2617" s="212"/>
      <c r="BD2617" s="212"/>
      <c r="BE2617" s="212"/>
      <c r="BF2617" s="212"/>
      <c r="BG2617" s="212"/>
      <c r="BH2617" s="212"/>
      <c r="BI2617" s="212"/>
      <c r="BJ2617" s="212"/>
      <c r="BK2617" s="212"/>
      <c r="BL2617" s="212"/>
      <c r="BM2617" s="212"/>
      <c r="BN2617" s="212"/>
      <c r="BO2617" s="212"/>
      <c r="BP2617" s="212"/>
      <c r="BQ2617" s="212"/>
      <c r="BR2617" s="212"/>
      <c r="BS2617" s="212"/>
      <c r="BT2617" s="212"/>
      <c r="BU2617" s="212"/>
      <c r="BV2617" s="212"/>
      <c r="BW2617" s="212"/>
      <c r="BX2617" s="212"/>
      <c r="BY2617" s="212"/>
      <c r="BZ2617" s="212"/>
      <c r="CA2617" s="212"/>
      <c r="CB2617" s="212"/>
      <c r="CC2617" s="212"/>
      <c r="CD2617" s="212"/>
      <c r="CE2617" s="212"/>
      <c r="CF2617" s="212"/>
      <c r="CG2617" s="212"/>
      <c r="CH2617" s="212"/>
      <c r="CI2617" s="212"/>
      <c r="CJ2617" s="212"/>
      <c r="CK2617" s="212"/>
      <c r="CL2617" s="212"/>
      <c r="CM2617" s="212"/>
      <c r="CN2617" s="212"/>
      <c r="CO2617" s="212"/>
      <c r="CP2617" s="212"/>
      <c r="CQ2617" s="212"/>
      <c r="CR2617" s="212"/>
      <c r="CS2617" s="212"/>
      <c r="CT2617" s="212"/>
      <c r="CU2617" s="212"/>
      <c r="CV2617" s="212"/>
      <c r="CW2617" s="212"/>
      <c r="CX2617" s="212"/>
      <c r="CY2617" s="212"/>
      <c r="CZ2617" s="212"/>
      <c r="DA2617" s="212"/>
      <c r="DB2617" s="212"/>
      <c r="DC2617" s="212"/>
      <c r="DD2617" s="212"/>
      <c r="DE2617" s="212"/>
      <c r="DF2617" s="212"/>
      <c r="DG2617" s="212"/>
      <c r="DH2617" s="212"/>
      <c r="DI2617" s="212"/>
      <c r="DJ2617" s="212"/>
      <c r="DK2617" s="212"/>
      <c r="DL2617" s="212"/>
      <c r="DM2617" s="212"/>
      <c r="DN2617" s="212"/>
      <c r="DO2617" s="212"/>
      <c r="DP2617" s="212"/>
      <c r="DQ2617" s="212"/>
      <c r="DR2617" s="212"/>
      <c r="DS2617" s="212"/>
      <c r="DT2617" s="212"/>
      <c r="DU2617" s="212"/>
      <c r="DV2617" s="212"/>
      <c r="DW2617" s="212"/>
      <c r="DX2617" s="212"/>
      <c r="DY2617" s="212"/>
      <c r="DZ2617" s="212"/>
      <c r="EA2617" s="212"/>
      <c r="EB2617" s="212"/>
      <c r="EC2617" s="212"/>
      <c r="ED2617" s="212"/>
      <c r="EE2617" s="212"/>
      <c r="EF2617" s="212"/>
      <c r="EG2617" s="212"/>
      <c r="EH2617" s="212"/>
      <c r="EI2617" s="212"/>
      <c r="EJ2617" s="212"/>
      <c r="EK2617" s="212"/>
      <c r="EL2617" s="212"/>
      <c r="EM2617" s="212"/>
      <c r="EN2617" s="212"/>
      <c r="EO2617" s="212"/>
      <c r="EP2617" s="212"/>
      <c r="EQ2617" s="212"/>
      <c r="ER2617" s="212"/>
      <c r="ES2617" s="212"/>
      <c r="ET2617" s="212"/>
      <c r="EU2617" s="212"/>
      <c r="EV2617" s="212"/>
      <c r="EW2617" s="212"/>
      <c r="EX2617" s="212"/>
      <c r="EY2617" s="212"/>
      <c r="EZ2617" s="212"/>
      <c r="FA2617" s="212"/>
      <c r="FB2617" s="212"/>
      <c r="FC2617" s="212"/>
      <c r="FD2617" s="212"/>
      <c r="FE2617" s="212"/>
      <c r="FF2617" s="212"/>
      <c r="FG2617" s="212"/>
      <c r="FH2617" s="212"/>
      <c r="FI2617" s="212"/>
      <c r="FJ2617" s="212"/>
      <c r="FK2617" s="212"/>
      <c r="FL2617" s="212"/>
      <c r="FM2617" s="212"/>
      <c r="FN2617" s="212"/>
      <c r="FO2617" s="212"/>
      <c r="FP2617" s="212"/>
      <c r="FQ2617" s="212"/>
      <c r="FR2617" s="212"/>
      <c r="FS2617" s="212"/>
      <c r="FT2617" s="212"/>
      <c r="FU2617" s="212"/>
      <c r="FV2617" s="212"/>
      <c r="FW2617" s="212"/>
      <c r="FX2617" s="212"/>
      <c r="FY2617" s="212"/>
      <c r="FZ2617" s="212"/>
      <c r="GA2617" s="212"/>
      <c r="GB2617" s="212"/>
      <c r="GC2617" s="212"/>
      <c r="GD2617" s="212"/>
      <c r="GE2617" s="212"/>
      <c r="GF2617" s="212"/>
      <c r="GG2617" s="212"/>
      <c r="GH2617" s="212"/>
      <c r="GI2617" s="212"/>
      <c r="GJ2617" s="212"/>
      <c r="GK2617" s="212"/>
      <c r="GL2617" s="212"/>
      <c r="GM2617" s="212"/>
      <c r="GN2617" s="212"/>
      <c r="GO2617" s="212"/>
      <c r="GP2617" s="212"/>
      <c r="GQ2617" s="212"/>
      <c r="GR2617" s="212"/>
      <c r="GS2617" s="212"/>
      <c r="GT2617" s="212"/>
      <c r="GU2617" s="212"/>
      <c r="GV2617" s="212"/>
      <c r="GW2617" s="212"/>
      <c r="GX2617" s="212"/>
      <c r="GY2617" s="212"/>
      <c r="GZ2617" s="212"/>
      <c r="HA2617" s="212"/>
      <c r="HB2617" s="212"/>
      <c r="HC2617" s="212"/>
      <c r="HD2617" s="212"/>
      <c r="HE2617" s="212"/>
      <c r="HF2617" s="212"/>
      <c r="HG2617" s="212"/>
      <c r="HH2617" s="212"/>
      <c r="HI2617" s="212"/>
      <c r="HJ2617" s="212"/>
      <c r="HK2617" s="212"/>
      <c r="HL2617" s="212"/>
      <c r="HM2617" s="212"/>
      <c r="HN2617" s="212"/>
      <c r="HO2617" s="212"/>
      <c r="HP2617" s="212"/>
      <c r="HQ2617" s="212"/>
      <c r="HR2617" s="212"/>
      <c r="HS2617" s="212"/>
      <c r="HT2617" s="212"/>
      <c r="HU2617" s="212"/>
      <c r="HV2617" s="212"/>
      <c r="HW2617" s="212"/>
      <c r="HX2617" s="212"/>
      <c r="HY2617" s="212"/>
      <c r="HZ2617" s="212"/>
      <c r="IA2617" s="212"/>
      <c r="IB2617" s="212"/>
      <c r="IC2617" s="212"/>
      <c r="ID2617" s="212"/>
      <c r="IE2617" s="212"/>
      <c r="IF2617" s="212"/>
      <c r="IG2617" s="212"/>
      <c r="IH2617" s="212"/>
      <c r="II2617" s="212"/>
      <c r="IJ2617" s="212"/>
      <c r="IK2617" s="212"/>
      <c r="IL2617" s="212"/>
      <c r="IM2617" s="212"/>
      <c r="IN2617" s="212"/>
      <c r="IO2617" s="212"/>
      <c r="IP2617" s="212"/>
      <c r="IQ2617" s="212"/>
      <c r="IR2617" s="212"/>
      <c r="IS2617" s="212"/>
      <c r="IT2617" s="212"/>
      <c r="IU2617" s="212"/>
      <c r="IV2617" s="212"/>
    </row>
    <row r="2618" spans="1:256" s="19" customFormat="1" ht="12.75" customHeight="1">
      <c r="A2618" s="197"/>
      <c r="B2618" s="198"/>
      <c r="C2618" s="198"/>
      <c r="D2618" s="198"/>
      <c r="E2618" s="199"/>
      <c r="F2618" s="61" t="s">
        <v>28</v>
      </c>
      <c r="G2618" s="51">
        <f t="shared" si="630"/>
        <v>849.1000000000008</v>
      </c>
      <c r="H2618" s="51">
        <f t="shared" si="631"/>
        <v>849.1000000000008</v>
      </c>
      <c r="I2618" s="51">
        <f t="shared" si="637"/>
        <v>849.1000000000008</v>
      </c>
      <c r="J2618" s="51">
        <f t="shared" si="637"/>
        <v>849.1000000000008</v>
      </c>
      <c r="K2618" s="51">
        <f t="shared" si="637"/>
        <v>0</v>
      </c>
      <c r="L2618" s="51">
        <f t="shared" si="637"/>
        <v>0</v>
      </c>
      <c r="M2618" s="51">
        <f t="shared" si="637"/>
        <v>0</v>
      </c>
      <c r="N2618" s="51">
        <f t="shared" si="637"/>
        <v>0</v>
      </c>
      <c r="O2618" s="51">
        <f t="shared" si="637"/>
        <v>0</v>
      </c>
      <c r="P2618" s="51">
        <f t="shared" si="637"/>
        <v>0</v>
      </c>
      <c r="Q2618" s="205"/>
      <c r="R2618" s="206"/>
      <c r="S2618" s="62"/>
      <c r="T2618" s="62"/>
      <c r="U2618" s="62"/>
      <c r="V2618" s="62"/>
      <c r="W2618" s="62"/>
      <c r="X2618" s="62"/>
      <c r="Y2618" s="62"/>
      <c r="Z2618" s="198"/>
      <c r="AA2618" s="198"/>
      <c r="AB2618" s="198"/>
      <c r="AC2618" s="198"/>
      <c r="AD2618" s="198"/>
      <c r="AE2618" s="198"/>
      <c r="AF2618" s="198"/>
      <c r="AG2618" s="198"/>
      <c r="AH2618" s="198"/>
      <c r="AI2618" s="198"/>
      <c r="AJ2618" s="198"/>
      <c r="AK2618" s="198"/>
      <c r="AL2618" s="198"/>
      <c r="AM2618" s="198"/>
      <c r="AN2618" s="198"/>
      <c r="AO2618" s="198"/>
      <c r="AP2618" s="198"/>
      <c r="AQ2618" s="198"/>
      <c r="AR2618" s="198"/>
      <c r="AS2618" s="198"/>
      <c r="AT2618" s="198"/>
      <c r="AU2618" s="198"/>
      <c r="AV2618" s="198"/>
      <c r="AW2618" s="198"/>
      <c r="AX2618" s="198"/>
      <c r="AY2618" s="198"/>
      <c r="AZ2618" s="198"/>
      <c r="BA2618" s="198"/>
      <c r="BB2618" s="212"/>
      <c r="BC2618" s="212"/>
      <c r="BD2618" s="212"/>
      <c r="BE2618" s="212"/>
      <c r="BF2618" s="212"/>
      <c r="BG2618" s="212"/>
      <c r="BH2618" s="212"/>
      <c r="BI2618" s="212"/>
      <c r="BJ2618" s="212"/>
      <c r="BK2618" s="212"/>
      <c r="BL2618" s="212"/>
      <c r="BM2618" s="212"/>
      <c r="BN2618" s="212"/>
      <c r="BO2618" s="212"/>
      <c r="BP2618" s="212"/>
      <c r="BQ2618" s="212"/>
      <c r="BR2618" s="212"/>
      <c r="BS2618" s="212"/>
      <c r="BT2618" s="212"/>
      <c r="BU2618" s="212"/>
      <c r="BV2618" s="212"/>
      <c r="BW2618" s="212"/>
      <c r="BX2618" s="212"/>
      <c r="BY2618" s="212"/>
      <c r="BZ2618" s="212"/>
      <c r="CA2618" s="212"/>
      <c r="CB2618" s="212"/>
      <c r="CC2618" s="212"/>
      <c r="CD2618" s="212"/>
      <c r="CE2618" s="212"/>
      <c r="CF2618" s="212"/>
      <c r="CG2618" s="212"/>
      <c r="CH2618" s="212"/>
      <c r="CI2618" s="212"/>
      <c r="CJ2618" s="212"/>
      <c r="CK2618" s="212"/>
      <c r="CL2618" s="212"/>
      <c r="CM2618" s="212"/>
      <c r="CN2618" s="212"/>
      <c r="CO2618" s="212"/>
      <c r="CP2618" s="212"/>
      <c r="CQ2618" s="212"/>
      <c r="CR2618" s="212"/>
      <c r="CS2618" s="212"/>
      <c r="CT2618" s="212"/>
      <c r="CU2618" s="212"/>
      <c r="CV2618" s="212"/>
      <c r="CW2618" s="212"/>
      <c r="CX2618" s="212"/>
      <c r="CY2618" s="212"/>
      <c r="CZ2618" s="212"/>
      <c r="DA2618" s="212"/>
      <c r="DB2618" s="212"/>
      <c r="DC2618" s="212"/>
      <c r="DD2618" s="212"/>
      <c r="DE2618" s="212"/>
      <c r="DF2618" s="212"/>
      <c r="DG2618" s="212"/>
      <c r="DH2618" s="212"/>
      <c r="DI2618" s="212"/>
      <c r="DJ2618" s="212"/>
      <c r="DK2618" s="212"/>
      <c r="DL2618" s="212"/>
      <c r="DM2618" s="212"/>
      <c r="DN2618" s="212"/>
      <c r="DO2618" s="212"/>
      <c r="DP2618" s="212"/>
      <c r="DQ2618" s="212"/>
      <c r="DR2618" s="212"/>
      <c r="DS2618" s="212"/>
      <c r="DT2618" s="212"/>
      <c r="DU2618" s="212"/>
      <c r="DV2618" s="212"/>
      <c r="DW2618" s="212"/>
      <c r="DX2618" s="212"/>
      <c r="DY2618" s="212"/>
      <c r="DZ2618" s="212"/>
      <c r="EA2618" s="212"/>
      <c r="EB2618" s="212"/>
      <c r="EC2618" s="212"/>
      <c r="ED2618" s="212"/>
      <c r="EE2618" s="212"/>
      <c r="EF2618" s="212"/>
      <c r="EG2618" s="212"/>
      <c r="EH2618" s="212"/>
      <c r="EI2618" s="212"/>
      <c r="EJ2618" s="212"/>
      <c r="EK2618" s="212"/>
      <c r="EL2618" s="212"/>
      <c r="EM2618" s="212"/>
      <c r="EN2618" s="212"/>
      <c r="EO2618" s="212"/>
      <c r="EP2618" s="212"/>
      <c r="EQ2618" s="212"/>
      <c r="ER2618" s="212"/>
      <c r="ES2618" s="212"/>
      <c r="ET2618" s="212"/>
      <c r="EU2618" s="212"/>
      <c r="EV2618" s="212"/>
      <c r="EW2618" s="212"/>
      <c r="EX2618" s="212"/>
      <c r="EY2618" s="212"/>
      <c r="EZ2618" s="212"/>
      <c r="FA2618" s="212"/>
      <c r="FB2618" s="212"/>
      <c r="FC2618" s="212"/>
      <c r="FD2618" s="212"/>
      <c r="FE2618" s="212"/>
      <c r="FF2618" s="212"/>
      <c r="FG2618" s="212"/>
      <c r="FH2618" s="212"/>
      <c r="FI2618" s="212"/>
      <c r="FJ2618" s="212"/>
      <c r="FK2618" s="212"/>
      <c r="FL2618" s="212"/>
      <c r="FM2618" s="212"/>
      <c r="FN2618" s="212"/>
      <c r="FO2618" s="212"/>
      <c r="FP2618" s="212"/>
      <c r="FQ2618" s="212"/>
      <c r="FR2618" s="212"/>
      <c r="FS2618" s="212"/>
      <c r="FT2618" s="212"/>
      <c r="FU2618" s="212"/>
      <c r="FV2618" s="212"/>
      <c r="FW2618" s="212"/>
      <c r="FX2618" s="212"/>
      <c r="FY2618" s="212"/>
      <c r="FZ2618" s="212"/>
      <c r="GA2618" s="212"/>
      <c r="GB2618" s="212"/>
      <c r="GC2618" s="212"/>
      <c r="GD2618" s="212"/>
      <c r="GE2618" s="212"/>
      <c r="GF2618" s="212"/>
      <c r="GG2618" s="212"/>
      <c r="GH2618" s="212"/>
      <c r="GI2618" s="212"/>
      <c r="GJ2618" s="212"/>
      <c r="GK2618" s="212"/>
      <c r="GL2618" s="212"/>
      <c r="GM2618" s="212"/>
      <c r="GN2618" s="212"/>
      <c r="GO2618" s="212"/>
      <c r="GP2618" s="212"/>
      <c r="GQ2618" s="212"/>
      <c r="GR2618" s="212"/>
      <c r="GS2618" s="212"/>
      <c r="GT2618" s="212"/>
      <c r="GU2618" s="212"/>
      <c r="GV2618" s="212"/>
      <c r="GW2618" s="212"/>
      <c r="GX2618" s="212"/>
      <c r="GY2618" s="212"/>
      <c r="GZ2618" s="212"/>
      <c r="HA2618" s="212"/>
      <c r="HB2618" s="212"/>
      <c r="HC2618" s="212"/>
      <c r="HD2618" s="212"/>
      <c r="HE2618" s="212"/>
      <c r="HF2618" s="212"/>
      <c r="HG2618" s="212"/>
      <c r="HH2618" s="212"/>
      <c r="HI2618" s="212"/>
      <c r="HJ2618" s="212"/>
      <c r="HK2618" s="212"/>
      <c r="HL2618" s="212"/>
      <c r="HM2618" s="212"/>
      <c r="HN2618" s="212"/>
      <c r="HO2618" s="212"/>
      <c r="HP2618" s="212"/>
      <c r="HQ2618" s="212"/>
      <c r="HR2618" s="212"/>
      <c r="HS2618" s="212"/>
      <c r="HT2618" s="212"/>
      <c r="HU2618" s="212"/>
      <c r="HV2618" s="212"/>
      <c r="HW2618" s="212"/>
      <c r="HX2618" s="212"/>
      <c r="HY2618" s="212"/>
      <c r="HZ2618" s="212"/>
      <c r="IA2618" s="212"/>
      <c r="IB2618" s="212"/>
      <c r="IC2618" s="212"/>
      <c r="ID2618" s="212"/>
      <c r="IE2618" s="212"/>
      <c r="IF2618" s="212"/>
      <c r="IG2618" s="212"/>
      <c r="IH2618" s="212"/>
      <c r="II2618" s="212"/>
      <c r="IJ2618" s="212"/>
      <c r="IK2618" s="212"/>
      <c r="IL2618" s="212"/>
      <c r="IM2618" s="212"/>
      <c r="IN2618" s="212"/>
      <c r="IO2618" s="212"/>
      <c r="IP2618" s="212"/>
      <c r="IQ2618" s="212"/>
      <c r="IR2618" s="212"/>
      <c r="IS2618" s="212"/>
      <c r="IT2618" s="212"/>
      <c r="IU2618" s="212"/>
      <c r="IV2618" s="212"/>
    </row>
    <row r="2619" spans="1:256" s="19" customFormat="1" ht="12.75" customHeight="1">
      <c r="A2619" s="197"/>
      <c r="B2619" s="198"/>
      <c r="C2619" s="198"/>
      <c r="D2619" s="198"/>
      <c r="E2619" s="199"/>
      <c r="F2619" s="61" t="s">
        <v>227</v>
      </c>
      <c r="G2619" s="51">
        <f t="shared" si="630"/>
        <v>1672.2</v>
      </c>
      <c r="H2619" s="51">
        <f t="shared" si="631"/>
        <v>1672.2</v>
      </c>
      <c r="I2619" s="51">
        <f t="shared" si="637"/>
        <v>1672.2</v>
      </c>
      <c r="J2619" s="51">
        <f t="shared" si="637"/>
        <v>1672.2</v>
      </c>
      <c r="K2619" s="51">
        <f t="shared" si="637"/>
        <v>0</v>
      </c>
      <c r="L2619" s="51">
        <f t="shared" si="637"/>
        <v>0</v>
      </c>
      <c r="M2619" s="51">
        <f t="shared" si="637"/>
        <v>0</v>
      </c>
      <c r="N2619" s="51">
        <f t="shared" si="637"/>
        <v>0</v>
      </c>
      <c r="O2619" s="51">
        <f t="shared" si="637"/>
        <v>0</v>
      </c>
      <c r="P2619" s="51">
        <f t="shared" si="637"/>
        <v>0</v>
      </c>
      <c r="Q2619" s="205"/>
      <c r="R2619" s="206"/>
      <c r="S2619" s="62"/>
      <c r="T2619" s="62"/>
      <c r="U2619" s="62"/>
      <c r="V2619" s="62"/>
      <c r="W2619" s="62"/>
      <c r="X2619" s="62"/>
      <c r="Y2619" s="62"/>
      <c r="Z2619" s="118"/>
      <c r="AA2619" s="118"/>
      <c r="AB2619" s="118"/>
      <c r="AC2619" s="118"/>
      <c r="AD2619" s="118"/>
      <c r="AE2619" s="118"/>
      <c r="AF2619" s="118"/>
      <c r="AG2619" s="118"/>
      <c r="AH2619" s="118"/>
      <c r="AI2619" s="118"/>
      <c r="AJ2619" s="118"/>
      <c r="AK2619" s="118"/>
      <c r="AL2619" s="118"/>
      <c r="AM2619" s="118"/>
      <c r="AN2619" s="118"/>
      <c r="AO2619" s="118"/>
      <c r="AP2619" s="118"/>
      <c r="AQ2619" s="118"/>
      <c r="AR2619" s="118"/>
      <c r="AS2619" s="118"/>
      <c r="AT2619" s="118"/>
      <c r="AU2619" s="118"/>
      <c r="AV2619" s="118"/>
      <c r="AW2619" s="118"/>
      <c r="AX2619" s="118"/>
      <c r="AY2619" s="118"/>
      <c r="AZ2619" s="118"/>
      <c r="BA2619" s="118"/>
      <c r="BB2619" s="117"/>
      <c r="BC2619" s="117"/>
      <c r="BD2619" s="117"/>
      <c r="BE2619" s="117"/>
      <c r="BF2619" s="117"/>
      <c r="BG2619" s="117"/>
      <c r="BH2619" s="117"/>
      <c r="BI2619" s="117"/>
      <c r="BJ2619" s="117"/>
      <c r="BK2619" s="117"/>
      <c r="BL2619" s="117"/>
      <c r="BM2619" s="117"/>
      <c r="BN2619" s="117"/>
      <c r="BO2619" s="117"/>
      <c r="BP2619" s="117"/>
      <c r="BQ2619" s="117"/>
      <c r="BR2619" s="117"/>
      <c r="BS2619" s="117"/>
      <c r="BT2619" s="117"/>
      <c r="BU2619" s="117"/>
      <c r="BV2619" s="117"/>
      <c r="BW2619" s="117"/>
      <c r="BX2619" s="117"/>
      <c r="BY2619" s="117"/>
      <c r="BZ2619" s="117"/>
      <c r="CA2619" s="117"/>
      <c r="CB2619" s="117"/>
      <c r="CC2619" s="117"/>
      <c r="CD2619" s="117"/>
      <c r="CE2619" s="117"/>
      <c r="CF2619" s="117"/>
      <c r="CG2619" s="117"/>
      <c r="CH2619" s="117"/>
      <c r="CI2619" s="117"/>
      <c r="CJ2619" s="117"/>
      <c r="CK2619" s="117"/>
      <c r="CL2619" s="117"/>
      <c r="CM2619" s="117"/>
      <c r="CN2619" s="117"/>
      <c r="CO2619" s="117"/>
      <c r="CP2619" s="117"/>
      <c r="CQ2619" s="117"/>
      <c r="CR2619" s="117"/>
      <c r="CS2619" s="117"/>
      <c r="CT2619" s="117"/>
      <c r="CU2619" s="117"/>
      <c r="CV2619" s="117"/>
      <c r="CW2619" s="117"/>
      <c r="CX2619" s="117"/>
      <c r="CY2619" s="117"/>
      <c r="CZ2619" s="117"/>
      <c r="DA2619" s="117"/>
      <c r="DB2619" s="117"/>
      <c r="DC2619" s="117"/>
      <c r="DD2619" s="117"/>
      <c r="DE2619" s="117"/>
      <c r="DF2619" s="117"/>
      <c r="DG2619" s="117"/>
      <c r="DH2619" s="117"/>
      <c r="DI2619" s="117"/>
      <c r="DJ2619" s="117"/>
      <c r="DK2619" s="117"/>
      <c r="DL2619" s="117"/>
      <c r="DM2619" s="117"/>
      <c r="DN2619" s="117"/>
      <c r="DO2619" s="117"/>
      <c r="DP2619" s="117"/>
      <c r="DQ2619" s="117"/>
      <c r="DR2619" s="117"/>
      <c r="DS2619" s="117"/>
      <c r="DT2619" s="117"/>
      <c r="DU2619" s="117"/>
      <c r="DV2619" s="117"/>
      <c r="DW2619" s="117"/>
      <c r="DX2619" s="117"/>
      <c r="DY2619" s="117"/>
      <c r="DZ2619" s="117"/>
      <c r="EA2619" s="117"/>
      <c r="EB2619" s="117"/>
      <c r="EC2619" s="117"/>
      <c r="ED2619" s="117"/>
      <c r="EE2619" s="117"/>
      <c r="EF2619" s="117"/>
      <c r="EG2619" s="117"/>
      <c r="EH2619" s="117"/>
      <c r="EI2619" s="117"/>
      <c r="EJ2619" s="117"/>
      <c r="EK2619" s="117"/>
      <c r="EL2619" s="117"/>
      <c r="EM2619" s="117"/>
      <c r="EN2619" s="117"/>
      <c r="EO2619" s="117"/>
      <c r="EP2619" s="117"/>
      <c r="EQ2619" s="117"/>
      <c r="ER2619" s="117"/>
      <c r="ES2619" s="117"/>
      <c r="ET2619" s="117"/>
      <c r="EU2619" s="117"/>
      <c r="EV2619" s="117"/>
      <c r="EW2619" s="117"/>
      <c r="EX2619" s="117"/>
      <c r="EY2619" s="117"/>
      <c r="EZ2619" s="117"/>
      <c r="FA2619" s="117"/>
      <c r="FB2619" s="117"/>
      <c r="FC2619" s="117"/>
      <c r="FD2619" s="117"/>
      <c r="FE2619" s="117"/>
      <c r="FF2619" s="117"/>
      <c r="FG2619" s="117"/>
      <c r="FH2619" s="117"/>
      <c r="FI2619" s="117"/>
      <c r="FJ2619" s="117"/>
      <c r="FK2619" s="117"/>
      <c r="FL2619" s="117"/>
      <c r="FM2619" s="117"/>
      <c r="FN2619" s="117"/>
      <c r="FO2619" s="117"/>
      <c r="FP2619" s="117"/>
      <c r="FQ2619" s="117"/>
      <c r="FR2619" s="117"/>
      <c r="FS2619" s="117"/>
      <c r="FT2619" s="117"/>
      <c r="FU2619" s="117"/>
      <c r="FV2619" s="117"/>
      <c r="FW2619" s="117"/>
      <c r="FX2619" s="117"/>
      <c r="FY2619" s="117"/>
      <c r="FZ2619" s="117"/>
      <c r="GA2619" s="117"/>
      <c r="GB2619" s="117"/>
      <c r="GC2619" s="117"/>
      <c r="GD2619" s="117"/>
      <c r="GE2619" s="117"/>
      <c r="GF2619" s="117"/>
      <c r="GG2619" s="117"/>
      <c r="GH2619" s="117"/>
      <c r="GI2619" s="117"/>
      <c r="GJ2619" s="117"/>
      <c r="GK2619" s="117"/>
      <c r="GL2619" s="117"/>
      <c r="GM2619" s="117"/>
      <c r="GN2619" s="117"/>
      <c r="GO2619" s="117"/>
      <c r="GP2619" s="117"/>
      <c r="GQ2619" s="117"/>
      <c r="GR2619" s="117"/>
      <c r="GS2619" s="117"/>
      <c r="GT2619" s="117"/>
      <c r="GU2619" s="117"/>
      <c r="GV2619" s="117"/>
      <c r="GW2619" s="117"/>
      <c r="GX2619" s="117"/>
      <c r="GY2619" s="117"/>
      <c r="GZ2619" s="117"/>
      <c r="HA2619" s="117"/>
      <c r="HB2619" s="117"/>
      <c r="HC2619" s="117"/>
      <c r="HD2619" s="117"/>
      <c r="HE2619" s="117"/>
      <c r="HF2619" s="117"/>
      <c r="HG2619" s="117"/>
      <c r="HH2619" s="117"/>
      <c r="HI2619" s="117"/>
      <c r="HJ2619" s="117"/>
      <c r="HK2619" s="117"/>
      <c r="HL2619" s="117"/>
      <c r="HM2619" s="117"/>
      <c r="HN2619" s="117"/>
      <c r="HO2619" s="117"/>
      <c r="HP2619" s="117"/>
      <c r="HQ2619" s="117"/>
      <c r="HR2619" s="117"/>
      <c r="HS2619" s="117"/>
      <c r="HT2619" s="117"/>
      <c r="HU2619" s="117"/>
      <c r="HV2619" s="117"/>
      <c r="HW2619" s="117"/>
      <c r="HX2619" s="117"/>
      <c r="HY2619" s="117"/>
      <c r="HZ2619" s="117"/>
      <c r="IA2619" s="117"/>
      <c r="IB2619" s="117"/>
      <c r="IC2619" s="117"/>
      <c r="ID2619" s="117"/>
      <c r="IE2619" s="117"/>
      <c r="IF2619" s="117"/>
      <c r="IG2619" s="117"/>
      <c r="IH2619" s="117"/>
      <c r="II2619" s="117"/>
      <c r="IJ2619" s="117"/>
      <c r="IK2619" s="117"/>
      <c r="IL2619" s="117"/>
      <c r="IM2619" s="117"/>
      <c r="IN2619" s="117"/>
      <c r="IO2619" s="117"/>
      <c r="IP2619" s="117"/>
      <c r="IQ2619" s="117"/>
      <c r="IR2619" s="117"/>
      <c r="IS2619" s="117"/>
      <c r="IT2619" s="117"/>
      <c r="IU2619" s="117"/>
      <c r="IV2619" s="117"/>
    </row>
    <row r="2620" spans="1:53" s="19" customFormat="1" ht="12.75" customHeight="1">
      <c r="A2620" s="197"/>
      <c r="B2620" s="198"/>
      <c r="C2620" s="198"/>
      <c r="D2620" s="198"/>
      <c r="E2620" s="199"/>
      <c r="F2620" s="120" t="s">
        <v>234</v>
      </c>
      <c r="G2620" s="51">
        <f aca="true" t="shared" si="638" ref="G2620:H2624">I2620+K2620+M2620+O2620</f>
        <v>40868.3</v>
      </c>
      <c r="H2620" s="51">
        <f t="shared" si="638"/>
        <v>3391.8</v>
      </c>
      <c r="I2620" s="51">
        <f t="shared" si="637"/>
        <v>18222.1</v>
      </c>
      <c r="J2620" s="51">
        <f t="shared" si="637"/>
        <v>3391.8</v>
      </c>
      <c r="K2620" s="51">
        <f t="shared" si="637"/>
        <v>0</v>
      </c>
      <c r="L2620" s="51">
        <f t="shared" si="637"/>
        <v>0</v>
      </c>
      <c r="M2620" s="51">
        <f t="shared" si="637"/>
        <v>22646.2</v>
      </c>
      <c r="N2620" s="51">
        <f t="shared" si="637"/>
        <v>0</v>
      </c>
      <c r="O2620" s="51">
        <f t="shared" si="637"/>
        <v>0</v>
      </c>
      <c r="P2620" s="51">
        <f t="shared" si="637"/>
        <v>0</v>
      </c>
      <c r="Q2620" s="205"/>
      <c r="R2620" s="206"/>
      <c r="S2620" s="16"/>
      <c r="T2620" s="17"/>
      <c r="U2620" s="17"/>
      <c r="V2620" s="17"/>
      <c r="W2620" s="18"/>
      <c r="X2620" s="18"/>
      <c r="Y2620" s="18"/>
      <c r="Z2620" s="18"/>
      <c r="AA2620" s="18"/>
      <c r="AB2620" s="18"/>
      <c r="AC2620" s="18"/>
      <c r="AD2620" s="18"/>
      <c r="AE2620" s="18"/>
      <c r="AF2620" s="18"/>
      <c r="AG2620" s="18"/>
      <c r="AH2620" s="18"/>
      <c r="AI2620" s="18"/>
      <c r="AJ2620" s="18"/>
      <c r="AK2620" s="18"/>
      <c r="AL2620" s="18"/>
      <c r="AM2620" s="18"/>
      <c r="AN2620" s="18"/>
      <c r="AO2620" s="18"/>
      <c r="AP2620" s="18"/>
      <c r="AQ2620" s="18"/>
      <c r="AR2620" s="18"/>
      <c r="AS2620" s="18"/>
      <c r="AT2620" s="18"/>
      <c r="AU2620" s="18"/>
      <c r="AV2620" s="18"/>
      <c r="AW2620" s="18"/>
      <c r="AX2620" s="18"/>
      <c r="AY2620" s="18"/>
      <c r="AZ2620" s="18"/>
      <c r="BA2620" s="18"/>
    </row>
    <row r="2621" spans="1:53" s="19" customFormat="1" ht="12.75" customHeight="1">
      <c r="A2621" s="197"/>
      <c r="B2621" s="198"/>
      <c r="C2621" s="198"/>
      <c r="D2621" s="198"/>
      <c r="E2621" s="199"/>
      <c r="F2621" s="120" t="s">
        <v>235</v>
      </c>
      <c r="G2621" s="51">
        <f t="shared" si="638"/>
        <v>0</v>
      </c>
      <c r="H2621" s="51">
        <f t="shared" si="638"/>
        <v>0</v>
      </c>
      <c r="I2621" s="51">
        <f t="shared" si="637"/>
        <v>0</v>
      </c>
      <c r="J2621" s="51">
        <f t="shared" si="637"/>
        <v>0</v>
      </c>
      <c r="K2621" s="51">
        <f t="shared" si="637"/>
        <v>0</v>
      </c>
      <c r="L2621" s="51">
        <f t="shared" si="637"/>
        <v>0</v>
      </c>
      <c r="M2621" s="51">
        <f t="shared" si="637"/>
        <v>0</v>
      </c>
      <c r="N2621" s="51">
        <f t="shared" si="637"/>
        <v>0</v>
      </c>
      <c r="O2621" s="51">
        <f t="shared" si="637"/>
        <v>0</v>
      </c>
      <c r="P2621" s="51">
        <f t="shared" si="637"/>
        <v>0</v>
      </c>
      <c r="Q2621" s="205"/>
      <c r="R2621" s="206"/>
      <c r="S2621" s="16"/>
      <c r="T2621" s="17"/>
      <c r="U2621" s="17"/>
      <c r="V2621" s="17"/>
      <c r="W2621" s="18"/>
      <c r="X2621" s="18"/>
      <c r="Y2621" s="18"/>
      <c r="Z2621" s="18"/>
      <c r="AA2621" s="18"/>
      <c r="AB2621" s="18"/>
      <c r="AC2621" s="18"/>
      <c r="AD2621" s="18"/>
      <c r="AE2621" s="18"/>
      <c r="AF2621" s="18"/>
      <c r="AG2621" s="18"/>
      <c r="AH2621" s="18"/>
      <c r="AI2621" s="18"/>
      <c r="AJ2621" s="18"/>
      <c r="AK2621" s="18"/>
      <c r="AL2621" s="18"/>
      <c r="AM2621" s="18"/>
      <c r="AN2621" s="18"/>
      <c r="AO2621" s="18"/>
      <c r="AP2621" s="18"/>
      <c r="AQ2621" s="18"/>
      <c r="AR2621" s="18"/>
      <c r="AS2621" s="18"/>
      <c r="AT2621" s="18"/>
      <c r="AU2621" s="18"/>
      <c r="AV2621" s="18"/>
      <c r="AW2621" s="18"/>
      <c r="AX2621" s="18"/>
      <c r="AY2621" s="18"/>
      <c r="AZ2621" s="18"/>
      <c r="BA2621" s="18"/>
    </row>
    <row r="2622" spans="1:53" s="19" customFormat="1" ht="12.75" customHeight="1">
      <c r="A2622" s="197"/>
      <c r="B2622" s="198"/>
      <c r="C2622" s="198"/>
      <c r="D2622" s="198"/>
      <c r="E2622" s="199"/>
      <c r="F2622" s="120" t="s">
        <v>236</v>
      </c>
      <c r="G2622" s="51">
        <f t="shared" si="638"/>
        <v>188568.40000000008</v>
      </c>
      <c r="H2622" s="51">
        <f t="shared" si="638"/>
        <v>9600</v>
      </c>
      <c r="I2622" s="51">
        <f t="shared" si="637"/>
        <v>155027.5000000001</v>
      </c>
      <c r="J2622" s="51">
        <f t="shared" si="637"/>
        <v>9600</v>
      </c>
      <c r="K2622" s="51">
        <f t="shared" si="637"/>
        <v>0</v>
      </c>
      <c r="L2622" s="51">
        <f t="shared" si="637"/>
        <v>0</v>
      </c>
      <c r="M2622" s="51">
        <f t="shared" si="637"/>
        <v>33540.9</v>
      </c>
      <c r="N2622" s="51">
        <f t="shared" si="637"/>
        <v>0</v>
      </c>
      <c r="O2622" s="51">
        <f t="shared" si="637"/>
        <v>0</v>
      </c>
      <c r="P2622" s="51">
        <f t="shared" si="637"/>
        <v>0</v>
      </c>
      <c r="Q2622" s="205"/>
      <c r="R2622" s="206"/>
      <c r="S2622" s="16"/>
      <c r="T2622" s="17"/>
      <c r="U2622" s="17"/>
      <c r="V2622" s="17"/>
      <c r="W2622" s="18"/>
      <c r="X2622" s="18"/>
      <c r="Y2622" s="18"/>
      <c r="Z2622" s="18"/>
      <c r="AA2622" s="18"/>
      <c r="AB2622" s="18"/>
      <c r="AC2622" s="18"/>
      <c r="AD2622" s="18"/>
      <c r="AE2622" s="18"/>
      <c r="AF2622" s="18"/>
      <c r="AG2622" s="18"/>
      <c r="AH2622" s="18"/>
      <c r="AI2622" s="18"/>
      <c r="AJ2622" s="18"/>
      <c r="AK2622" s="18"/>
      <c r="AL2622" s="18"/>
      <c r="AM2622" s="18"/>
      <c r="AN2622" s="18"/>
      <c r="AO2622" s="18"/>
      <c r="AP2622" s="18"/>
      <c r="AQ2622" s="18"/>
      <c r="AR2622" s="18"/>
      <c r="AS2622" s="18"/>
      <c r="AT2622" s="18"/>
      <c r="AU2622" s="18"/>
      <c r="AV2622" s="18"/>
      <c r="AW2622" s="18"/>
      <c r="AX2622" s="18"/>
      <c r="AY2622" s="18"/>
      <c r="AZ2622" s="18"/>
      <c r="BA2622" s="18"/>
    </row>
    <row r="2623" spans="1:53" s="19" customFormat="1" ht="12.75" customHeight="1">
      <c r="A2623" s="197"/>
      <c r="B2623" s="198"/>
      <c r="C2623" s="198"/>
      <c r="D2623" s="198"/>
      <c r="E2623" s="199"/>
      <c r="F2623" s="120" t="s">
        <v>237</v>
      </c>
      <c r="G2623" s="51">
        <f t="shared" si="638"/>
        <v>13234.400000000001</v>
      </c>
      <c r="H2623" s="51">
        <f t="shared" si="638"/>
        <v>0</v>
      </c>
      <c r="I2623" s="51">
        <f t="shared" si="637"/>
        <v>13234.400000000001</v>
      </c>
      <c r="J2623" s="51">
        <f t="shared" si="637"/>
        <v>0</v>
      </c>
      <c r="K2623" s="51">
        <f t="shared" si="637"/>
        <v>0</v>
      </c>
      <c r="L2623" s="51">
        <f t="shared" si="637"/>
        <v>0</v>
      </c>
      <c r="M2623" s="51">
        <f t="shared" si="637"/>
        <v>0</v>
      </c>
      <c r="N2623" s="51">
        <f t="shared" si="637"/>
        <v>0</v>
      </c>
      <c r="O2623" s="51">
        <f t="shared" si="637"/>
        <v>0</v>
      </c>
      <c r="P2623" s="51">
        <f t="shared" si="637"/>
        <v>0</v>
      </c>
      <c r="Q2623" s="205"/>
      <c r="R2623" s="206"/>
      <c r="S2623" s="16"/>
      <c r="T2623" s="17"/>
      <c r="U2623" s="17"/>
      <c r="V2623" s="17"/>
      <c r="W2623" s="18"/>
      <c r="X2623" s="18"/>
      <c r="Y2623" s="18"/>
      <c r="Z2623" s="18"/>
      <c r="AA2623" s="18"/>
      <c r="AB2623" s="18"/>
      <c r="AC2623" s="18"/>
      <c r="AD2623" s="18"/>
      <c r="AE2623" s="18"/>
      <c r="AF2623" s="18"/>
      <c r="AG2623" s="18"/>
      <c r="AH2623" s="18"/>
      <c r="AI2623" s="18"/>
      <c r="AJ2623" s="18"/>
      <c r="AK2623" s="18"/>
      <c r="AL2623" s="18"/>
      <c r="AM2623" s="18"/>
      <c r="AN2623" s="18"/>
      <c r="AO2623" s="18"/>
      <c r="AP2623" s="18"/>
      <c r="AQ2623" s="18"/>
      <c r="AR2623" s="18"/>
      <c r="AS2623" s="18"/>
      <c r="AT2623" s="18"/>
      <c r="AU2623" s="18"/>
      <c r="AV2623" s="18"/>
      <c r="AW2623" s="18"/>
      <c r="AX2623" s="18"/>
      <c r="AY2623" s="18"/>
      <c r="AZ2623" s="18"/>
      <c r="BA2623" s="18"/>
    </row>
    <row r="2624" spans="1:53" s="19" customFormat="1" ht="12.75" customHeight="1" thickBot="1">
      <c r="A2624" s="200"/>
      <c r="B2624" s="201"/>
      <c r="C2624" s="201"/>
      <c r="D2624" s="201"/>
      <c r="E2624" s="202"/>
      <c r="F2624" s="121" t="s">
        <v>238</v>
      </c>
      <c r="G2624" s="53">
        <f t="shared" si="638"/>
        <v>0</v>
      </c>
      <c r="H2624" s="53">
        <f t="shared" si="638"/>
        <v>0</v>
      </c>
      <c r="I2624" s="53">
        <f t="shared" si="637"/>
        <v>0</v>
      </c>
      <c r="J2624" s="53">
        <f t="shared" si="637"/>
        <v>0</v>
      </c>
      <c r="K2624" s="53">
        <f t="shared" si="637"/>
        <v>0</v>
      </c>
      <c r="L2624" s="53">
        <f t="shared" si="637"/>
        <v>0</v>
      </c>
      <c r="M2624" s="53">
        <f t="shared" si="637"/>
        <v>0</v>
      </c>
      <c r="N2624" s="53">
        <f t="shared" si="637"/>
        <v>0</v>
      </c>
      <c r="O2624" s="53">
        <f t="shared" si="637"/>
        <v>0</v>
      </c>
      <c r="P2624" s="53">
        <f t="shared" si="637"/>
        <v>0</v>
      </c>
      <c r="Q2624" s="207"/>
      <c r="R2624" s="208"/>
      <c r="S2624" s="16"/>
      <c r="T2624" s="17"/>
      <c r="U2624" s="17"/>
      <c r="V2624" s="17"/>
      <c r="W2624" s="18"/>
      <c r="X2624" s="18"/>
      <c r="Y2624" s="18"/>
      <c r="Z2624" s="18"/>
      <c r="AA2624" s="18"/>
      <c r="AB2624" s="18"/>
      <c r="AC2624" s="18"/>
      <c r="AD2624" s="18"/>
      <c r="AE2624" s="18"/>
      <c r="AF2624" s="18"/>
      <c r="AG2624" s="18"/>
      <c r="AH2624" s="18"/>
      <c r="AI2624" s="18"/>
      <c r="AJ2624" s="18"/>
      <c r="AK2624" s="18"/>
      <c r="AL2624" s="18"/>
      <c r="AM2624" s="18"/>
      <c r="AN2624" s="18"/>
      <c r="AO2624" s="18"/>
      <c r="AP2624" s="18"/>
      <c r="AQ2624" s="18"/>
      <c r="AR2624" s="18"/>
      <c r="AS2624" s="18"/>
      <c r="AT2624" s="18"/>
      <c r="AU2624" s="18"/>
      <c r="AV2624" s="18"/>
      <c r="AW2624" s="18"/>
      <c r="AX2624" s="18"/>
      <c r="AY2624" s="18"/>
      <c r="AZ2624" s="18"/>
      <c r="BA2624" s="18"/>
    </row>
    <row r="2625" spans="1:256" s="19" customFormat="1" ht="12.75" customHeight="1">
      <c r="A2625" s="209" t="s">
        <v>155</v>
      </c>
      <c r="B2625" s="210"/>
      <c r="C2625" s="210"/>
      <c r="D2625" s="210"/>
      <c r="E2625" s="210"/>
      <c r="F2625" s="119" t="s">
        <v>19</v>
      </c>
      <c r="G2625" s="23">
        <f>SUM(G2626:G2636)</f>
        <v>3402228.4000000004</v>
      </c>
      <c r="H2625" s="23">
        <f aca="true" t="shared" si="639" ref="H2625:P2625">SUM(H2626:H2636)</f>
        <v>840559.5000000001</v>
      </c>
      <c r="I2625" s="23">
        <f t="shared" si="639"/>
        <v>2958239.7</v>
      </c>
      <c r="J2625" s="23">
        <f t="shared" si="639"/>
        <v>793955.8</v>
      </c>
      <c r="K2625" s="23">
        <f t="shared" si="639"/>
        <v>203538.7</v>
      </c>
      <c r="L2625" s="23">
        <f t="shared" si="639"/>
        <v>28338.7</v>
      </c>
      <c r="M2625" s="23">
        <f t="shared" si="639"/>
        <v>182049.99999999997</v>
      </c>
      <c r="N2625" s="23">
        <f t="shared" si="639"/>
        <v>18265</v>
      </c>
      <c r="O2625" s="23">
        <f t="shared" si="639"/>
        <v>58400</v>
      </c>
      <c r="P2625" s="23">
        <f t="shared" si="639"/>
        <v>0</v>
      </c>
      <c r="Q2625" s="210"/>
      <c r="R2625" s="215"/>
      <c r="S2625" s="62"/>
      <c r="T2625" s="62"/>
      <c r="U2625" s="62"/>
      <c r="V2625" s="198"/>
      <c r="W2625" s="198"/>
      <c r="X2625" s="198"/>
      <c r="Y2625" s="198"/>
      <c r="Z2625" s="198"/>
      <c r="AA2625" s="198"/>
      <c r="AB2625" s="198"/>
      <c r="AC2625" s="198"/>
      <c r="AD2625" s="198"/>
      <c r="AE2625" s="198"/>
      <c r="AF2625" s="198"/>
      <c r="AG2625" s="198"/>
      <c r="AH2625" s="198"/>
      <c r="AI2625" s="198"/>
      <c r="AJ2625" s="198"/>
      <c r="AK2625" s="198"/>
      <c r="AL2625" s="198"/>
      <c r="AM2625" s="198"/>
      <c r="AN2625" s="198"/>
      <c r="AO2625" s="198"/>
      <c r="AP2625" s="198"/>
      <c r="AQ2625" s="198"/>
      <c r="AR2625" s="198"/>
      <c r="AS2625" s="198"/>
      <c r="AT2625" s="198"/>
      <c r="AU2625" s="198"/>
      <c r="AV2625" s="198"/>
      <c r="AW2625" s="198"/>
      <c r="AX2625" s="198"/>
      <c r="AY2625" s="198"/>
      <c r="AZ2625" s="198"/>
      <c r="BA2625" s="198"/>
      <c r="BB2625" s="212"/>
      <c r="BC2625" s="212"/>
      <c r="BD2625" s="212"/>
      <c r="BE2625" s="212"/>
      <c r="BF2625" s="212"/>
      <c r="BG2625" s="212"/>
      <c r="BH2625" s="212"/>
      <c r="BI2625" s="212"/>
      <c r="BJ2625" s="212"/>
      <c r="BK2625" s="212"/>
      <c r="BL2625" s="212"/>
      <c r="BM2625" s="212"/>
      <c r="BN2625" s="212"/>
      <c r="BO2625" s="212"/>
      <c r="BP2625" s="212"/>
      <c r="BQ2625" s="212"/>
      <c r="BR2625" s="212"/>
      <c r="BS2625" s="212"/>
      <c r="BT2625" s="212"/>
      <c r="BU2625" s="212"/>
      <c r="BV2625" s="212"/>
      <c r="BW2625" s="212"/>
      <c r="BX2625" s="212"/>
      <c r="BY2625" s="212"/>
      <c r="BZ2625" s="212" t="s">
        <v>155</v>
      </c>
      <c r="CA2625" s="212"/>
      <c r="CB2625" s="212"/>
      <c r="CC2625" s="212"/>
      <c r="CD2625" s="212" t="s">
        <v>155</v>
      </c>
      <c r="CE2625" s="212"/>
      <c r="CF2625" s="212"/>
      <c r="CG2625" s="212"/>
      <c r="CH2625" s="212" t="s">
        <v>155</v>
      </c>
      <c r="CI2625" s="212"/>
      <c r="CJ2625" s="212"/>
      <c r="CK2625" s="212"/>
      <c r="CL2625" s="212" t="s">
        <v>155</v>
      </c>
      <c r="CM2625" s="212"/>
      <c r="CN2625" s="212"/>
      <c r="CO2625" s="212"/>
      <c r="CP2625" s="212" t="s">
        <v>155</v>
      </c>
      <c r="CQ2625" s="212"/>
      <c r="CR2625" s="212"/>
      <c r="CS2625" s="212"/>
      <c r="CT2625" s="212" t="s">
        <v>155</v>
      </c>
      <c r="CU2625" s="212"/>
      <c r="CV2625" s="212"/>
      <c r="CW2625" s="212"/>
      <c r="CX2625" s="212" t="s">
        <v>155</v>
      </c>
      <c r="CY2625" s="212"/>
      <c r="CZ2625" s="212"/>
      <c r="DA2625" s="212"/>
      <c r="DB2625" s="212" t="s">
        <v>155</v>
      </c>
      <c r="DC2625" s="212"/>
      <c r="DD2625" s="212"/>
      <c r="DE2625" s="212"/>
      <c r="DF2625" s="212" t="s">
        <v>155</v>
      </c>
      <c r="DG2625" s="212"/>
      <c r="DH2625" s="212"/>
      <c r="DI2625" s="212"/>
      <c r="DJ2625" s="212" t="s">
        <v>155</v>
      </c>
      <c r="DK2625" s="212"/>
      <c r="DL2625" s="212"/>
      <c r="DM2625" s="212"/>
      <c r="DN2625" s="212" t="s">
        <v>155</v>
      </c>
      <c r="DO2625" s="212"/>
      <c r="DP2625" s="212"/>
      <c r="DQ2625" s="212"/>
      <c r="DR2625" s="212" t="s">
        <v>155</v>
      </c>
      <c r="DS2625" s="212"/>
      <c r="DT2625" s="212"/>
      <c r="DU2625" s="212"/>
      <c r="DV2625" s="212" t="s">
        <v>155</v>
      </c>
      <c r="DW2625" s="212"/>
      <c r="DX2625" s="212"/>
      <c r="DY2625" s="212"/>
      <c r="DZ2625" s="212" t="s">
        <v>155</v>
      </c>
      <c r="EA2625" s="212"/>
      <c r="EB2625" s="212"/>
      <c r="EC2625" s="212"/>
      <c r="ED2625" s="212" t="s">
        <v>155</v>
      </c>
      <c r="EE2625" s="212"/>
      <c r="EF2625" s="212"/>
      <c r="EG2625" s="212"/>
      <c r="EH2625" s="212" t="s">
        <v>155</v>
      </c>
      <c r="EI2625" s="212"/>
      <c r="EJ2625" s="212"/>
      <c r="EK2625" s="212"/>
      <c r="EL2625" s="212" t="s">
        <v>155</v>
      </c>
      <c r="EM2625" s="212"/>
      <c r="EN2625" s="212"/>
      <c r="EO2625" s="212"/>
      <c r="EP2625" s="212" t="s">
        <v>155</v>
      </c>
      <c r="EQ2625" s="212"/>
      <c r="ER2625" s="212"/>
      <c r="ES2625" s="212"/>
      <c r="ET2625" s="212" t="s">
        <v>155</v>
      </c>
      <c r="EU2625" s="212"/>
      <c r="EV2625" s="212"/>
      <c r="EW2625" s="212"/>
      <c r="EX2625" s="212" t="s">
        <v>155</v>
      </c>
      <c r="EY2625" s="212"/>
      <c r="EZ2625" s="212"/>
      <c r="FA2625" s="212"/>
      <c r="FB2625" s="212" t="s">
        <v>155</v>
      </c>
      <c r="FC2625" s="212"/>
      <c r="FD2625" s="212"/>
      <c r="FE2625" s="212"/>
      <c r="FF2625" s="212" t="s">
        <v>155</v>
      </c>
      <c r="FG2625" s="212"/>
      <c r="FH2625" s="212"/>
      <c r="FI2625" s="212"/>
      <c r="FJ2625" s="212" t="s">
        <v>155</v>
      </c>
      <c r="FK2625" s="212"/>
      <c r="FL2625" s="212"/>
      <c r="FM2625" s="212"/>
      <c r="FN2625" s="212" t="s">
        <v>155</v>
      </c>
      <c r="FO2625" s="212"/>
      <c r="FP2625" s="212"/>
      <c r="FQ2625" s="212"/>
      <c r="FR2625" s="212" t="s">
        <v>155</v>
      </c>
      <c r="FS2625" s="212"/>
      <c r="FT2625" s="212"/>
      <c r="FU2625" s="212"/>
      <c r="FV2625" s="212" t="s">
        <v>155</v>
      </c>
      <c r="FW2625" s="212"/>
      <c r="FX2625" s="212"/>
      <c r="FY2625" s="212"/>
      <c r="FZ2625" s="212" t="s">
        <v>155</v>
      </c>
      <c r="GA2625" s="212"/>
      <c r="GB2625" s="212"/>
      <c r="GC2625" s="212"/>
      <c r="GD2625" s="212" t="s">
        <v>155</v>
      </c>
      <c r="GE2625" s="212"/>
      <c r="GF2625" s="212"/>
      <c r="GG2625" s="212"/>
      <c r="GH2625" s="212" t="s">
        <v>155</v>
      </c>
      <c r="GI2625" s="212"/>
      <c r="GJ2625" s="212"/>
      <c r="GK2625" s="212"/>
      <c r="GL2625" s="212" t="s">
        <v>155</v>
      </c>
      <c r="GM2625" s="212"/>
      <c r="GN2625" s="212"/>
      <c r="GO2625" s="212"/>
      <c r="GP2625" s="212" t="s">
        <v>155</v>
      </c>
      <c r="GQ2625" s="212"/>
      <c r="GR2625" s="212"/>
      <c r="GS2625" s="212"/>
      <c r="GT2625" s="212" t="s">
        <v>155</v>
      </c>
      <c r="GU2625" s="212"/>
      <c r="GV2625" s="212"/>
      <c r="GW2625" s="212"/>
      <c r="GX2625" s="212" t="s">
        <v>155</v>
      </c>
      <c r="GY2625" s="212"/>
      <c r="GZ2625" s="212"/>
      <c r="HA2625" s="212"/>
      <c r="HB2625" s="212" t="s">
        <v>155</v>
      </c>
      <c r="HC2625" s="212"/>
      <c r="HD2625" s="212"/>
      <c r="HE2625" s="212"/>
      <c r="HF2625" s="212" t="s">
        <v>155</v>
      </c>
      <c r="HG2625" s="212"/>
      <c r="HH2625" s="212"/>
      <c r="HI2625" s="212"/>
      <c r="HJ2625" s="212" t="s">
        <v>155</v>
      </c>
      <c r="HK2625" s="212"/>
      <c r="HL2625" s="212"/>
      <c r="HM2625" s="212"/>
      <c r="HN2625" s="212" t="s">
        <v>155</v>
      </c>
      <c r="HO2625" s="212"/>
      <c r="HP2625" s="212"/>
      <c r="HQ2625" s="212"/>
      <c r="HR2625" s="212" t="s">
        <v>155</v>
      </c>
      <c r="HS2625" s="212"/>
      <c r="HT2625" s="212"/>
      <c r="HU2625" s="212"/>
      <c r="HV2625" s="212" t="s">
        <v>155</v>
      </c>
      <c r="HW2625" s="212"/>
      <c r="HX2625" s="212"/>
      <c r="HY2625" s="212"/>
      <c r="HZ2625" s="212" t="s">
        <v>155</v>
      </c>
      <c r="IA2625" s="212"/>
      <c r="IB2625" s="212"/>
      <c r="IC2625" s="212"/>
      <c r="ID2625" s="212" t="s">
        <v>155</v>
      </c>
      <c r="IE2625" s="212"/>
      <c r="IF2625" s="212"/>
      <c r="IG2625" s="212"/>
      <c r="IH2625" s="212" t="s">
        <v>155</v>
      </c>
      <c r="II2625" s="212"/>
      <c r="IJ2625" s="212"/>
      <c r="IK2625" s="212"/>
      <c r="IL2625" s="212" t="s">
        <v>155</v>
      </c>
      <c r="IM2625" s="212"/>
      <c r="IN2625" s="212"/>
      <c r="IO2625" s="212"/>
      <c r="IP2625" s="212" t="s">
        <v>155</v>
      </c>
      <c r="IQ2625" s="212"/>
      <c r="IR2625" s="212"/>
      <c r="IS2625" s="212"/>
      <c r="IT2625" s="212" t="s">
        <v>155</v>
      </c>
      <c r="IU2625" s="212"/>
      <c r="IV2625" s="212"/>
    </row>
    <row r="2626" spans="1:256" s="19" customFormat="1" ht="12.75" customHeight="1">
      <c r="A2626" s="211"/>
      <c r="B2626" s="212"/>
      <c r="C2626" s="212"/>
      <c r="D2626" s="212"/>
      <c r="E2626" s="212"/>
      <c r="F2626" s="120" t="s">
        <v>22</v>
      </c>
      <c r="G2626" s="51">
        <f t="shared" si="630"/>
        <v>79634.00000000001</v>
      </c>
      <c r="H2626" s="51">
        <f t="shared" si="631"/>
        <v>79634.00000000001</v>
      </c>
      <c r="I2626" s="51">
        <f aca="true" t="shared" si="640" ref="I2626:J2631">I2602-I2614</f>
        <v>79634.00000000001</v>
      </c>
      <c r="J2626" s="51">
        <f t="shared" si="640"/>
        <v>79634.00000000001</v>
      </c>
      <c r="K2626" s="51">
        <f aca="true" t="shared" si="641" ref="K2626:P2630">K2188+K2480+K2590</f>
        <v>0</v>
      </c>
      <c r="L2626" s="51">
        <f t="shared" si="641"/>
        <v>0</v>
      </c>
      <c r="M2626" s="51">
        <f t="shared" si="641"/>
        <v>0</v>
      </c>
      <c r="N2626" s="51">
        <f t="shared" si="641"/>
        <v>0</v>
      </c>
      <c r="O2626" s="51">
        <f t="shared" si="641"/>
        <v>0</v>
      </c>
      <c r="P2626" s="51">
        <f t="shared" si="641"/>
        <v>0</v>
      </c>
      <c r="Q2626" s="212"/>
      <c r="R2626" s="216"/>
      <c r="S2626" s="62"/>
      <c r="T2626" s="62"/>
      <c r="U2626" s="62"/>
      <c r="V2626" s="198"/>
      <c r="W2626" s="198"/>
      <c r="X2626" s="198"/>
      <c r="Y2626" s="198"/>
      <c r="Z2626" s="198"/>
      <c r="AA2626" s="198"/>
      <c r="AB2626" s="198"/>
      <c r="AC2626" s="198"/>
      <c r="AD2626" s="198"/>
      <c r="AE2626" s="198"/>
      <c r="AF2626" s="198"/>
      <c r="AG2626" s="198"/>
      <c r="AH2626" s="198"/>
      <c r="AI2626" s="198"/>
      <c r="AJ2626" s="198"/>
      <c r="AK2626" s="198"/>
      <c r="AL2626" s="198"/>
      <c r="AM2626" s="198"/>
      <c r="AN2626" s="198"/>
      <c r="AO2626" s="198"/>
      <c r="AP2626" s="198"/>
      <c r="AQ2626" s="198"/>
      <c r="AR2626" s="198"/>
      <c r="AS2626" s="198"/>
      <c r="AT2626" s="198"/>
      <c r="AU2626" s="198"/>
      <c r="AV2626" s="198"/>
      <c r="AW2626" s="198"/>
      <c r="AX2626" s="198"/>
      <c r="AY2626" s="198"/>
      <c r="AZ2626" s="198"/>
      <c r="BA2626" s="198"/>
      <c r="BB2626" s="212"/>
      <c r="BC2626" s="212"/>
      <c r="BD2626" s="212"/>
      <c r="BE2626" s="212"/>
      <c r="BF2626" s="212"/>
      <c r="BG2626" s="212"/>
      <c r="BH2626" s="212"/>
      <c r="BI2626" s="212"/>
      <c r="BJ2626" s="212"/>
      <c r="BK2626" s="212"/>
      <c r="BL2626" s="212"/>
      <c r="BM2626" s="212"/>
      <c r="BN2626" s="212"/>
      <c r="BO2626" s="212"/>
      <c r="BP2626" s="212"/>
      <c r="BQ2626" s="212"/>
      <c r="BR2626" s="212"/>
      <c r="BS2626" s="212"/>
      <c r="BT2626" s="212"/>
      <c r="BU2626" s="212"/>
      <c r="BV2626" s="212"/>
      <c r="BW2626" s="212"/>
      <c r="BX2626" s="212"/>
      <c r="BY2626" s="212"/>
      <c r="BZ2626" s="212"/>
      <c r="CA2626" s="212"/>
      <c r="CB2626" s="212"/>
      <c r="CC2626" s="212"/>
      <c r="CD2626" s="212"/>
      <c r="CE2626" s="212"/>
      <c r="CF2626" s="212"/>
      <c r="CG2626" s="212"/>
      <c r="CH2626" s="212"/>
      <c r="CI2626" s="212"/>
      <c r="CJ2626" s="212"/>
      <c r="CK2626" s="212"/>
      <c r="CL2626" s="212"/>
      <c r="CM2626" s="212"/>
      <c r="CN2626" s="212"/>
      <c r="CO2626" s="212"/>
      <c r="CP2626" s="212"/>
      <c r="CQ2626" s="212"/>
      <c r="CR2626" s="212"/>
      <c r="CS2626" s="212"/>
      <c r="CT2626" s="212"/>
      <c r="CU2626" s="212"/>
      <c r="CV2626" s="212"/>
      <c r="CW2626" s="212"/>
      <c r="CX2626" s="212"/>
      <c r="CY2626" s="212"/>
      <c r="CZ2626" s="212"/>
      <c r="DA2626" s="212"/>
      <c r="DB2626" s="212"/>
      <c r="DC2626" s="212"/>
      <c r="DD2626" s="212"/>
      <c r="DE2626" s="212"/>
      <c r="DF2626" s="212"/>
      <c r="DG2626" s="212"/>
      <c r="DH2626" s="212"/>
      <c r="DI2626" s="212"/>
      <c r="DJ2626" s="212"/>
      <c r="DK2626" s="212"/>
      <c r="DL2626" s="212"/>
      <c r="DM2626" s="212"/>
      <c r="DN2626" s="212"/>
      <c r="DO2626" s="212"/>
      <c r="DP2626" s="212"/>
      <c r="DQ2626" s="212"/>
      <c r="DR2626" s="212"/>
      <c r="DS2626" s="212"/>
      <c r="DT2626" s="212"/>
      <c r="DU2626" s="212"/>
      <c r="DV2626" s="212"/>
      <c r="DW2626" s="212"/>
      <c r="DX2626" s="212"/>
      <c r="DY2626" s="212"/>
      <c r="DZ2626" s="212"/>
      <c r="EA2626" s="212"/>
      <c r="EB2626" s="212"/>
      <c r="EC2626" s="212"/>
      <c r="ED2626" s="212"/>
      <c r="EE2626" s="212"/>
      <c r="EF2626" s="212"/>
      <c r="EG2626" s="212"/>
      <c r="EH2626" s="212"/>
      <c r="EI2626" s="212"/>
      <c r="EJ2626" s="212"/>
      <c r="EK2626" s="212"/>
      <c r="EL2626" s="212"/>
      <c r="EM2626" s="212"/>
      <c r="EN2626" s="212"/>
      <c r="EO2626" s="212"/>
      <c r="EP2626" s="212"/>
      <c r="EQ2626" s="212"/>
      <c r="ER2626" s="212"/>
      <c r="ES2626" s="212"/>
      <c r="ET2626" s="212"/>
      <c r="EU2626" s="212"/>
      <c r="EV2626" s="212"/>
      <c r="EW2626" s="212"/>
      <c r="EX2626" s="212"/>
      <c r="EY2626" s="212"/>
      <c r="EZ2626" s="212"/>
      <c r="FA2626" s="212"/>
      <c r="FB2626" s="212"/>
      <c r="FC2626" s="212"/>
      <c r="FD2626" s="212"/>
      <c r="FE2626" s="212"/>
      <c r="FF2626" s="212"/>
      <c r="FG2626" s="212"/>
      <c r="FH2626" s="212"/>
      <c r="FI2626" s="212"/>
      <c r="FJ2626" s="212"/>
      <c r="FK2626" s="212"/>
      <c r="FL2626" s="212"/>
      <c r="FM2626" s="212"/>
      <c r="FN2626" s="212"/>
      <c r="FO2626" s="212"/>
      <c r="FP2626" s="212"/>
      <c r="FQ2626" s="212"/>
      <c r="FR2626" s="212"/>
      <c r="FS2626" s="212"/>
      <c r="FT2626" s="212"/>
      <c r="FU2626" s="212"/>
      <c r="FV2626" s="212"/>
      <c r="FW2626" s="212"/>
      <c r="FX2626" s="212"/>
      <c r="FY2626" s="212"/>
      <c r="FZ2626" s="212"/>
      <c r="GA2626" s="212"/>
      <c r="GB2626" s="212"/>
      <c r="GC2626" s="212"/>
      <c r="GD2626" s="212"/>
      <c r="GE2626" s="212"/>
      <c r="GF2626" s="212"/>
      <c r="GG2626" s="212"/>
      <c r="GH2626" s="212"/>
      <c r="GI2626" s="212"/>
      <c r="GJ2626" s="212"/>
      <c r="GK2626" s="212"/>
      <c r="GL2626" s="212"/>
      <c r="GM2626" s="212"/>
      <c r="GN2626" s="212"/>
      <c r="GO2626" s="212"/>
      <c r="GP2626" s="212"/>
      <c r="GQ2626" s="212"/>
      <c r="GR2626" s="212"/>
      <c r="GS2626" s="212"/>
      <c r="GT2626" s="212"/>
      <c r="GU2626" s="212"/>
      <c r="GV2626" s="212"/>
      <c r="GW2626" s="212"/>
      <c r="GX2626" s="212"/>
      <c r="GY2626" s="212"/>
      <c r="GZ2626" s="212"/>
      <c r="HA2626" s="212"/>
      <c r="HB2626" s="212"/>
      <c r="HC2626" s="212"/>
      <c r="HD2626" s="212"/>
      <c r="HE2626" s="212"/>
      <c r="HF2626" s="212"/>
      <c r="HG2626" s="212"/>
      <c r="HH2626" s="212"/>
      <c r="HI2626" s="212"/>
      <c r="HJ2626" s="212"/>
      <c r="HK2626" s="212"/>
      <c r="HL2626" s="212"/>
      <c r="HM2626" s="212"/>
      <c r="HN2626" s="212"/>
      <c r="HO2626" s="212"/>
      <c r="HP2626" s="212"/>
      <c r="HQ2626" s="212"/>
      <c r="HR2626" s="212"/>
      <c r="HS2626" s="212"/>
      <c r="HT2626" s="212"/>
      <c r="HU2626" s="212"/>
      <c r="HV2626" s="212"/>
      <c r="HW2626" s="212"/>
      <c r="HX2626" s="212"/>
      <c r="HY2626" s="212"/>
      <c r="HZ2626" s="212"/>
      <c r="IA2626" s="212"/>
      <c r="IB2626" s="212"/>
      <c r="IC2626" s="212"/>
      <c r="ID2626" s="212"/>
      <c r="IE2626" s="212"/>
      <c r="IF2626" s="212"/>
      <c r="IG2626" s="212"/>
      <c r="IH2626" s="212"/>
      <c r="II2626" s="212"/>
      <c r="IJ2626" s="212"/>
      <c r="IK2626" s="212"/>
      <c r="IL2626" s="212"/>
      <c r="IM2626" s="212"/>
      <c r="IN2626" s="212"/>
      <c r="IO2626" s="212"/>
      <c r="IP2626" s="212"/>
      <c r="IQ2626" s="212"/>
      <c r="IR2626" s="212"/>
      <c r="IS2626" s="212"/>
      <c r="IT2626" s="212"/>
      <c r="IU2626" s="212"/>
      <c r="IV2626" s="212"/>
    </row>
    <row r="2627" spans="1:256" s="19" customFormat="1" ht="12.75" customHeight="1">
      <c r="A2627" s="211"/>
      <c r="B2627" s="212"/>
      <c r="C2627" s="212"/>
      <c r="D2627" s="212"/>
      <c r="E2627" s="212"/>
      <c r="F2627" s="120" t="s">
        <v>25</v>
      </c>
      <c r="G2627" s="51">
        <f t="shared" si="630"/>
        <v>229540.1</v>
      </c>
      <c r="H2627" s="51">
        <f t="shared" si="631"/>
        <v>229540.1</v>
      </c>
      <c r="I2627" s="51">
        <f t="shared" si="640"/>
        <v>229540.1</v>
      </c>
      <c r="J2627" s="51">
        <f t="shared" si="640"/>
        <v>229540.1</v>
      </c>
      <c r="K2627" s="51">
        <f t="shared" si="641"/>
        <v>0</v>
      </c>
      <c r="L2627" s="51">
        <f t="shared" si="641"/>
        <v>0</v>
      </c>
      <c r="M2627" s="51">
        <f t="shared" si="641"/>
        <v>0</v>
      </c>
      <c r="N2627" s="51">
        <f t="shared" si="641"/>
        <v>0</v>
      </c>
      <c r="O2627" s="51">
        <f t="shared" si="641"/>
        <v>0</v>
      </c>
      <c r="P2627" s="51">
        <f t="shared" si="641"/>
        <v>0</v>
      </c>
      <c r="Q2627" s="212"/>
      <c r="R2627" s="216"/>
      <c r="S2627" s="62"/>
      <c r="T2627" s="62"/>
      <c r="U2627" s="62"/>
      <c r="V2627" s="198"/>
      <c r="W2627" s="198"/>
      <c r="X2627" s="198"/>
      <c r="Y2627" s="198"/>
      <c r="Z2627" s="198"/>
      <c r="AA2627" s="198"/>
      <c r="AB2627" s="198"/>
      <c r="AC2627" s="198"/>
      <c r="AD2627" s="198"/>
      <c r="AE2627" s="198"/>
      <c r="AF2627" s="198"/>
      <c r="AG2627" s="198"/>
      <c r="AH2627" s="198"/>
      <c r="AI2627" s="198"/>
      <c r="AJ2627" s="198"/>
      <c r="AK2627" s="198"/>
      <c r="AL2627" s="198"/>
      <c r="AM2627" s="198"/>
      <c r="AN2627" s="198"/>
      <c r="AO2627" s="198"/>
      <c r="AP2627" s="198"/>
      <c r="AQ2627" s="198"/>
      <c r="AR2627" s="198"/>
      <c r="AS2627" s="198"/>
      <c r="AT2627" s="198"/>
      <c r="AU2627" s="198"/>
      <c r="AV2627" s="198"/>
      <c r="AW2627" s="198"/>
      <c r="AX2627" s="198"/>
      <c r="AY2627" s="198"/>
      <c r="AZ2627" s="198"/>
      <c r="BA2627" s="198"/>
      <c r="BB2627" s="212"/>
      <c r="BC2627" s="212"/>
      <c r="BD2627" s="212"/>
      <c r="BE2627" s="212"/>
      <c r="BF2627" s="212"/>
      <c r="BG2627" s="212"/>
      <c r="BH2627" s="212"/>
      <c r="BI2627" s="212"/>
      <c r="BJ2627" s="212"/>
      <c r="BK2627" s="212"/>
      <c r="BL2627" s="212"/>
      <c r="BM2627" s="212"/>
      <c r="BN2627" s="212"/>
      <c r="BO2627" s="212"/>
      <c r="BP2627" s="212"/>
      <c r="BQ2627" s="212"/>
      <c r="BR2627" s="212"/>
      <c r="BS2627" s="212"/>
      <c r="BT2627" s="212"/>
      <c r="BU2627" s="212"/>
      <c r="BV2627" s="212"/>
      <c r="BW2627" s="212"/>
      <c r="BX2627" s="212"/>
      <c r="BY2627" s="212"/>
      <c r="BZ2627" s="212"/>
      <c r="CA2627" s="212"/>
      <c r="CB2627" s="212"/>
      <c r="CC2627" s="212"/>
      <c r="CD2627" s="212"/>
      <c r="CE2627" s="212"/>
      <c r="CF2627" s="212"/>
      <c r="CG2627" s="212"/>
      <c r="CH2627" s="212"/>
      <c r="CI2627" s="212"/>
      <c r="CJ2627" s="212"/>
      <c r="CK2627" s="212"/>
      <c r="CL2627" s="212"/>
      <c r="CM2627" s="212"/>
      <c r="CN2627" s="212"/>
      <c r="CO2627" s="212"/>
      <c r="CP2627" s="212"/>
      <c r="CQ2627" s="212"/>
      <c r="CR2627" s="212"/>
      <c r="CS2627" s="212"/>
      <c r="CT2627" s="212"/>
      <c r="CU2627" s="212"/>
      <c r="CV2627" s="212"/>
      <c r="CW2627" s="212"/>
      <c r="CX2627" s="212"/>
      <c r="CY2627" s="212"/>
      <c r="CZ2627" s="212"/>
      <c r="DA2627" s="212"/>
      <c r="DB2627" s="212"/>
      <c r="DC2627" s="212"/>
      <c r="DD2627" s="212"/>
      <c r="DE2627" s="212"/>
      <c r="DF2627" s="212"/>
      <c r="DG2627" s="212"/>
      <c r="DH2627" s="212"/>
      <c r="DI2627" s="212"/>
      <c r="DJ2627" s="212"/>
      <c r="DK2627" s="212"/>
      <c r="DL2627" s="212"/>
      <c r="DM2627" s="212"/>
      <c r="DN2627" s="212"/>
      <c r="DO2627" s="212"/>
      <c r="DP2627" s="212"/>
      <c r="DQ2627" s="212"/>
      <c r="DR2627" s="212"/>
      <c r="DS2627" s="212"/>
      <c r="DT2627" s="212"/>
      <c r="DU2627" s="212"/>
      <c r="DV2627" s="212"/>
      <c r="DW2627" s="212"/>
      <c r="DX2627" s="212"/>
      <c r="DY2627" s="212"/>
      <c r="DZ2627" s="212"/>
      <c r="EA2627" s="212"/>
      <c r="EB2627" s="212"/>
      <c r="EC2627" s="212"/>
      <c r="ED2627" s="212"/>
      <c r="EE2627" s="212"/>
      <c r="EF2627" s="212"/>
      <c r="EG2627" s="212"/>
      <c r="EH2627" s="212"/>
      <c r="EI2627" s="212"/>
      <c r="EJ2627" s="212"/>
      <c r="EK2627" s="212"/>
      <c r="EL2627" s="212"/>
      <c r="EM2627" s="212"/>
      <c r="EN2627" s="212"/>
      <c r="EO2627" s="212"/>
      <c r="EP2627" s="212"/>
      <c r="EQ2627" s="212"/>
      <c r="ER2627" s="212"/>
      <c r="ES2627" s="212"/>
      <c r="ET2627" s="212"/>
      <c r="EU2627" s="212"/>
      <c r="EV2627" s="212"/>
      <c r="EW2627" s="212"/>
      <c r="EX2627" s="212"/>
      <c r="EY2627" s="212"/>
      <c r="EZ2627" s="212"/>
      <c r="FA2627" s="212"/>
      <c r="FB2627" s="212"/>
      <c r="FC2627" s="212"/>
      <c r="FD2627" s="212"/>
      <c r="FE2627" s="212"/>
      <c r="FF2627" s="212"/>
      <c r="FG2627" s="212"/>
      <c r="FH2627" s="212"/>
      <c r="FI2627" s="212"/>
      <c r="FJ2627" s="212"/>
      <c r="FK2627" s="212"/>
      <c r="FL2627" s="212"/>
      <c r="FM2627" s="212"/>
      <c r="FN2627" s="212"/>
      <c r="FO2627" s="212"/>
      <c r="FP2627" s="212"/>
      <c r="FQ2627" s="212"/>
      <c r="FR2627" s="212"/>
      <c r="FS2627" s="212"/>
      <c r="FT2627" s="212"/>
      <c r="FU2627" s="212"/>
      <c r="FV2627" s="212"/>
      <c r="FW2627" s="212"/>
      <c r="FX2627" s="212"/>
      <c r="FY2627" s="212"/>
      <c r="FZ2627" s="212"/>
      <c r="GA2627" s="212"/>
      <c r="GB2627" s="212"/>
      <c r="GC2627" s="212"/>
      <c r="GD2627" s="212"/>
      <c r="GE2627" s="212"/>
      <c r="GF2627" s="212"/>
      <c r="GG2627" s="212"/>
      <c r="GH2627" s="212"/>
      <c r="GI2627" s="212"/>
      <c r="GJ2627" s="212"/>
      <c r="GK2627" s="212"/>
      <c r="GL2627" s="212"/>
      <c r="GM2627" s="212"/>
      <c r="GN2627" s="212"/>
      <c r="GO2627" s="212"/>
      <c r="GP2627" s="212"/>
      <c r="GQ2627" s="212"/>
      <c r="GR2627" s="212"/>
      <c r="GS2627" s="212"/>
      <c r="GT2627" s="212"/>
      <c r="GU2627" s="212"/>
      <c r="GV2627" s="212"/>
      <c r="GW2627" s="212"/>
      <c r="GX2627" s="212"/>
      <c r="GY2627" s="212"/>
      <c r="GZ2627" s="212"/>
      <c r="HA2627" s="212"/>
      <c r="HB2627" s="212"/>
      <c r="HC2627" s="212"/>
      <c r="HD2627" s="212"/>
      <c r="HE2627" s="212"/>
      <c r="HF2627" s="212"/>
      <c r="HG2627" s="212"/>
      <c r="HH2627" s="212"/>
      <c r="HI2627" s="212"/>
      <c r="HJ2627" s="212"/>
      <c r="HK2627" s="212"/>
      <c r="HL2627" s="212"/>
      <c r="HM2627" s="212"/>
      <c r="HN2627" s="212"/>
      <c r="HO2627" s="212"/>
      <c r="HP2627" s="212"/>
      <c r="HQ2627" s="212"/>
      <c r="HR2627" s="212"/>
      <c r="HS2627" s="212"/>
      <c r="HT2627" s="212"/>
      <c r="HU2627" s="212"/>
      <c r="HV2627" s="212"/>
      <c r="HW2627" s="212"/>
      <c r="HX2627" s="212"/>
      <c r="HY2627" s="212"/>
      <c r="HZ2627" s="212"/>
      <c r="IA2627" s="212"/>
      <c r="IB2627" s="212"/>
      <c r="IC2627" s="212"/>
      <c r="ID2627" s="212"/>
      <c r="IE2627" s="212"/>
      <c r="IF2627" s="212"/>
      <c r="IG2627" s="212"/>
      <c r="IH2627" s="212"/>
      <c r="II2627" s="212"/>
      <c r="IJ2627" s="212"/>
      <c r="IK2627" s="212"/>
      <c r="IL2627" s="212"/>
      <c r="IM2627" s="212"/>
      <c r="IN2627" s="212"/>
      <c r="IO2627" s="212"/>
      <c r="IP2627" s="212"/>
      <c r="IQ2627" s="212"/>
      <c r="IR2627" s="212"/>
      <c r="IS2627" s="212"/>
      <c r="IT2627" s="212"/>
      <c r="IU2627" s="212"/>
      <c r="IV2627" s="212"/>
    </row>
    <row r="2628" spans="1:256" s="19" customFormat="1" ht="12.75" customHeight="1">
      <c r="A2628" s="211"/>
      <c r="B2628" s="212"/>
      <c r="C2628" s="212"/>
      <c r="D2628" s="212"/>
      <c r="E2628" s="212"/>
      <c r="F2628" s="120" t="s">
        <v>26</v>
      </c>
      <c r="G2628" s="51">
        <f t="shared" si="630"/>
        <v>195207.1</v>
      </c>
      <c r="H2628" s="51">
        <f t="shared" si="631"/>
        <v>195207.1</v>
      </c>
      <c r="I2628" s="51">
        <f t="shared" si="640"/>
        <v>195207.1</v>
      </c>
      <c r="J2628" s="51">
        <f t="shared" si="640"/>
        <v>195207.1</v>
      </c>
      <c r="K2628" s="51">
        <f t="shared" si="641"/>
        <v>0</v>
      </c>
      <c r="L2628" s="51">
        <f t="shared" si="641"/>
        <v>0</v>
      </c>
      <c r="M2628" s="51">
        <f t="shared" si="641"/>
        <v>0</v>
      </c>
      <c r="N2628" s="51">
        <f t="shared" si="641"/>
        <v>0</v>
      </c>
      <c r="O2628" s="51">
        <f t="shared" si="641"/>
        <v>0</v>
      </c>
      <c r="P2628" s="51">
        <f t="shared" si="641"/>
        <v>0</v>
      </c>
      <c r="Q2628" s="212"/>
      <c r="R2628" s="216"/>
      <c r="S2628" s="62"/>
      <c r="T2628" s="62"/>
      <c r="U2628" s="62"/>
      <c r="V2628" s="198"/>
      <c r="W2628" s="198"/>
      <c r="X2628" s="198"/>
      <c r="Y2628" s="198"/>
      <c r="Z2628" s="198"/>
      <c r="AA2628" s="198"/>
      <c r="AB2628" s="198"/>
      <c r="AC2628" s="198"/>
      <c r="AD2628" s="198"/>
      <c r="AE2628" s="198"/>
      <c r="AF2628" s="198"/>
      <c r="AG2628" s="198"/>
      <c r="AH2628" s="198"/>
      <c r="AI2628" s="198"/>
      <c r="AJ2628" s="198"/>
      <c r="AK2628" s="198"/>
      <c r="AL2628" s="198"/>
      <c r="AM2628" s="198"/>
      <c r="AN2628" s="198"/>
      <c r="AO2628" s="198"/>
      <c r="AP2628" s="198"/>
      <c r="AQ2628" s="198"/>
      <c r="AR2628" s="198"/>
      <c r="AS2628" s="198"/>
      <c r="AT2628" s="198"/>
      <c r="AU2628" s="198"/>
      <c r="AV2628" s="198"/>
      <c r="AW2628" s="198"/>
      <c r="AX2628" s="198"/>
      <c r="AY2628" s="198"/>
      <c r="AZ2628" s="198"/>
      <c r="BA2628" s="198"/>
      <c r="BB2628" s="212"/>
      <c r="BC2628" s="212"/>
      <c r="BD2628" s="212"/>
      <c r="BE2628" s="212"/>
      <c r="BF2628" s="212"/>
      <c r="BG2628" s="212"/>
      <c r="BH2628" s="212"/>
      <c r="BI2628" s="212"/>
      <c r="BJ2628" s="212"/>
      <c r="BK2628" s="212"/>
      <c r="BL2628" s="212"/>
      <c r="BM2628" s="212"/>
      <c r="BN2628" s="212"/>
      <c r="BO2628" s="212"/>
      <c r="BP2628" s="212"/>
      <c r="BQ2628" s="212"/>
      <c r="BR2628" s="212"/>
      <c r="BS2628" s="212"/>
      <c r="BT2628" s="212"/>
      <c r="BU2628" s="212"/>
      <c r="BV2628" s="212"/>
      <c r="BW2628" s="212"/>
      <c r="BX2628" s="212"/>
      <c r="BY2628" s="212"/>
      <c r="BZ2628" s="212"/>
      <c r="CA2628" s="212"/>
      <c r="CB2628" s="212"/>
      <c r="CC2628" s="212"/>
      <c r="CD2628" s="212"/>
      <c r="CE2628" s="212"/>
      <c r="CF2628" s="212"/>
      <c r="CG2628" s="212"/>
      <c r="CH2628" s="212"/>
      <c r="CI2628" s="212"/>
      <c r="CJ2628" s="212"/>
      <c r="CK2628" s="212"/>
      <c r="CL2628" s="212"/>
      <c r="CM2628" s="212"/>
      <c r="CN2628" s="212"/>
      <c r="CO2628" s="212"/>
      <c r="CP2628" s="212"/>
      <c r="CQ2628" s="212"/>
      <c r="CR2628" s="212"/>
      <c r="CS2628" s="212"/>
      <c r="CT2628" s="212"/>
      <c r="CU2628" s="212"/>
      <c r="CV2628" s="212"/>
      <c r="CW2628" s="212"/>
      <c r="CX2628" s="212"/>
      <c r="CY2628" s="212"/>
      <c r="CZ2628" s="212"/>
      <c r="DA2628" s="212"/>
      <c r="DB2628" s="212"/>
      <c r="DC2628" s="212"/>
      <c r="DD2628" s="212"/>
      <c r="DE2628" s="212"/>
      <c r="DF2628" s="212"/>
      <c r="DG2628" s="212"/>
      <c r="DH2628" s="212"/>
      <c r="DI2628" s="212"/>
      <c r="DJ2628" s="212"/>
      <c r="DK2628" s="212"/>
      <c r="DL2628" s="212"/>
      <c r="DM2628" s="212"/>
      <c r="DN2628" s="212"/>
      <c r="DO2628" s="212"/>
      <c r="DP2628" s="212"/>
      <c r="DQ2628" s="212"/>
      <c r="DR2628" s="212"/>
      <c r="DS2628" s="212"/>
      <c r="DT2628" s="212"/>
      <c r="DU2628" s="212"/>
      <c r="DV2628" s="212"/>
      <c r="DW2628" s="212"/>
      <c r="DX2628" s="212"/>
      <c r="DY2628" s="212"/>
      <c r="DZ2628" s="212"/>
      <c r="EA2628" s="212"/>
      <c r="EB2628" s="212"/>
      <c r="EC2628" s="212"/>
      <c r="ED2628" s="212"/>
      <c r="EE2628" s="212"/>
      <c r="EF2628" s="212"/>
      <c r="EG2628" s="212"/>
      <c r="EH2628" s="212"/>
      <c r="EI2628" s="212"/>
      <c r="EJ2628" s="212"/>
      <c r="EK2628" s="212"/>
      <c r="EL2628" s="212"/>
      <c r="EM2628" s="212"/>
      <c r="EN2628" s="212"/>
      <c r="EO2628" s="212"/>
      <c r="EP2628" s="212"/>
      <c r="EQ2628" s="212"/>
      <c r="ER2628" s="212"/>
      <c r="ES2628" s="212"/>
      <c r="ET2628" s="212"/>
      <c r="EU2628" s="212"/>
      <c r="EV2628" s="212"/>
      <c r="EW2628" s="212"/>
      <c r="EX2628" s="212"/>
      <c r="EY2628" s="212"/>
      <c r="EZ2628" s="212"/>
      <c r="FA2628" s="212"/>
      <c r="FB2628" s="212"/>
      <c r="FC2628" s="212"/>
      <c r="FD2628" s="212"/>
      <c r="FE2628" s="212"/>
      <c r="FF2628" s="212"/>
      <c r="FG2628" s="212"/>
      <c r="FH2628" s="212"/>
      <c r="FI2628" s="212"/>
      <c r="FJ2628" s="212"/>
      <c r="FK2628" s="212"/>
      <c r="FL2628" s="212"/>
      <c r="FM2628" s="212"/>
      <c r="FN2628" s="212"/>
      <c r="FO2628" s="212"/>
      <c r="FP2628" s="212"/>
      <c r="FQ2628" s="212"/>
      <c r="FR2628" s="212"/>
      <c r="FS2628" s="212"/>
      <c r="FT2628" s="212"/>
      <c r="FU2628" s="212"/>
      <c r="FV2628" s="212"/>
      <c r="FW2628" s="212"/>
      <c r="FX2628" s="212"/>
      <c r="FY2628" s="212"/>
      <c r="FZ2628" s="212"/>
      <c r="GA2628" s="212"/>
      <c r="GB2628" s="212"/>
      <c r="GC2628" s="212"/>
      <c r="GD2628" s="212"/>
      <c r="GE2628" s="212"/>
      <c r="GF2628" s="212"/>
      <c r="GG2628" s="212"/>
      <c r="GH2628" s="212"/>
      <c r="GI2628" s="212"/>
      <c r="GJ2628" s="212"/>
      <c r="GK2628" s="212"/>
      <c r="GL2628" s="212"/>
      <c r="GM2628" s="212"/>
      <c r="GN2628" s="212"/>
      <c r="GO2628" s="212"/>
      <c r="GP2628" s="212"/>
      <c r="GQ2628" s="212"/>
      <c r="GR2628" s="212"/>
      <c r="GS2628" s="212"/>
      <c r="GT2628" s="212"/>
      <c r="GU2628" s="212"/>
      <c r="GV2628" s="212"/>
      <c r="GW2628" s="212"/>
      <c r="GX2628" s="212"/>
      <c r="GY2628" s="212"/>
      <c r="GZ2628" s="212"/>
      <c r="HA2628" s="212"/>
      <c r="HB2628" s="212"/>
      <c r="HC2628" s="212"/>
      <c r="HD2628" s="212"/>
      <c r="HE2628" s="212"/>
      <c r="HF2628" s="212"/>
      <c r="HG2628" s="212"/>
      <c r="HH2628" s="212"/>
      <c r="HI2628" s="212"/>
      <c r="HJ2628" s="212"/>
      <c r="HK2628" s="212"/>
      <c r="HL2628" s="212"/>
      <c r="HM2628" s="212"/>
      <c r="HN2628" s="212"/>
      <c r="HO2628" s="212"/>
      <c r="HP2628" s="212"/>
      <c r="HQ2628" s="212"/>
      <c r="HR2628" s="212"/>
      <c r="HS2628" s="212"/>
      <c r="HT2628" s="212"/>
      <c r="HU2628" s="212"/>
      <c r="HV2628" s="212"/>
      <c r="HW2628" s="212"/>
      <c r="HX2628" s="212"/>
      <c r="HY2628" s="212"/>
      <c r="HZ2628" s="212"/>
      <c r="IA2628" s="212"/>
      <c r="IB2628" s="212"/>
      <c r="IC2628" s="212"/>
      <c r="ID2628" s="212"/>
      <c r="IE2628" s="212"/>
      <c r="IF2628" s="212"/>
      <c r="IG2628" s="212"/>
      <c r="IH2628" s="212"/>
      <c r="II2628" s="212"/>
      <c r="IJ2628" s="212"/>
      <c r="IK2628" s="212"/>
      <c r="IL2628" s="212"/>
      <c r="IM2628" s="212"/>
      <c r="IN2628" s="212"/>
      <c r="IO2628" s="212"/>
      <c r="IP2628" s="212"/>
      <c r="IQ2628" s="212"/>
      <c r="IR2628" s="212"/>
      <c r="IS2628" s="212"/>
      <c r="IT2628" s="212"/>
      <c r="IU2628" s="212"/>
      <c r="IV2628" s="212"/>
    </row>
    <row r="2629" spans="1:256" s="19" customFormat="1" ht="12.75" customHeight="1">
      <c r="A2629" s="211"/>
      <c r="B2629" s="212"/>
      <c r="C2629" s="212"/>
      <c r="D2629" s="212"/>
      <c r="E2629" s="212"/>
      <c r="F2629" s="120" t="s">
        <v>27</v>
      </c>
      <c r="G2629" s="51">
        <f t="shared" si="630"/>
        <v>174818.19999999998</v>
      </c>
      <c r="H2629" s="51">
        <f t="shared" si="631"/>
        <v>174818.19999999998</v>
      </c>
      <c r="I2629" s="51">
        <f t="shared" si="640"/>
        <v>174818.19999999998</v>
      </c>
      <c r="J2629" s="51">
        <f t="shared" si="640"/>
        <v>174818.19999999998</v>
      </c>
      <c r="K2629" s="51">
        <f t="shared" si="641"/>
        <v>0</v>
      </c>
      <c r="L2629" s="51">
        <f t="shared" si="641"/>
        <v>0</v>
      </c>
      <c r="M2629" s="51">
        <f t="shared" si="641"/>
        <v>0</v>
      </c>
      <c r="N2629" s="51">
        <f t="shared" si="641"/>
        <v>0</v>
      </c>
      <c r="O2629" s="51">
        <f t="shared" si="641"/>
        <v>0</v>
      </c>
      <c r="P2629" s="51">
        <f t="shared" si="641"/>
        <v>0</v>
      </c>
      <c r="Q2629" s="212"/>
      <c r="R2629" s="216"/>
      <c r="S2629" s="62"/>
      <c r="T2629" s="62"/>
      <c r="U2629" s="62"/>
      <c r="V2629" s="198"/>
      <c r="W2629" s="198"/>
      <c r="X2629" s="198"/>
      <c r="Y2629" s="198"/>
      <c r="Z2629" s="198"/>
      <c r="AA2629" s="198"/>
      <c r="AB2629" s="198"/>
      <c r="AC2629" s="198"/>
      <c r="AD2629" s="198"/>
      <c r="AE2629" s="198"/>
      <c r="AF2629" s="198"/>
      <c r="AG2629" s="198"/>
      <c r="AH2629" s="198"/>
      <c r="AI2629" s="198"/>
      <c r="AJ2629" s="198"/>
      <c r="AK2629" s="198"/>
      <c r="AL2629" s="198"/>
      <c r="AM2629" s="198"/>
      <c r="AN2629" s="198"/>
      <c r="AO2629" s="198"/>
      <c r="AP2629" s="198"/>
      <c r="AQ2629" s="198"/>
      <c r="AR2629" s="198"/>
      <c r="AS2629" s="198"/>
      <c r="AT2629" s="198"/>
      <c r="AU2629" s="198"/>
      <c r="AV2629" s="198"/>
      <c r="AW2629" s="198"/>
      <c r="AX2629" s="198"/>
      <c r="AY2629" s="198"/>
      <c r="AZ2629" s="198"/>
      <c r="BA2629" s="198"/>
      <c r="BB2629" s="212"/>
      <c r="BC2629" s="212"/>
      <c r="BD2629" s="212"/>
      <c r="BE2629" s="212"/>
      <c r="BF2629" s="212"/>
      <c r="BG2629" s="212"/>
      <c r="BH2629" s="212"/>
      <c r="BI2629" s="212"/>
      <c r="BJ2629" s="212"/>
      <c r="BK2629" s="212"/>
      <c r="BL2629" s="212"/>
      <c r="BM2629" s="212"/>
      <c r="BN2629" s="212"/>
      <c r="BO2629" s="212"/>
      <c r="BP2629" s="212"/>
      <c r="BQ2629" s="212"/>
      <c r="BR2629" s="212"/>
      <c r="BS2629" s="212"/>
      <c r="BT2629" s="212"/>
      <c r="BU2629" s="212"/>
      <c r="BV2629" s="212"/>
      <c r="BW2629" s="212"/>
      <c r="BX2629" s="212"/>
      <c r="BY2629" s="212"/>
      <c r="BZ2629" s="212"/>
      <c r="CA2629" s="212"/>
      <c r="CB2629" s="212"/>
      <c r="CC2629" s="212"/>
      <c r="CD2629" s="212"/>
      <c r="CE2629" s="212"/>
      <c r="CF2629" s="212"/>
      <c r="CG2629" s="212"/>
      <c r="CH2629" s="212"/>
      <c r="CI2629" s="212"/>
      <c r="CJ2629" s="212"/>
      <c r="CK2629" s="212"/>
      <c r="CL2629" s="212"/>
      <c r="CM2629" s="212"/>
      <c r="CN2629" s="212"/>
      <c r="CO2629" s="212"/>
      <c r="CP2629" s="212"/>
      <c r="CQ2629" s="212"/>
      <c r="CR2629" s="212"/>
      <c r="CS2629" s="212"/>
      <c r="CT2629" s="212"/>
      <c r="CU2629" s="212"/>
      <c r="CV2629" s="212"/>
      <c r="CW2629" s="212"/>
      <c r="CX2629" s="212"/>
      <c r="CY2629" s="212"/>
      <c r="CZ2629" s="212"/>
      <c r="DA2629" s="212"/>
      <c r="DB2629" s="212"/>
      <c r="DC2629" s="212"/>
      <c r="DD2629" s="212"/>
      <c r="DE2629" s="212"/>
      <c r="DF2629" s="212"/>
      <c r="DG2629" s="212"/>
      <c r="DH2629" s="212"/>
      <c r="DI2629" s="212"/>
      <c r="DJ2629" s="212"/>
      <c r="DK2629" s="212"/>
      <c r="DL2629" s="212"/>
      <c r="DM2629" s="212"/>
      <c r="DN2629" s="212"/>
      <c r="DO2629" s="212"/>
      <c r="DP2629" s="212"/>
      <c r="DQ2629" s="212"/>
      <c r="DR2629" s="212"/>
      <c r="DS2629" s="212"/>
      <c r="DT2629" s="212"/>
      <c r="DU2629" s="212"/>
      <c r="DV2629" s="212"/>
      <c r="DW2629" s="212"/>
      <c r="DX2629" s="212"/>
      <c r="DY2629" s="212"/>
      <c r="DZ2629" s="212"/>
      <c r="EA2629" s="212"/>
      <c r="EB2629" s="212"/>
      <c r="EC2629" s="212"/>
      <c r="ED2629" s="212"/>
      <c r="EE2629" s="212"/>
      <c r="EF2629" s="212"/>
      <c r="EG2629" s="212"/>
      <c r="EH2629" s="212"/>
      <c r="EI2629" s="212"/>
      <c r="EJ2629" s="212"/>
      <c r="EK2629" s="212"/>
      <c r="EL2629" s="212"/>
      <c r="EM2629" s="212"/>
      <c r="EN2629" s="212"/>
      <c r="EO2629" s="212"/>
      <c r="EP2629" s="212"/>
      <c r="EQ2629" s="212"/>
      <c r="ER2629" s="212"/>
      <c r="ES2629" s="212"/>
      <c r="ET2629" s="212"/>
      <c r="EU2629" s="212"/>
      <c r="EV2629" s="212"/>
      <c r="EW2629" s="212"/>
      <c r="EX2629" s="212"/>
      <c r="EY2629" s="212"/>
      <c r="EZ2629" s="212"/>
      <c r="FA2629" s="212"/>
      <c r="FB2629" s="212"/>
      <c r="FC2629" s="212"/>
      <c r="FD2629" s="212"/>
      <c r="FE2629" s="212"/>
      <c r="FF2629" s="212"/>
      <c r="FG2629" s="212"/>
      <c r="FH2629" s="212"/>
      <c r="FI2629" s="212"/>
      <c r="FJ2629" s="212"/>
      <c r="FK2629" s="212"/>
      <c r="FL2629" s="212"/>
      <c r="FM2629" s="212"/>
      <c r="FN2629" s="212"/>
      <c r="FO2629" s="212"/>
      <c r="FP2629" s="212"/>
      <c r="FQ2629" s="212"/>
      <c r="FR2629" s="212"/>
      <c r="FS2629" s="212"/>
      <c r="FT2629" s="212"/>
      <c r="FU2629" s="212"/>
      <c r="FV2629" s="212"/>
      <c r="FW2629" s="212"/>
      <c r="FX2629" s="212"/>
      <c r="FY2629" s="212"/>
      <c r="FZ2629" s="212"/>
      <c r="GA2629" s="212"/>
      <c r="GB2629" s="212"/>
      <c r="GC2629" s="212"/>
      <c r="GD2629" s="212"/>
      <c r="GE2629" s="212"/>
      <c r="GF2629" s="212"/>
      <c r="GG2629" s="212"/>
      <c r="GH2629" s="212"/>
      <c r="GI2629" s="212"/>
      <c r="GJ2629" s="212"/>
      <c r="GK2629" s="212"/>
      <c r="GL2629" s="212"/>
      <c r="GM2629" s="212"/>
      <c r="GN2629" s="212"/>
      <c r="GO2629" s="212"/>
      <c r="GP2629" s="212"/>
      <c r="GQ2629" s="212"/>
      <c r="GR2629" s="212"/>
      <c r="GS2629" s="212"/>
      <c r="GT2629" s="212"/>
      <c r="GU2629" s="212"/>
      <c r="GV2629" s="212"/>
      <c r="GW2629" s="212"/>
      <c r="GX2629" s="212"/>
      <c r="GY2629" s="212"/>
      <c r="GZ2629" s="212"/>
      <c r="HA2629" s="212"/>
      <c r="HB2629" s="212"/>
      <c r="HC2629" s="212"/>
      <c r="HD2629" s="212"/>
      <c r="HE2629" s="212"/>
      <c r="HF2629" s="212"/>
      <c r="HG2629" s="212"/>
      <c r="HH2629" s="212"/>
      <c r="HI2629" s="212"/>
      <c r="HJ2629" s="212"/>
      <c r="HK2629" s="212"/>
      <c r="HL2629" s="212"/>
      <c r="HM2629" s="212"/>
      <c r="HN2629" s="212"/>
      <c r="HO2629" s="212"/>
      <c r="HP2629" s="212"/>
      <c r="HQ2629" s="212"/>
      <c r="HR2629" s="212"/>
      <c r="HS2629" s="212"/>
      <c r="HT2629" s="212"/>
      <c r="HU2629" s="212"/>
      <c r="HV2629" s="212"/>
      <c r="HW2629" s="212"/>
      <c r="HX2629" s="212"/>
      <c r="HY2629" s="212"/>
      <c r="HZ2629" s="212"/>
      <c r="IA2629" s="212"/>
      <c r="IB2629" s="212"/>
      <c r="IC2629" s="212"/>
      <c r="ID2629" s="212"/>
      <c r="IE2629" s="212"/>
      <c r="IF2629" s="212"/>
      <c r="IG2629" s="212"/>
      <c r="IH2629" s="212"/>
      <c r="II2629" s="212"/>
      <c r="IJ2629" s="212"/>
      <c r="IK2629" s="212"/>
      <c r="IL2629" s="212"/>
      <c r="IM2629" s="212"/>
      <c r="IN2629" s="212"/>
      <c r="IO2629" s="212"/>
      <c r="IP2629" s="212"/>
      <c r="IQ2629" s="212"/>
      <c r="IR2629" s="212"/>
      <c r="IS2629" s="212"/>
      <c r="IT2629" s="212"/>
      <c r="IU2629" s="212"/>
      <c r="IV2629" s="212"/>
    </row>
    <row r="2630" spans="1:256" s="19" customFormat="1" ht="12.75" customHeight="1">
      <c r="A2630" s="211"/>
      <c r="B2630" s="212"/>
      <c r="C2630" s="212"/>
      <c r="D2630" s="212"/>
      <c r="E2630" s="212"/>
      <c r="F2630" s="120" t="s">
        <v>28</v>
      </c>
      <c r="G2630" s="51">
        <f t="shared" si="630"/>
        <v>105104.3</v>
      </c>
      <c r="H2630" s="51">
        <f t="shared" si="631"/>
        <v>105104.3</v>
      </c>
      <c r="I2630" s="51">
        <f t="shared" si="640"/>
        <v>58500.6</v>
      </c>
      <c r="J2630" s="51">
        <f t="shared" si="640"/>
        <v>58500.6</v>
      </c>
      <c r="K2630" s="51">
        <f t="shared" si="641"/>
        <v>28338.7</v>
      </c>
      <c r="L2630" s="51">
        <f t="shared" si="641"/>
        <v>28338.7</v>
      </c>
      <c r="M2630" s="51">
        <f t="shared" si="641"/>
        <v>18265</v>
      </c>
      <c r="N2630" s="51">
        <f t="shared" si="641"/>
        <v>18265</v>
      </c>
      <c r="O2630" s="51">
        <f t="shared" si="641"/>
        <v>0</v>
      </c>
      <c r="P2630" s="51">
        <f t="shared" si="641"/>
        <v>0</v>
      </c>
      <c r="Q2630" s="212"/>
      <c r="R2630" s="216"/>
      <c r="S2630" s="62"/>
      <c r="T2630" s="62"/>
      <c r="U2630" s="62"/>
      <c r="V2630" s="198"/>
      <c r="W2630" s="198"/>
      <c r="X2630" s="198"/>
      <c r="Y2630" s="198"/>
      <c r="Z2630" s="198"/>
      <c r="AA2630" s="198"/>
      <c r="AB2630" s="198"/>
      <c r="AC2630" s="198"/>
      <c r="AD2630" s="198"/>
      <c r="AE2630" s="198"/>
      <c r="AF2630" s="198"/>
      <c r="AG2630" s="198"/>
      <c r="AH2630" s="198"/>
      <c r="AI2630" s="198"/>
      <c r="AJ2630" s="198"/>
      <c r="AK2630" s="198"/>
      <c r="AL2630" s="198"/>
      <c r="AM2630" s="198"/>
      <c r="AN2630" s="198"/>
      <c r="AO2630" s="198"/>
      <c r="AP2630" s="198"/>
      <c r="AQ2630" s="198"/>
      <c r="AR2630" s="198"/>
      <c r="AS2630" s="198"/>
      <c r="AT2630" s="198"/>
      <c r="AU2630" s="198"/>
      <c r="AV2630" s="198"/>
      <c r="AW2630" s="198"/>
      <c r="AX2630" s="198"/>
      <c r="AY2630" s="198"/>
      <c r="AZ2630" s="198"/>
      <c r="BA2630" s="198"/>
      <c r="BB2630" s="212"/>
      <c r="BC2630" s="212"/>
      <c r="BD2630" s="212"/>
      <c r="BE2630" s="212"/>
      <c r="BF2630" s="212"/>
      <c r="BG2630" s="212"/>
      <c r="BH2630" s="212"/>
      <c r="BI2630" s="212"/>
      <c r="BJ2630" s="212"/>
      <c r="BK2630" s="212"/>
      <c r="BL2630" s="212"/>
      <c r="BM2630" s="212"/>
      <c r="BN2630" s="212"/>
      <c r="BO2630" s="212"/>
      <c r="BP2630" s="212"/>
      <c r="BQ2630" s="212"/>
      <c r="BR2630" s="212"/>
      <c r="BS2630" s="212"/>
      <c r="BT2630" s="212"/>
      <c r="BU2630" s="212"/>
      <c r="BV2630" s="212"/>
      <c r="BW2630" s="212"/>
      <c r="BX2630" s="212"/>
      <c r="BY2630" s="212"/>
      <c r="BZ2630" s="212"/>
      <c r="CA2630" s="212"/>
      <c r="CB2630" s="212"/>
      <c r="CC2630" s="212"/>
      <c r="CD2630" s="212"/>
      <c r="CE2630" s="212"/>
      <c r="CF2630" s="212"/>
      <c r="CG2630" s="212"/>
      <c r="CH2630" s="212"/>
      <c r="CI2630" s="212"/>
      <c r="CJ2630" s="212"/>
      <c r="CK2630" s="212"/>
      <c r="CL2630" s="212"/>
      <c r="CM2630" s="212"/>
      <c r="CN2630" s="212"/>
      <c r="CO2630" s="212"/>
      <c r="CP2630" s="212"/>
      <c r="CQ2630" s="212"/>
      <c r="CR2630" s="212"/>
      <c r="CS2630" s="212"/>
      <c r="CT2630" s="212"/>
      <c r="CU2630" s="212"/>
      <c r="CV2630" s="212"/>
      <c r="CW2630" s="212"/>
      <c r="CX2630" s="212"/>
      <c r="CY2630" s="212"/>
      <c r="CZ2630" s="212"/>
      <c r="DA2630" s="212"/>
      <c r="DB2630" s="212"/>
      <c r="DC2630" s="212"/>
      <c r="DD2630" s="212"/>
      <c r="DE2630" s="212"/>
      <c r="DF2630" s="212"/>
      <c r="DG2630" s="212"/>
      <c r="DH2630" s="212"/>
      <c r="DI2630" s="212"/>
      <c r="DJ2630" s="212"/>
      <c r="DK2630" s="212"/>
      <c r="DL2630" s="212"/>
      <c r="DM2630" s="212"/>
      <c r="DN2630" s="212"/>
      <c r="DO2630" s="212"/>
      <c r="DP2630" s="212"/>
      <c r="DQ2630" s="212"/>
      <c r="DR2630" s="212"/>
      <c r="DS2630" s="212"/>
      <c r="DT2630" s="212"/>
      <c r="DU2630" s="212"/>
      <c r="DV2630" s="212"/>
      <c r="DW2630" s="212"/>
      <c r="DX2630" s="212"/>
      <c r="DY2630" s="212"/>
      <c r="DZ2630" s="212"/>
      <c r="EA2630" s="212"/>
      <c r="EB2630" s="212"/>
      <c r="EC2630" s="212"/>
      <c r="ED2630" s="212"/>
      <c r="EE2630" s="212"/>
      <c r="EF2630" s="212"/>
      <c r="EG2630" s="212"/>
      <c r="EH2630" s="212"/>
      <c r="EI2630" s="212"/>
      <c r="EJ2630" s="212"/>
      <c r="EK2630" s="212"/>
      <c r="EL2630" s="212"/>
      <c r="EM2630" s="212"/>
      <c r="EN2630" s="212"/>
      <c r="EO2630" s="212"/>
      <c r="EP2630" s="212"/>
      <c r="EQ2630" s="212"/>
      <c r="ER2630" s="212"/>
      <c r="ES2630" s="212"/>
      <c r="ET2630" s="212"/>
      <c r="EU2630" s="212"/>
      <c r="EV2630" s="212"/>
      <c r="EW2630" s="212"/>
      <c r="EX2630" s="212"/>
      <c r="EY2630" s="212"/>
      <c r="EZ2630" s="212"/>
      <c r="FA2630" s="212"/>
      <c r="FB2630" s="212"/>
      <c r="FC2630" s="212"/>
      <c r="FD2630" s="212"/>
      <c r="FE2630" s="212"/>
      <c r="FF2630" s="212"/>
      <c r="FG2630" s="212"/>
      <c r="FH2630" s="212"/>
      <c r="FI2630" s="212"/>
      <c r="FJ2630" s="212"/>
      <c r="FK2630" s="212"/>
      <c r="FL2630" s="212"/>
      <c r="FM2630" s="212"/>
      <c r="FN2630" s="212"/>
      <c r="FO2630" s="212"/>
      <c r="FP2630" s="212"/>
      <c r="FQ2630" s="212"/>
      <c r="FR2630" s="212"/>
      <c r="FS2630" s="212"/>
      <c r="FT2630" s="212"/>
      <c r="FU2630" s="212"/>
      <c r="FV2630" s="212"/>
      <c r="FW2630" s="212"/>
      <c r="FX2630" s="212"/>
      <c r="FY2630" s="212"/>
      <c r="FZ2630" s="212"/>
      <c r="GA2630" s="212"/>
      <c r="GB2630" s="212"/>
      <c r="GC2630" s="212"/>
      <c r="GD2630" s="212"/>
      <c r="GE2630" s="212"/>
      <c r="GF2630" s="212"/>
      <c r="GG2630" s="212"/>
      <c r="GH2630" s="212"/>
      <c r="GI2630" s="212"/>
      <c r="GJ2630" s="212"/>
      <c r="GK2630" s="212"/>
      <c r="GL2630" s="212"/>
      <c r="GM2630" s="212"/>
      <c r="GN2630" s="212"/>
      <c r="GO2630" s="212"/>
      <c r="GP2630" s="212"/>
      <c r="GQ2630" s="212"/>
      <c r="GR2630" s="212"/>
      <c r="GS2630" s="212"/>
      <c r="GT2630" s="212"/>
      <c r="GU2630" s="212"/>
      <c r="GV2630" s="212"/>
      <c r="GW2630" s="212"/>
      <c r="GX2630" s="212"/>
      <c r="GY2630" s="212"/>
      <c r="GZ2630" s="212"/>
      <c r="HA2630" s="212"/>
      <c r="HB2630" s="212"/>
      <c r="HC2630" s="212"/>
      <c r="HD2630" s="212"/>
      <c r="HE2630" s="212"/>
      <c r="HF2630" s="212"/>
      <c r="HG2630" s="212"/>
      <c r="HH2630" s="212"/>
      <c r="HI2630" s="212"/>
      <c r="HJ2630" s="212"/>
      <c r="HK2630" s="212"/>
      <c r="HL2630" s="212"/>
      <c r="HM2630" s="212"/>
      <c r="HN2630" s="212"/>
      <c r="HO2630" s="212"/>
      <c r="HP2630" s="212"/>
      <c r="HQ2630" s="212"/>
      <c r="HR2630" s="212"/>
      <c r="HS2630" s="212"/>
      <c r="HT2630" s="212"/>
      <c r="HU2630" s="212"/>
      <c r="HV2630" s="212"/>
      <c r="HW2630" s="212"/>
      <c r="HX2630" s="212"/>
      <c r="HY2630" s="212"/>
      <c r="HZ2630" s="212"/>
      <c r="IA2630" s="212"/>
      <c r="IB2630" s="212"/>
      <c r="IC2630" s="212"/>
      <c r="ID2630" s="212"/>
      <c r="IE2630" s="212"/>
      <c r="IF2630" s="212"/>
      <c r="IG2630" s="212"/>
      <c r="IH2630" s="212"/>
      <c r="II2630" s="212"/>
      <c r="IJ2630" s="212"/>
      <c r="IK2630" s="212"/>
      <c r="IL2630" s="212"/>
      <c r="IM2630" s="212"/>
      <c r="IN2630" s="212"/>
      <c r="IO2630" s="212"/>
      <c r="IP2630" s="212"/>
      <c r="IQ2630" s="212"/>
      <c r="IR2630" s="212"/>
      <c r="IS2630" s="212"/>
      <c r="IT2630" s="212"/>
      <c r="IU2630" s="212"/>
      <c r="IV2630" s="212"/>
    </row>
    <row r="2631" spans="1:256" s="19" customFormat="1" ht="12.75" customHeight="1">
      <c r="A2631" s="211"/>
      <c r="B2631" s="212"/>
      <c r="C2631" s="212"/>
      <c r="D2631" s="212"/>
      <c r="E2631" s="212"/>
      <c r="F2631" s="120" t="s">
        <v>227</v>
      </c>
      <c r="G2631" s="51">
        <f t="shared" si="630"/>
        <v>312649.60000000003</v>
      </c>
      <c r="H2631" s="51">
        <f t="shared" si="631"/>
        <v>24999.000000000004</v>
      </c>
      <c r="I2631" s="51">
        <f t="shared" si="640"/>
        <v>263236.80000000005</v>
      </c>
      <c r="J2631" s="51">
        <f t="shared" si="640"/>
        <v>24999.000000000004</v>
      </c>
      <c r="K2631" s="51">
        <f aca="true" t="shared" si="642" ref="K2631:P2631">K2607-K2619</f>
        <v>0</v>
      </c>
      <c r="L2631" s="51">
        <f t="shared" si="642"/>
        <v>0</v>
      </c>
      <c r="M2631" s="51">
        <f t="shared" si="642"/>
        <v>49412.8</v>
      </c>
      <c r="N2631" s="51">
        <f t="shared" si="642"/>
        <v>0</v>
      </c>
      <c r="O2631" s="51">
        <f t="shared" si="642"/>
        <v>0</v>
      </c>
      <c r="P2631" s="51">
        <f t="shared" si="642"/>
        <v>0</v>
      </c>
      <c r="Q2631" s="212"/>
      <c r="R2631" s="216"/>
      <c r="S2631" s="62"/>
      <c r="T2631" s="62"/>
      <c r="U2631" s="62"/>
      <c r="V2631" s="118"/>
      <c r="W2631" s="118"/>
      <c r="X2631" s="118"/>
      <c r="Y2631" s="118"/>
      <c r="Z2631" s="118"/>
      <c r="AA2631" s="118"/>
      <c r="AB2631" s="118"/>
      <c r="AC2631" s="118"/>
      <c r="AD2631" s="118"/>
      <c r="AE2631" s="118"/>
      <c r="AF2631" s="118"/>
      <c r="AG2631" s="118"/>
      <c r="AH2631" s="118"/>
      <c r="AI2631" s="118"/>
      <c r="AJ2631" s="118"/>
      <c r="AK2631" s="118"/>
      <c r="AL2631" s="118"/>
      <c r="AM2631" s="118"/>
      <c r="AN2631" s="118"/>
      <c r="AO2631" s="118"/>
      <c r="AP2631" s="118"/>
      <c r="AQ2631" s="118"/>
      <c r="AR2631" s="118"/>
      <c r="AS2631" s="118"/>
      <c r="AT2631" s="118"/>
      <c r="AU2631" s="118"/>
      <c r="AV2631" s="118"/>
      <c r="AW2631" s="118"/>
      <c r="AX2631" s="118"/>
      <c r="AY2631" s="118"/>
      <c r="AZ2631" s="118"/>
      <c r="BA2631" s="118"/>
      <c r="BB2631" s="118"/>
      <c r="BC2631" s="118"/>
      <c r="BD2631" s="118"/>
      <c r="BE2631" s="118"/>
      <c r="BF2631" s="118"/>
      <c r="BG2631" s="118"/>
      <c r="BH2631" s="118"/>
      <c r="BI2631" s="118"/>
      <c r="BJ2631" s="118"/>
      <c r="BK2631" s="118"/>
      <c r="BL2631" s="118"/>
      <c r="BM2631" s="118"/>
      <c r="BN2631" s="118"/>
      <c r="BO2631" s="118"/>
      <c r="BP2631" s="118"/>
      <c r="BQ2631" s="118"/>
      <c r="BR2631" s="118"/>
      <c r="BS2631" s="118"/>
      <c r="BT2631" s="118"/>
      <c r="BU2631" s="118"/>
      <c r="BV2631" s="118"/>
      <c r="BW2631" s="118"/>
      <c r="BX2631" s="118"/>
      <c r="BY2631" s="118"/>
      <c r="BZ2631" s="118"/>
      <c r="CA2631" s="118"/>
      <c r="CB2631" s="118"/>
      <c r="CC2631" s="118"/>
      <c r="CD2631" s="118"/>
      <c r="CE2631" s="118"/>
      <c r="CF2631" s="118"/>
      <c r="CG2631" s="118"/>
      <c r="CH2631" s="118"/>
      <c r="CI2631" s="118"/>
      <c r="CJ2631" s="118"/>
      <c r="CK2631" s="118"/>
      <c r="CL2631" s="118"/>
      <c r="CM2631" s="118"/>
      <c r="CN2631" s="118"/>
      <c r="CO2631" s="118"/>
      <c r="CP2631" s="118"/>
      <c r="CQ2631" s="118"/>
      <c r="CR2631" s="118"/>
      <c r="CS2631" s="118"/>
      <c r="CT2631" s="118"/>
      <c r="CU2631" s="118"/>
      <c r="CV2631" s="118"/>
      <c r="CW2631" s="118"/>
      <c r="CX2631" s="118"/>
      <c r="CY2631" s="118"/>
      <c r="CZ2631" s="118"/>
      <c r="DA2631" s="118"/>
      <c r="DB2631" s="118"/>
      <c r="DC2631" s="118"/>
      <c r="DD2631" s="118"/>
      <c r="DE2631" s="118"/>
      <c r="DF2631" s="118"/>
      <c r="DG2631" s="118"/>
      <c r="DH2631" s="118"/>
      <c r="DI2631" s="118"/>
      <c r="DJ2631" s="118"/>
      <c r="DK2631" s="118"/>
      <c r="DL2631" s="118"/>
      <c r="DM2631" s="118"/>
      <c r="DN2631" s="118"/>
      <c r="DO2631" s="118"/>
      <c r="DP2631" s="118"/>
      <c r="DQ2631" s="118"/>
      <c r="DR2631" s="118"/>
      <c r="DS2631" s="118"/>
      <c r="DT2631" s="118"/>
      <c r="DU2631" s="118"/>
      <c r="DV2631" s="118"/>
      <c r="DW2631" s="118"/>
      <c r="DX2631" s="118"/>
      <c r="DY2631" s="118"/>
      <c r="DZ2631" s="118"/>
      <c r="EA2631" s="118"/>
      <c r="EB2631" s="118"/>
      <c r="EC2631" s="118"/>
      <c r="ED2631" s="118"/>
      <c r="EE2631" s="118"/>
      <c r="EF2631" s="118"/>
      <c r="EG2631" s="118"/>
      <c r="EH2631" s="118"/>
      <c r="EI2631" s="118"/>
      <c r="EJ2631" s="118"/>
      <c r="EK2631" s="118"/>
      <c r="EL2631" s="118"/>
      <c r="EM2631" s="118"/>
      <c r="EN2631" s="118"/>
      <c r="EO2631" s="118"/>
      <c r="EP2631" s="118"/>
      <c r="EQ2631" s="118"/>
      <c r="ER2631" s="118"/>
      <c r="ES2631" s="118"/>
      <c r="ET2631" s="118"/>
      <c r="EU2631" s="118"/>
      <c r="EV2631" s="118"/>
      <c r="EW2631" s="118"/>
      <c r="EX2631" s="118"/>
      <c r="EY2631" s="118"/>
      <c r="EZ2631" s="118"/>
      <c r="FA2631" s="118"/>
      <c r="FB2631" s="118"/>
      <c r="FC2631" s="118"/>
      <c r="FD2631" s="118"/>
      <c r="FE2631" s="118"/>
      <c r="FF2631" s="118"/>
      <c r="FG2631" s="118"/>
      <c r="FH2631" s="118"/>
      <c r="FI2631" s="118"/>
      <c r="FJ2631" s="118"/>
      <c r="FK2631" s="118"/>
      <c r="FL2631" s="118"/>
      <c r="FM2631" s="118"/>
      <c r="FN2631" s="118"/>
      <c r="FO2631" s="118"/>
      <c r="FP2631" s="118"/>
      <c r="FQ2631" s="118"/>
      <c r="FR2631" s="118"/>
      <c r="FS2631" s="118"/>
      <c r="FT2631" s="118"/>
      <c r="FU2631" s="118"/>
      <c r="FV2631" s="118"/>
      <c r="FW2631" s="118"/>
      <c r="FX2631" s="118"/>
      <c r="FY2631" s="118"/>
      <c r="FZ2631" s="118"/>
      <c r="GA2631" s="118"/>
      <c r="GB2631" s="118"/>
      <c r="GC2631" s="118"/>
      <c r="GD2631" s="118"/>
      <c r="GE2631" s="118"/>
      <c r="GF2631" s="118"/>
      <c r="GG2631" s="118"/>
      <c r="GH2631" s="118"/>
      <c r="GI2631" s="118"/>
      <c r="GJ2631" s="118"/>
      <c r="GK2631" s="118"/>
      <c r="GL2631" s="118"/>
      <c r="GM2631" s="118"/>
      <c r="GN2631" s="118"/>
      <c r="GO2631" s="118"/>
      <c r="GP2631" s="118"/>
      <c r="GQ2631" s="118"/>
      <c r="GR2631" s="118"/>
      <c r="GS2631" s="118"/>
      <c r="GT2631" s="118"/>
      <c r="GU2631" s="118"/>
      <c r="GV2631" s="118"/>
      <c r="GW2631" s="118"/>
      <c r="GX2631" s="118"/>
      <c r="GY2631" s="118"/>
      <c r="GZ2631" s="118"/>
      <c r="HA2631" s="118"/>
      <c r="HB2631" s="118"/>
      <c r="HC2631" s="118"/>
      <c r="HD2631" s="118"/>
      <c r="HE2631" s="118"/>
      <c r="HF2631" s="118"/>
      <c r="HG2631" s="118"/>
      <c r="HH2631" s="118"/>
      <c r="HI2631" s="118"/>
      <c r="HJ2631" s="118"/>
      <c r="HK2631" s="118"/>
      <c r="HL2631" s="118"/>
      <c r="HM2631" s="118"/>
      <c r="HN2631" s="118"/>
      <c r="HO2631" s="118"/>
      <c r="HP2631" s="118"/>
      <c r="HQ2631" s="118"/>
      <c r="HR2631" s="118"/>
      <c r="HS2631" s="118"/>
      <c r="HT2631" s="118"/>
      <c r="HU2631" s="118"/>
      <c r="HV2631" s="118"/>
      <c r="HW2631" s="118"/>
      <c r="HX2631" s="118"/>
      <c r="HY2631" s="118"/>
      <c r="HZ2631" s="118"/>
      <c r="IA2631" s="118"/>
      <c r="IB2631" s="118"/>
      <c r="IC2631" s="118"/>
      <c r="ID2631" s="118"/>
      <c r="IE2631" s="118"/>
      <c r="IF2631" s="118"/>
      <c r="IG2631" s="118"/>
      <c r="IH2631" s="118"/>
      <c r="II2631" s="118"/>
      <c r="IJ2631" s="118"/>
      <c r="IK2631" s="118"/>
      <c r="IL2631" s="118"/>
      <c r="IM2631" s="118"/>
      <c r="IN2631" s="118"/>
      <c r="IO2631" s="118"/>
      <c r="IP2631" s="118"/>
      <c r="IQ2631" s="118"/>
      <c r="IR2631" s="118"/>
      <c r="IS2631" s="118"/>
      <c r="IT2631" s="118"/>
      <c r="IU2631" s="118"/>
      <c r="IV2631" s="118"/>
    </row>
    <row r="2632" spans="1:53" s="19" customFormat="1" ht="12.75" customHeight="1">
      <c r="A2632" s="211"/>
      <c r="B2632" s="212"/>
      <c r="C2632" s="212"/>
      <c r="D2632" s="212"/>
      <c r="E2632" s="212"/>
      <c r="F2632" s="120" t="s">
        <v>234</v>
      </c>
      <c r="G2632" s="51">
        <f t="shared" si="630"/>
        <v>171680.50000000003</v>
      </c>
      <c r="H2632" s="51">
        <f t="shared" si="631"/>
        <v>31256.8</v>
      </c>
      <c r="I2632" s="51">
        <f>I2608-I2620</f>
        <v>140010.30000000002</v>
      </c>
      <c r="J2632" s="51">
        <f>J2608-J2620</f>
        <v>31256.8</v>
      </c>
      <c r="K2632" s="51">
        <f aca="true" t="shared" si="643" ref="K2632:P2632">K2608-K2620</f>
        <v>0</v>
      </c>
      <c r="L2632" s="51">
        <f t="shared" si="643"/>
        <v>0</v>
      </c>
      <c r="M2632" s="51">
        <f t="shared" si="643"/>
        <v>31670.2</v>
      </c>
      <c r="N2632" s="51">
        <f t="shared" si="643"/>
        <v>0</v>
      </c>
      <c r="O2632" s="51">
        <f t="shared" si="643"/>
        <v>0</v>
      </c>
      <c r="P2632" s="51">
        <f t="shared" si="643"/>
        <v>0</v>
      </c>
      <c r="Q2632" s="212"/>
      <c r="R2632" s="216"/>
      <c r="S2632" s="16"/>
      <c r="T2632" s="17"/>
      <c r="U2632" s="17"/>
      <c r="V2632" s="17"/>
      <c r="W2632" s="18"/>
      <c r="X2632" s="18"/>
      <c r="Y2632" s="18"/>
      <c r="Z2632" s="18"/>
      <c r="AA2632" s="18"/>
      <c r="AB2632" s="18"/>
      <c r="AC2632" s="18"/>
      <c r="AD2632" s="18"/>
      <c r="AE2632" s="18"/>
      <c r="AF2632" s="18"/>
      <c r="AG2632" s="18"/>
      <c r="AH2632" s="18"/>
      <c r="AI2632" s="18"/>
      <c r="AJ2632" s="18"/>
      <c r="AK2632" s="18"/>
      <c r="AL2632" s="18"/>
      <c r="AM2632" s="18"/>
      <c r="AN2632" s="18"/>
      <c r="AO2632" s="18"/>
      <c r="AP2632" s="18"/>
      <c r="AQ2632" s="18"/>
      <c r="AR2632" s="18"/>
      <c r="AS2632" s="18"/>
      <c r="AT2632" s="18"/>
      <c r="AU2632" s="18"/>
      <c r="AV2632" s="18"/>
      <c r="AW2632" s="18"/>
      <c r="AX2632" s="18"/>
      <c r="AY2632" s="18"/>
      <c r="AZ2632" s="18"/>
      <c r="BA2632" s="18"/>
    </row>
    <row r="2633" spans="1:53" s="19" customFormat="1" ht="12.75" customHeight="1">
      <c r="A2633" s="211"/>
      <c r="B2633" s="212"/>
      <c r="C2633" s="212"/>
      <c r="D2633" s="212"/>
      <c r="E2633" s="212"/>
      <c r="F2633" s="120" t="s">
        <v>235</v>
      </c>
      <c r="G2633" s="51">
        <f t="shared" si="630"/>
        <v>48596.9</v>
      </c>
      <c r="H2633" s="51">
        <f t="shared" si="631"/>
        <v>0</v>
      </c>
      <c r="I2633" s="51">
        <f>I2609-I2621</f>
        <v>48596.9</v>
      </c>
      <c r="J2633" s="51">
        <f aca="true" t="shared" si="644" ref="J2633:P2633">J2609-J2621</f>
        <v>0</v>
      </c>
      <c r="K2633" s="51">
        <f t="shared" si="644"/>
        <v>0</v>
      </c>
      <c r="L2633" s="51">
        <f t="shared" si="644"/>
        <v>0</v>
      </c>
      <c r="M2633" s="51">
        <f t="shared" si="644"/>
        <v>0</v>
      </c>
      <c r="N2633" s="51">
        <f t="shared" si="644"/>
        <v>0</v>
      </c>
      <c r="O2633" s="51">
        <f t="shared" si="644"/>
        <v>0</v>
      </c>
      <c r="P2633" s="51">
        <f t="shared" si="644"/>
        <v>0</v>
      </c>
      <c r="Q2633" s="212"/>
      <c r="R2633" s="216"/>
      <c r="S2633" s="16"/>
      <c r="T2633" s="17"/>
      <c r="U2633" s="17"/>
      <c r="V2633" s="17"/>
      <c r="W2633" s="18"/>
      <c r="X2633" s="18"/>
      <c r="Y2633" s="18"/>
      <c r="Z2633" s="18"/>
      <c r="AA2633" s="18"/>
      <c r="AB2633" s="18"/>
      <c r="AC2633" s="18"/>
      <c r="AD2633" s="18"/>
      <c r="AE2633" s="18"/>
      <c r="AF2633" s="18"/>
      <c r="AG2633" s="18"/>
      <c r="AH2633" s="18"/>
      <c r="AI2633" s="18"/>
      <c r="AJ2633" s="18"/>
      <c r="AK2633" s="18"/>
      <c r="AL2633" s="18"/>
      <c r="AM2633" s="18"/>
      <c r="AN2633" s="18"/>
      <c r="AO2633" s="18"/>
      <c r="AP2633" s="18"/>
      <c r="AQ2633" s="18"/>
      <c r="AR2633" s="18"/>
      <c r="AS2633" s="18"/>
      <c r="AT2633" s="18"/>
      <c r="AU2633" s="18"/>
      <c r="AV2633" s="18"/>
      <c r="AW2633" s="18"/>
      <c r="AX2633" s="18"/>
      <c r="AY2633" s="18"/>
      <c r="AZ2633" s="18"/>
      <c r="BA2633" s="18"/>
    </row>
    <row r="2634" spans="1:53" s="19" customFormat="1" ht="12.75" customHeight="1">
      <c r="A2634" s="211"/>
      <c r="B2634" s="212"/>
      <c r="C2634" s="212"/>
      <c r="D2634" s="212"/>
      <c r="E2634" s="212"/>
      <c r="F2634" s="120" t="s">
        <v>236</v>
      </c>
      <c r="G2634" s="51">
        <f t="shared" si="630"/>
        <v>203537.89999999997</v>
      </c>
      <c r="H2634" s="51">
        <f t="shared" si="631"/>
        <v>0</v>
      </c>
      <c r="I2634" s="51">
        <f aca="true" t="shared" si="645" ref="I2634:P2634">I2610-I2622</f>
        <v>179177.49999999997</v>
      </c>
      <c r="J2634" s="51">
        <f t="shared" si="645"/>
        <v>0</v>
      </c>
      <c r="K2634" s="51">
        <f t="shared" si="645"/>
        <v>0</v>
      </c>
      <c r="L2634" s="51">
        <f t="shared" si="645"/>
        <v>0</v>
      </c>
      <c r="M2634" s="51">
        <f t="shared" si="645"/>
        <v>24360.4</v>
      </c>
      <c r="N2634" s="51">
        <f t="shared" si="645"/>
        <v>0</v>
      </c>
      <c r="O2634" s="51">
        <f t="shared" si="645"/>
        <v>0</v>
      </c>
      <c r="P2634" s="51">
        <f t="shared" si="645"/>
        <v>0</v>
      </c>
      <c r="Q2634" s="212"/>
      <c r="R2634" s="216"/>
      <c r="S2634" s="16"/>
      <c r="T2634" s="17"/>
      <c r="U2634" s="17"/>
      <c r="V2634" s="17"/>
      <c r="W2634" s="18"/>
      <c r="X2634" s="18"/>
      <c r="Y2634" s="18"/>
      <c r="Z2634" s="18"/>
      <c r="AA2634" s="18"/>
      <c r="AB2634" s="18"/>
      <c r="AC2634" s="18"/>
      <c r="AD2634" s="18"/>
      <c r="AE2634" s="18"/>
      <c r="AF2634" s="18"/>
      <c r="AG2634" s="18"/>
      <c r="AH2634" s="18"/>
      <c r="AI2634" s="18"/>
      <c r="AJ2634" s="18"/>
      <c r="AK2634" s="18"/>
      <c r="AL2634" s="18"/>
      <c r="AM2634" s="18"/>
      <c r="AN2634" s="18"/>
      <c r="AO2634" s="18"/>
      <c r="AP2634" s="18"/>
      <c r="AQ2634" s="18"/>
      <c r="AR2634" s="18"/>
      <c r="AS2634" s="18"/>
      <c r="AT2634" s="18"/>
      <c r="AU2634" s="18"/>
      <c r="AV2634" s="18"/>
      <c r="AW2634" s="18"/>
      <c r="AX2634" s="18"/>
      <c r="AY2634" s="18"/>
      <c r="AZ2634" s="18"/>
      <c r="BA2634" s="18"/>
    </row>
    <row r="2635" spans="1:53" s="19" customFormat="1" ht="12.75" customHeight="1">
      <c r="A2635" s="211"/>
      <c r="B2635" s="212"/>
      <c r="C2635" s="212"/>
      <c r="D2635" s="212"/>
      <c r="E2635" s="212"/>
      <c r="F2635" s="120" t="s">
        <v>237</v>
      </c>
      <c r="G2635" s="51">
        <f t="shared" si="630"/>
        <v>1570350.8000000003</v>
      </c>
      <c r="H2635" s="51">
        <f t="shared" si="631"/>
        <v>0</v>
      </c>
      <c r="I2635" s="51">
        <f aca="true" t="shared" si="646" ref="I2635:P2635">I2611-I2623</f>
        <v>1424380.0000000002</v>
      </c>
      <c r="J2635" s="51">
        <f t="shared" si="646"/>
        <v>0</v>
      </c>
      <c r="K2635" s="51">
        <f t="shared" si="646"/>
        <v>87600</v>
      </c>
      <c r="L2635" s="51">
        <f t="shared" si="646"/>
        <v>0</v>
      </c>
      <c r="M2635" s="51">
        <f t="shared" si="646"/>
        <v>29170.8</v>
      </c>
      <c r="N2635" s="51">
        <f t="shared" si="646"/>
        <v>0</v>
      </c>
      <c r="O2635" s="51">
        <f t="shared" si="646"/>
        <v>29200</v>
      </c>
      <c r="P2635" s="51">
        <f t="shared" si="646"/>
        <v>0</v>
      </c>
      <c r="Q2635" s="212"/>
      <c r="R2635" s="216"/>
      <c r="S2635" s="16"/>
      <c r="T2635" s="17"/>
      <c r="U2635" s="17"/>
      <c r="V2635" s="17"/>
      <c r="W2635" s="18"/>
      <c r="X2635" s="18"/>
      <c r="Y2635" s="18"/>
      <c r="Z2635" s="18"/>
      <c r="AA2635" s="18"/>
      <c r="AB2635" s="18"/>
      <c r="AC2635" s="18"/>
      <c r="AD2635" s="18"/>
      <c r="AE2635" s="18"/>
      <c r="AF2635" s="18"/>
      <c r="AG2635" s="18"/>
      <c r="AH2635" s="18"/>
      <c r="AI2635" s="18"/>
      <c r="AJ2635" s="18"/>
      <c r="AK2635" s="18"/>
      <c r="AL2635" s="18"/>
      <c r="AM2635" s="18"/>
      <c r="AN2635" s="18"/>
      <c r="AO2635" s="18"/>
      <c r="AP2635" s="18"/>
      <c r="AQ2635" s="18"/>
      <c r="AR2635" s="18"/>
      <c r="AS2635" s="18"/>
      <c r="AT2635" s="18"/>
      <c r="AU2635" s="18"/>
      <c r="AV2635" s="18"/>
      <c r="AW2635" s="18"/>
      <c r="AX2635" s="18"/>
      <c r="AY2635" s="18"/>
      <c r="AZ2635" s="18"/>
      <c r="BA2635" s="18"/>
    </row>
    <row r="2636" spans="1:53" s="19" customFormat="1" ht="12.75" customHeight="1" thickBot="1">
      <c r="A2636" s="213"/>
      <c r="B2636" s="214"/>
      <c r="C2636" s="214"/>
      <c r="D2636" s="214"/>
      <c r="E2636" s="214"/>
      <c r="F2636" s="121" t="s">
        <v>238</v>
      </c>
      <c r="G2636" s="53">
        <f t="shared" si="630"/>
        <v>311109</v>
      </c>
      <c r="H2636" s="53">
        <f t="shared" si="631"/>
        <v>0</v>
      </c>
      <c r="I2636" s="53">
        <f aca="true" t="shared" si="647" ref="I2636:P2636">I2612-I2624</f>
        <v>165138.2</v>
      </c>
      <c r="J2636" s="53">
        <f t="shared" si="647"/>
        <v>0</v>
      </c>
      <c r="K2636" s="53">
        <f t="shared" si="647"/>
        <v>87600</v>
      </c>
      <c r="L2636" s="53">
        <f t="shared" si="647"/>
        <v>0</v>
      </c>
      <c r="M2636" s="53">
        <f t="shared" si="647"/>
        <v>29170.8</v>
      </c>
      <c r="N2636" s="53">
        <f t="shared" si="647"/>
        <v>0</v>
      </c>
      <c r="O2636" s="53">
        <f t="shared" si="647"/>
        <v>29200</v>
      </c>
      <c r="P2636" s="53">
        <f t="shared" si="647"/>
        <v>0</v>
      </c>
      <c r="Q2636" s="214"/>
      <c r="R2636" s="217"/>
      <c r="S2636" s="16"/>
      <c r="T2636" s="17"/>
      <c r="U2636" s="17"/>
      <c r="V2636" s="17"/>
      <c r="W2636" s="18"/>
      <c r="X2636" s="18"/>
      <c r="Y2636" s="18"/>
      <c r="Z2636" s="18"/>
      <c r="AA2636" s="18"/>
      <c r="AB2636" s="18"/>
      <c r="AC2636" s="18"/>
      <c r="AD2636" s="18"/>
      <c r="AE2636" s="18"/>
      <c r="AF2636" s="18"/>
      <c r="AG2636" s="18"/>
      <c r="AH2636" s="18"/>
      <c r="AI2636" s="18"/>
      <c r="AJ2636" s="18"/>
      <c r="AK2636" s="18"/>
      <c r="AL2636" s="18"/>
      <c r="AM2636" s="18"/>
      <c r="AN2636" s="18"/>
      <c r="AO2636" s="18"/>
      <c r="AP2636" s="18"/>
      <c r="AQ2636" s="18"/>
      <c r="AR2636" s="18"/>
      <c r="AS2636" s="18"/>
      <c r="AT2636" s="18"/>
      <c r="AU2636" s="18"/>
      <c r="AV2636" s="18"/>
      <c r="AW2636" s="18"/>
      <c r="AX2636" s="18"/>
      <c r="AY2636" s="18"/>
      <c r="AZ2636" s="18"/>
      <c r="BA2636" s="18"/>
    </row>
    <row r="2637" spans="1:18" ht="15">
      <c r="A2637" s="312" t="s">
        <v>198</v>
      </c>
      <c r="B2637" s="312"/>
      <c r="C2637" s="312"/>
      <c r="D2637" s="312"/>
      <c r="E2637" s="312"/>
      <c r="F2637" s="312"/>
      <c r="G2637" s="312"/>
      <c r="H2637" s="312"/>
      <c r="I2637" s="312"/>
      <c r="J2637" s="312"/>
      <c r="K2637" s="312"/>
      <c r="L2637" s="312"/>
      <c r="M2637" s="312"/>
      <c r="N2637" s="312"/>
      <c r="O2637" s="312"/>
      <c r="P2637" s="312"/>
      <c r="Q2637" s="126"/>
      <c r="R2637" s="126"/>
    </row>
    <row r="2638" spans="1:18" ht="18" customHeight="1">
      <c r="A2638" s="64"/>
      <c r="B2638" s="124"/>
      <c r="C2638" s="124"/>
      <c r="D2638" s="65"/>
      <c r="E2638" s="124"/>
      <c r="F2638" s="124"/>
      <c r="G2638" s="124"/>
      <c r="H2638" s="124"/>
      <c r="I2638" s="124"/>
      <c r="J2638" s="124"/>
      <c r="K2638" s="124"/>
      <c r="L2638" s="124"/>
      <c r="M2638" s="124"/>
      <c r="N2638" s="124"/>
      <c r="O2638" s="124"/>
      <c r="P2638" s="124"/>
      <c r="Q2638" s="126"/>
      <c r="R2638" s="126"/>
    </row>
    <row r="2639" ht="18" customHeight="1">
      <c r="I2639" s="66"/>
    </row>
    <row r="2640" spans="3:14" ht="18" customHeight="1">
      <c r="C2640" s="5"/>
      <c r="D2640" s="67"/>
      <c r="E2640" s="5"/>
      <c r="F2640" s="5"/>
      <c r="G2640" s="68"/>
      <c r="H2640" s="68"/>
      <c r="I2640" s="5"/>
      <c r="J2640" s="5"/>
      <c r="K2640" s="5"/>
      <c r="L2640" s="5"/>
      <c r="M2640" s="5"/>
      <c r="N2640" s="5"/>
    </row>
    <row r="2641" spans="3:14" ht="18" customHeight="1">
      <c r="C2641" s="5"/>
      <c r="D2641" s="69">
        <f>G2606-'[1]сметная стоим'!$M$379</f>
        <v>3221.800000000003</v>
      </c>
      <c r="E2641" s="70"/>
      <c r="F2641" s="70"/>
      <c r="G2641" s="50">
        <f aca="true" t="shared" si="648" ref="G2641:L2641">G83+G119+G215+G227+G239+G251+G263+G275+G287+G335+G347+G359+G371+G491+G515+G527+G539+G551+G575+G587+G599+G623+G635+G647+G659+G671+G683+G695+G743+G755+G779+G791+G803+G815+G827+G839+G851+G863+G887+G899+G911+G923+G935+G947+G971+G983+G1007+G1019+G1055+G1067+G1079+G1091+G1103+G1115+G1127+G1139+G1151+G1163+G1175+G1187+G1199+G1211+G1223+G1235+G1247+G1259+G1271+G1283+G1295+G1307+G1319+G1331+G1343+G1367+G1379+G1391+G1428+G1440+G1478+G1528+G1540+G1579+G1605+G1619+G1631+G1819+G1843+G1855+G1868+G1880+G1892+G1904+G1928+G1940+G1952+G1964+G1989+G2001+G2025+G2037+G2050+G2074+G2122+G2134</f>
        <v>305013.8999999997</v>
      </c>
      <c r="H2641" s="50">
        <f t="shared" si="648"/>
        <v>9600</v>
      </c>
      <c r="I2641" s="50">
        <f t="shared" si="648"/>
        <v>247425.50000000006</v>
      </c>
      <c r="J2641" s="50">
        <f t="shared" si="648"/>
        <v>9600</v>
      </c>
      <c r="K2641" s="50">
        <f t="shared" si="648"/>
        <v>0</v>
      </c>
      <c r="L2641" s="50">
        <f t="shared" si="648"/>
        <v>0</v>
      </c>
      <c r="M2641" s="5"/>
      <c r="N2641" s="5"/>
    </row>
    <row r="2642" spans="3:14" ht="18" customHeight="1">
      <c r="C2642" s="5"/>
      <c r="D2642" s="67"/>
      <c r="E2642" s="70"/>
      <c r="F2642" s="70"/>
      <c r="G2642" s="50">
        <f aca="true" t="shared" si="649" ref="G2642:L2642">G2234+G2246+G2258+G2270+G2282+G2294+G2306+G2318+G2404+G2428</f>
        <v>85000.7</v>
      </c>
      <c r="H2642" s="50">
        <f t="shared" si="649"/>
        <v>0</v>
      </c>
      <c r="I2642" s="50">
        <f t="shared" si="649"/>
        <v>84808.29999999999</v>
      </c>
      <c r="J2642" s="50">
        <f t="shared" si="649"/>
        <v>0</v>
      </c>
      <c r="K2642" s="50">
        <f t="shared" si="649"/>
        <v>0</v>
      </c>
      <c r="L2642" s="50">
        <f t="shared" si="649"/>
        <v>0</v>
      </c>
      <c r="M2642" s="5"/>
      <c r="N2642" s="5"/>
    </row>
    <row r="2643" spans="3:14" ht="12.75">
      <c r="C2643" s="5"/>
      <c r="D2643" s="67"/>
      <c r="E2643" s="70"/>
      <c r="F2643" s="70"/>
      <c r="G2643" s="50">
        <f aca="true" t="shared" si="650" ref="G2643:L2643">G2502+G2514+G2538+G2562</f>
        <v>2091.7</v>
      </c>
      <c r="H2643" s="50">
        <f t="shared" si="650"/>
        <v>0</v>
      </c>
      <c r="I2643" s="50">
        <f t="shared" si="650"/>
        <v>1971.2</v>
      </c>
      <c r="J2643" s="50">
        <f t="shared" si="650"/>
        <v>0</v>
      </c>
      <c r="K2643" s="50">
        <f t="shared" si="650"/>
        <v>0</v>
      </c>
      <c r="L2643" s="50">
        <f t="shared" si="650"/>
        <v>0</v>
      </c>
      <c r="M2643" s="5"/>
      <c r="N2643" s="5"/>
    </row>
    <row r="2644" spans="3:14" ht="12.75">
      <c r="C2644" s="5"/>
      <c r="D2644" s="67"/>
      <c r="E2644" s="70"/>
      <c r="F2644" s="70"/>
      <c r="G2644" s="50">
        <f>G2641+G2642+G2643</f>
        <v>392106.2999999997</v>
      </c>
      <c r="H2644" s="50"/>
      <c r="I2644" s="71"/>
      <c r="J2644" s="71"/>
      <c r="K2644" s="5"/>
      <c r="L2644" s="5"/>
      <c r="M2644" s="5"/>
      <c r="N2644" s="5"/>
    </row>
    <row r="2645" spans="3:14" ht="12.75">
      <c r="C2645" s="5"/>
      <c r="D2645" s="67"/>
      <c r="E2645" s="70"/>
      <c r="F2645" s="70"/>
      <c r="G2645" s="50"/>
      <c r="H2645" s="50"/>
      <c r="I2645" s="71"/>
      <c r="J2645" s="71"/>
      <c r="K2645" s="5"/>
      <c r="L2645" s="5"/>
      <c r="M2645" s="5"/>
      <c r="N2645" s="5"/>
    </row>
    <row r="2646" spans="3:14" ht="12.75">
      <c r="C2646" s="5"/>
      <c r="D2646" s="67"/>
      <c r="E2646" s="5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3:14" ht="12.75">
      <c r="C2647" s="5"/>
      <c r="D2647" s="67"/>
      <c r="E2647" s="5"/>
      <c r="F2647" s="5"/>
      <c r="G2647" s="72"/>
      <c r="H2647" s="5"/>
      <c r="I2647" s="5"/>
      <c r="J2647" s="5"/>
      <c r="K2647" s="5"/>
      <c r="L2647" s="5"/>
      <c r="M2647" s="5"/>
      <c r="N2647" s="5"/>
    </row>
    <row r="2648" spans="3:14" ht="12.75">
      <c r="C2648" s="5"/>
      <c r="D2648" s="67"/>
      <c r="E2648" s="5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3:14" ht="12.75">
      <c r="C2649" s="5"/>
      <c r="D2649" s="67"/>
      <c r="E2649" s="5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3:14" ht="12.75">
      <c r="C2650" s="5"/>
      <c r="D2650" s="67"/>
      <c r="E2650" s="5"/>
      <c r="F2650" s="5"/>
      <c r="G2650" s="5"/>
      <c r="H2650" s="5"/>
      <c r="I2650" s="5"/>
      <c r="J2650" s="5"/>
      <c r="K2650" s="5"/>
      <c r="L2650" s="5"/>
      <c r="M2650" s="5"/>
      <c r="N2650" s="5"/>
    </row>
    <row r="2656" spans="7:10" ht="12.75">
      <c r="G2656" s="73"/>
      <c r="H2656" s="73"/>
      <c r="I2656" s="73"/>
      <c r="J2656" s="73"/>
    </row>
    <row r="2657" spans="7:10" ht="12.75">
      <c r="G2657" s="73"/>
      <c r="H2657" s="73"/>
      <c r="I2657" s="73"/>
      <c r="J2657" s="73"/>
    </row>
    <row r="2658" spans="7:10" ht="12.75">
      <c r="G2658" s="73"/>
      <c r="H2658" s="73"/>
      <c r="I2658" s="73"/>
      <c r="J2658" s="73"/>
    </row>
    <row r="2659" spans="7:10" ht="12.75">
      <c r="G2659" s="73"/>
      <c r="H2659" s="73"/>
      <c r="I2659" s="73"/>
      <c r="J2659" s="73"/>
    </row>
    <row r="2660" spans="7:10" ht="12.75">
      <c r="G2660" s="73"/>
      <c r="H2660" s="73"/>
      <c r="I2660" s="73"/>
      <c r="J2660" s="73"/>
    </row>
    <row r="2661" spans="7:10" ht="12.75">
      <c r="G2661" s="73"/>
      <c r="H2661" s="73"/>
      <c r="I2661" s="73"/>
      <c r="J2661" s="73"/>
    </row>
  </sheetData>
  <sheetProtection/>
  <mergeCells count="1109">
    <mergeCell ref="B1506:B1517"/>
    <mergeCell ref="Q1506:R1517"/>
    <mergeCell ref="C2431:C2442"/>
    <mergeCell ref="C2407:C2418"/>
    <mergeCell ref="A2431:A2442"/>
    <mergeCell ref="A1822:A1833"/>
    <mergeCell ref="B1822:B1833"/>
    <mergeCell ref="C1822:C1833"/>
    <mergeCell ref="A1895:A1906"/>
    <mergeCell ref="Q2431:R2442"/>
    <mergeCell ref="A2443:A2454"/>
    <mergeCell ref="B2443:B2454"/>
    <mergeCell ref="C2443:C2454"/>
    <mergeCell ref="Q2443:R2454"/>
    <mergeCell ref="B2431:B2442"/>
    <mergeCell ref="A1810:A1821"/>
    <mergeCell ref="B1810:B1821"/>
    <mergeCell ref="C1810:C1821"/>
    <mergeCell ref="B1834:B1845"/>
    <mergeCell ref="C1834:C1845"/>
    <mergeCell ref="A1846:A1857"/>
    <mergeCell ref="B1846:B1857"/>
    <mergeCell ref="C1846:C1857"/>
    <mergeCell ref="Q1846:R1857"/>
    <mergeCell ref="Q1907:R1918"/>
    <mergeCell ref="Q1919:R1930"/>
    <mergeCell ref="A1858:R1858"/>
    <mergeCell ref="A1859:A1870"/>
    <mergeCell ref="B1859:B1870"/>
    <mergeCell ref="C1859:C1870"/>
    <mergeCell ref="A2150:R2150"/>
    <mergeCell ref="A2419:A2430"/>
    <mergeCell ref="B2419:B2430"/>
    <mergeCell ref="Q2419:R2430"/>
    <mergeCell ref="D2201:D2212"/>
    <mergeCell ref="D2213:D2224"/>
    <mergeCell ref="A2407:A2418"/>
    <mergeCell ref="A2163:E2174"/>
    <mergeCell ref="A2175:E2186"/>
    <mergeCell ref="A2187:E2198"/>
    <mergeCell ref="A1481:A1493"/>
    <mergeCell ref="A1695:A1706"/>
    <mergeCell ref="B1695:B1706"/>
    <mergeCell ref="C1695:C1706"/>
    <mergeCell ref="B1608:B1621"/>
    <mergeCell ref="C1481:C1493"/>
    <mergeCell ref="A1647:A1658"/>
    <mergeCell ref="C1671:C1682"/>
    <mergeCell ref="A1494:A1505"/>
    <mergeCell ref="C1543:C1556"/>
    <mergeCell ref="B1494:B1505"/>
    <mergeCell ref="A1608:A1621"/>
    <mergeCell ref="A1622:A1633"/>
    <mergeCell ref="A1506:A1517"/>
    <mergeCell ref="Q2407:R2418"/>
    <mergeCell ref="A2125:A2136"/>
    <mergeCell ref="B2125:B2136"/>
    <mergeCell ref="Q2125:R2136"/>
    <mergeCell ref="A1683:A1694"/>
    <mergeCell ref="A2199:R2199"/>
    <mergeCell ref="Q1394:R1405"/>
    <mergeCell ref="Q1481:R1493"/>
    <mergeCell ref="B2407:B2418"/>
    <mergeCell ref="C1595:C1607"/>
    <mergeCell ref="B1481:B1493"/>
    <mergeCell ref="Q1494:R1505"/>
    <mergeCell ref="D1721:D1734"/>
    <mergeCell ref="Q1721:R1734"/>
    <mergeCell ref="Q1622:R1633"/>
    <mergeCell ref="C1707:C1720"/>
    <mergeCell ref="Q1334:R1345"/>
    <mergeCell ref="Q1346:R1357"/>
    <mergeCell ref="Q1358:R1369"/>
    <mergeCell ref="Q1370:R1381"/>
    <mergeCell ref="Q1608:R1621"/>
    <mergeCell ref="Q1456:R1467"/>
    <mergeCell ref="Q1406:R1417"/>
    <mergeCell ref="Q1418:R1430"/>
    <mergeCell ref="Q1543:R1556"/>
    <mergeCell ref="Q1382:R1393"/>
    <mergeCell ref="Q1250:R1261"/>
    <mergeCell ref="Q1595:R1607"/>
    <mergeCell ref="Q1707:R1720"/>
    <mergeCell ref="Q1695:R1706"/>
    <mergeCell ref="Q1262:R1273"/>
    <mergeCell ref="Q1274:R1285"/>
    <mergeCell ref="Q1286:R1297"/>
    <mergeCell ref="Q1298:R1309"/>
    <mergeCell ref="Q1310:R1321"/>
    <mergeCell ref="Q1322:R1333"/>
    <mergeCell ref="Q1202:R1213"/>
    <mergeCell ref="Q1214:R1225"/>
    <mergeCell ref="Q1226:R1237"/>
    <mergeCell ref="Q1238:R1249"/>
    <mergeCell ref="Q1154:R1165"/>
    <mergeCell ref="Q1166:R1177"/>
    <mergeCell ref="Q1178:R1189"/>
    <mergeCell ref="Q1190:R1201"/>
    <mergeCell ref="Q1106:R1117"/>
    <mergeCell ref="Q1118:R1129"/>
    <mergeCell ref="Q1130:R1141"/>
    <mergeCell ref="Q1142:R1153"/>
    <mergeCell ref="Q1058:R1069"/>
    <mergeCell ref="Q1070:R1081"/>
    <mergeCell ref="Q1082:R1093"/>
    <mergeCell ref="Q1094:R1105"/>
    <mergeCell ref="Q1010:R1021"/>
    <mergeCell ref="Q1022:R1033"/>
    <mergeCell ref="Q1034:R1045"/>
    <mergeCell ref="Q1046:R1057"/>
    <mergeCell ref="Q962:R973"/>
    <mergeCell ref="Q974:R985"/>
    <mergeCell ref="Q986:R997"/>
    <mergeCell ref="Q998:R1009"/>
    <mergeCell ref="Q914:R925"/>
    <mergeCell ref="Q926:R937"/>
    <mergeCell ref="Q938:R949"/>
    <mergeCell ref="Q950:R961"/>
    <mergeCell ref="Q866:R877"/>
    <mergeCell ref="Q878:R889"/>
    <mergeCell ref="Q890:R901"/>
    <mergeCell ref="Q902:R913"/>
    <mergeCell ref="Q818:R829"/>
    <mergeCell ref="Q830:R841"/>
    <mergeCell ref="Q842:R853"/>
    <mergeCell ref="Q854:R865"/>
    <mergeCell ref="Q770:R781"/>
    <mergeCell ref="Q782:R793"/>
    <mergeCell ref="Q794:R805"/>
    <mergeCell ref="Q806:R817"/>
    <mergeCell ref="Q722:R733"/>
    <mergeCell ref="Q734:R745"/>
    <mergeCell ref="Q746:R757"/>
    <mergeCell ref="Q758:R769"/>
    <mergeCell ref="Q674:R685"/>
    <mergeCell ref="Q686:R697"/>
    <mergeCell ref="Q698:R709"/>
    <mergeCell ref="Q710:R721"/>
    <mergeCell ref="Q626:R637"/>
    <mergeCell ref="Q638:R649"/>
    <mergeCell ref="Q650:R661"/>
    <mergeCell ref="Q662:R673"/>
    <mergeCell ref="Q578:R589"/>
    <mergeCell ref="Q590:R601"/>
    <mergeCell ref="Q602:R613"/>
    <mergeCell ref="Q614:R625"/>
    <mergeCell ref="Q530:R541"/>
    <mergeCell ref="Q542:R553"/>
    <mergeCell ref="Q554:R565"/>
    <mergeCell ref="Q566:R577"/>
    <mergeCell ref="Q482:R493"/>
    <mergeCell ref="Q494:R505"/>
    <mergeCell ref="Q506:R517"/>
    <mergeCell ref="Q518:R529"/>
    <mergeCell ref="Q434:R445"/>
    <mergeCell ref="Q446:R457"/>
    <mergeCell ref="Q458:R469"/>
    <mergeCell ref="Q470:R481"/>
    <mergeCell ref="Q386:R397"/>
    <mergeCell ref="Q398:R409"/>
    <mergeCell ref="Q410:R421"/>
    <mergeCell ref="Q422:R433"/>
    <mergeCell ref="Q338:R349"/>
    <mergeCell ref="Q350:R361"/>
    <mergeCell ref="Q362:R373"/>
    <mergeCell ref="Q374:R385"/>
    <mergeCell ref="Q290:R301"/>
    <mergeCell ref="Q302:R313"/>
    <mergeCell ref="Q314:R325"/>
    <mergeCell ref="Q326:R337"/>
    <mergeCell ref="Q254:R265"/>
    <mergeCell ref="Q266:R277"/>
    <mergeCell ref="Q278:R289"/>
    <mergeCell ref="Q194:R205"/>
    <mergeCell ref="Q206:R217"/>
    <mergeCell ref="Q218:R229"/>
    <mergeCell ref="Q230:R241"/>
    <mergeCell ref="Q182:R193"/>
    <mergeCell ref="Q98:R109"/>
    <mergeCell ref="Q110:R121"/>
    <mergeCell ref="Q122:R133"/>
    <mergeCell ref="Q158:R169"/>
    <mergeCell ref="Q242:R253"/>
    <mergeCell ref="Q170:R181"/>
    <mergeCell ref="A1759:A1770"/>
    <mergeCell ref="A1671:A1682"/>
    <mergeCell ref="B1671:B1682"/>
    <mergeCell ref="B1683:B1694"/>
    <mergeCell ref="C1683:C1694"/>
    <mergeCell ref="A1707:A1720"/>
    <mergeCell ref="B1735:B1746"/>
    <mergeCell ref="C1735:C1746"/>
    <mergeCell ref="B1721:B1734"/>
    <mergeCell ref="B1747:B1758"/>
    <mergeCell ref="B1634:B1646"/>
    <mergeCell ref="C1634:C1646"/>
    <mergeCell ref="B1647:B1658"/>
    <mergeCell ref="C1647:C1658"/>
    <mergeCell ref="A13:E24"/>
    <mergeCell ref="Q1747:R1758"/>
    <mergeCell ref="A1595:A1607"/>
    <mergeCell ref="B1595:B1607"/>
    <mergeCell ref="Q134:R145"/>
    <mergeCell ref="Q146:R157"/>
    <mergeCell ref="IT2589:IV2594"/>
    <mergeCell ref="HF2589:HI2594"/>
    <mergeCell ref="HJ2589:HM2594"/>
    <mergeCell ref="HN2589:HQ2594"/>
    <mergeCell ref="HR2589:HU2594"/>
    <mergeCell ref="EP2589:ES2594"/>
    <mergeCell ref="IL2589:IO2594"/>
    <mergeCell ref="GT2589:GW2594"/>
    <mergeCell ref="HV2589:HY2594"/>
    <mergeCell ref="HZ2589:IC2594"/>
    <mergeCell ref="IP2589:IS2594"/>
    <mergeCell ref="ID2589:IG2594"/>
    <mergeCell ref="GD2589:GG2594"/>
    <mergeCell ref="IH2589:IK2594"/>
    <mergeCell ref="GX2589:HA2594"/>
    <mergeCell ref="HB2589:HE2594"/>
    <mergeCell ref="GH2589:GK2594"/>
    <mergeCell ref="GL2589:GO2594"/>
    <mergeCell ref="GP2589:GS2594"/>
    <mergeCell ref="ED2577:EG2582"/>
    <mergeCell ref="ED2589:EG2594"/>
    <mergeCell ref="ET2589:EW2594"/>
    <mergeCell ref="FV2589:FY2594"/>
    <mergeCell ref="FZ2589:GC2594"/>
    <mergeCell ref="CX2589:DA2594"/>
    <mergeCell ref="DJ2589:DM2594"/>
    <mergeCell ref="EX2589:FA2594"/>
    <mergeCell ref="FB2589:FE2594"/>
    <mergeCell ref="DN2589:DQ2594"/>
    <mergeCell ref="DB2589:DE2594"/>
    <mergeCell ref="DF2589:DI2594"/>
    <mergeCell ref="DR2589:DU2594"/>
    <mergeCell ref="DV2589:DY2594"/>
    <mergeCell ref="EH2589:EK2594"/>
    <mergeCell ref="DZ2589:EC2594"/>
    <mergeCell ref="IT2577:IV2582"/>
    <mergeCell ref="HF2577:HI2582"/>
    <mergeCell ref="HJ2577:HM2582"/>
    <mergeCell ref="HN2577:HQ2582"/>
    <mergeCell ref="HR2577:HU2582"/>
    <mergeCell ref="ID2577:IG2582"/>
    <mergeCell ref="IH2577:IK2582"/>
    <mergeCell ref="IL2577:IO2582"/>
    <mergeCell ref="FF2577:FI2582"/>
    <mergeCell ref="HB2577:HE2582"/>
    <mergeCell ref="FF2589:FI2594"/>
    <mergeCell ref="GD2577:GG2582"/>
    <mergeCell ref="GH2577:GK2582"/>
    <mergeCell ref="FR2577:FU2582"/>
    <mergeCell ref="FZ2577:GC2582"/>
    <mergeCell ref="FN2589:FQ2594"/>
    <mergeCell ref="EH2577:EK2582"/>
    <mergeCell ref="EL2589:EO2594"/>
    <mergeCell ref="FJ2589:FM2594"/>
    <mergeCell ref="FJ2577:FM2582"/>
    <mergeCell ref="FR2589:FU2594"/>
    <mergeCell ref="EL2577:EO2582"/>
    <mergeCell ref="EP2577:ES2582"/>
    <mergeCell ref="ET2577:EW2582"/>
    <mergeCell ref="EX2577:FA2582"/>
    <mergeCell ref="FB2577:FE2582"/>
    <mergeCell ref="DV2577:DY2582"/>
    <mergeCell ref="IP2577:IS2582"/>
    <mergeCell ref="GL2577:GO2582"/>
    <mergeCell ref="GP2577:GS2582"/>
    <mergeCell ref="GT2577:GW2582"/>
    <mergeCell ref="GX2577:HA2582"/>
    <mergeCell ref="HV2577:HY2582"/>
    <mergeCell ref="HZ2577:IC2582"/>
    <mergeCell ref="DZ2577:EC2582"/>
    <mergeCell ref="FV2577:FY2582"/>
    <mergeCell ref="CH2589:CK2594"/>
    <mergeCell ref="CL2577:CO2582"/>
    <mergeCell ref="CP2577:CS2582"/>
    <mergeCell ref="FN2577:FQ2582"/>
    <mergeCell ref="CX2577:DA2582"/>
    <mergeCell ref="DB2577:DE2582"/>
    <mergeCell ref="DF2577:DI2582"/>
    <mergeCell ref="DJ2577:DM2582"/>
    <mergeCell ref="DN2577:DQ2582"/>
    <mergeCell ref="DR2577:DU2582"/>
    <mergeCell ref="BF2625:BI2630"/>
    <mergeCell ref="BF2589:BI2594"/>
    <mergeCell ref="AP2613:AS2618"/>
    <mergeCell ref="AP2625:AS2630"/>
    <mergeCell ref="AT2625:AW2630"/>
    <mergeCell ref="AX2613:BA2618"/>
    <mergeCell ref="AX2625:BA2630"/>
    <mergeCell ref="AT2589:AW2594"/>
    <mergeCell ref="AX2589:BA2594"/>
    <mergeCell ref="BB2589:BE2594"/>
    <mergeCell ref="A2637:P2637"/>
    <mergeCell ref="Z2589:AC2594"/>
    <mergeCell ref="AD2589:AG2594"/>
    <mergeCell ref="Z2613:AC2618"/>
    <mergeCell ref="AD2613:AG2618"/>
    <mergeCell ref="Q2601:R2612"/>
    <mergeCell ref="A2589:E2600"/>
    <mergeCell ref="V2625:Y2630"/>
    <mergeCell ref="Z2625:AC2630"/>
    <mergeCell ref="AD2625:AG2630"/>
    <mergeCell ref="A2541:A2552"/>
    <mergeCell ref="AL2625:AO2630"/>
    <mergeCell ref="V2589:Y2594"/>
    <mergeCell ref="AL2577:AO2582"/>
    <mergeCell ref="AD2577:AG2582"/>
    <mergeCell ref="A2601:E2612"/>
    <mergeCell ref="AL2589:AO2594"/>
    <mergeCell ref="A2553:A2564"/>
    <mergeCell ref="B2553:B2564"/>
    <mergeCell ref="C2553:C2564"/>
    <mergeCell ref="A2529:A2540"/>
    <mergeCell ref="B2529:B2540"/>
    <mergeCell ref="C2529:C2540"/>
    <mergeCell ref="Q2529:R2540"/>
    <mergeCell ref="A2577:E2588"/>
    <mergeCell ref="Q2589:R2600"/>
    <mergeCell ref="Q2577:R2588"/>
    <mergeCell ref="B2541:B2552"/>
    <mergeCell ref="C2541:C2552"/>
    <mergeCell ref="Q2541:R2552"/>
    <mergeCell ref="A1518:R1518"/>
    <mergeCell ref="P1:R1"/>
    <mergeCell ref="A2491:R2491"/>
    <mergeCell ref="G2:N2"/>
    <mergeCell ref="A3:F3"/>
    <mergeCell ref="A4:F4"/>
    <mergeCell ref="G3:M3"/>
    <mergeCell ref="G4:M4"/>
    <mergeCell ref="A2200:R2200"/>
    <mergeCell ref="Q1671:R1682"/>
    <mergeCell ref="A5:A7"/>
    <mergeCell ref="I5:P5"/>
    <mergeCell ref="A11:R11"/>
    <mergeCell ref="A12:R12"/>
    <mergeCell ref="B5:B7"/>
    <mergeCell ref="D5:D7"/>
    <mergeCell ref="A10:R10"/>
    <mergeCell ref="A9:R9"/>
    <mergeCell ref="Q8:R8"/>
    <mergeCell ref="G5:H6"/>
    <mergeCell ref="A1431:A1442"/>
    <mergeCell ref="B1431:B1442"/>
    <mergeCell ref="C1431:C1442"/>
    <mergeCell ref="B1582:B1594"/>
    <mergeCell ref="Q1582:R1594"/>
    <mergeCell ref="Q1431:R1442"/>
    <mergeCell ref="Q1468:R1480"/>
    <mergeCell ref="C1468:C1480"/>
    <mergeCell ref="A1582:A1594"/>
    <mergeCell ref="C1443:C1455"/>
    <mergeCell ref="Q13:R24"/>
    <mergeCell ref="Q25:R37"/>
    <mergeCell ref="Q38:R49"/>
    <mergeCell ref="Q50:R61"/>
    <mergeCell ref="Q62:R73"/>
    <mergeCell ref="Q74:R85"/>
    <mergeCell ref="Z2577:AC2582"/>
    <mergeCell ref="AH2589:AK2594"/>
    <mergeCell ref="AH2577:AK2582"/>
    <mergeCell ref="BZ2577:CC2582"/>
    <mergeCell ref="AP2589:AS2594"/>
    <mergeCell ref="BF2577:BI2582"/>
    <mergeCell ref="BJ2589:BM2594"/>
    <mergeCell ref="BR2589:BU2594"/>
    <mergeCell ref="Q2553:R2564"/>
    <mergeCell ref="C5:C7"/>
    <mergeCell ref="E5:E7"/>
    <mergeCell ref="I6:J6"/>
    <mergeCell ref="Q1443:R1455"/>
    <mergeCell ref="Q5:R7"/>
    <mergeCell ref="K6:L6"/>
    <mergeCell ref="M6:N6"/>
    <mergeCell ref="O6:P6"/>
    <mergeCell ref="F5:F7"/>
    <mergeCell ref="Q86:R97"/>
    <mergeCell ref="C38:C49"/>
    <mergeCell ref="CT2577:CW2582"/>
    <mergeCell ref="BV2589:BY2594"/>
    <mergeCell ref="BZ2589:CC2594"/>
    <mergeCell ref="BJ2577:BM2582"/>
    <mergeCell ref="BN2577:BQ2582"/>
    <mergeCell ref="CT2589:CW2594"/>
    <mergeCell ref="CL2589:CO2594"/>
    <mergeCell ref="CP2589:CS2594"/>
    <mergeCell ref="CD2589:CG2594"/>
    <mergeCell ref="CD2577:CG2582"/>
    <mergeCell ref="CH2577:CK2582"/>
    <mergeCell ref="AP2577:AS2582"/>
    <mergeCell ref="AT2577:AW2582"/>
    <mergeCell ref="AX2577:BA2582"/>
    <mergeCell ref="BB2577:BE2582"/>
    <mergeCell ref="BV2577:BY2582"/>
    <mergeCell ref="BR2577:BU2582"/>
    <mergeCell ref="BN2589:BQ2594"/>
    <mergeCell ref="BZ2613:CC2618"/>
    <mergeCell ref="BV2613:BY2618"/>
    <mergeCell ref="AT2613:AW2618"/>
    <mergeCell ref="CH2613:CK2618"/>
    <mergeCell ref="CD2613:CG2618"/>
    <mergeCell ref="BF2613:BI2618"/>
    <mergeCell ref="BJ2613:BM2618"/>
    <mergeCell ref="BN2613:BQ2618"/>
    <mergeCell ref="BR2613:BU2618"/>
    <mergeCell ref="AH2625:AK2630"/>
    <mergeCell ref="HJ2613:HM2618"/>
    <mergeCell ref="AH2613:AK2618"/>
    <mergeCell ref="DF2613:DI2618"/>
    <mergeCell ref="AL2613:AO2618"/>
    <mergeCell ref="BB2625:BE2630"/>
    <mergeCell ref="GP2613:GS2618"/>
    <mergeCell ref="BB2613:BE2618"/>
    <mergeCell ref="CD2625:CG2630"/>
    <mergeCell ref="EL2613:EO2618"/>
    <mergeCell ref="IT2613:IV2618"/>
    <mergeCell ref="DN2613:DQ2618"/>
    <mergeCell ref="DR2613:DU2618"/>
    <mergeCell ref="DV2613:DY2618"/>
    <mergeCell ref="DZ2613:EC2618"/>
    <mergeCell ref="ED2613:EG2618"/>
    <mergeCell ref="HZ2613:IC2618"/>
    <mergeCell ref="IH2613:IK2618"/>
    <mergeCell ref="GL2613:GO2618"/>
    <mergeCell ref="EH2613:EK2618"/>
    <mergeCell ref="IP2613:IS2618"/>
    <mergeCell ref="HF2613:HI2618"/>
    <mergeCell ref="FN2613:FQ2618"/>
    <mergeCell ref="FR2613:FU2618"/>
    <mergeCell ref="FV2613:FY2618"/>
    <mergeCell ref="HR2613:HU2618"/>
    <mergeCell ref="HV2613:HY2618"/>
    <mergeCell ref="ID2613:IG2618"/>
    <mergeCell ref="GT2613:GW2618"/>
    <mergeCell ref="BN2625:BQ2630"/>
    <mergeCell ref="BR2625:BU2630"/>
    <mergeCell ref="BV2625:BY2630"/>
    <mergeCell ref="BZ2625:CC2630"/>
    <mergeCell ref="CX2625:DA2630"/>
    <mergeCell ref="IL2613:IO2618"/>
    <mergeCell ref="GX2613:HA2618"/>
    <mergeCell ref="HB2613:HE2618"/>
    <mergeCell ref="GD2613:GG2618"/>
    <mergeCell ref="GH2613:GK2618"/>
    <mergeCell ref="FB2613:FE2618"/>
    <mergeCell ref="CX2613:DA2618"/>
    <mergeCell ref="FJ2613:FM2618"/>
    <mergeCell ref="FF2613:FI2618"/>
    <mergeCell ref="FZ2613:GC2618"/>
    <mergeCell ref="HN2613:HQ2618"/>
    <mergeCell ref="EP2613:ES2618"/>
    <mergeCell ref="ET2613:EW2618"/>
    <mergeCell ref="EX2613:FA2618"/>
    <mergeCell ref="DB2613:DE2618"/>
    <mergeCell ref="ET2625:EW2630"/>
    <mergeCell ref="DF2625:DI2630"/>
    <mergeCell ref="FB2625:FE2630"/>
    <mergeCell ref="HR2625:HU2630"/>
    <mergeCell ref="EX2625:FA2630"/>
    <mergeCell ref="DV2625:DY2630"/>
    <mergeCell ref="DZ2625:EC2630"/>
    <mergeCell ref="ED2625:EG2630"/>
    <mergeCell ref="EH2625:EK2630"/>
    <mergeCell ref="EL2625:EO2630"/>
    <mergeCell ref="IT2625:IV2630"/>
    <mergeCell ref="IH2625:IK2630"/>
    <mergeCell ref="IL2625:IO2630"/>
    <mergeCell ref="FZ2625:GC2630"/>
    <mergeCell ref="GD2625:GG2630"/>
    <mergeCell ref="IP2625:IS2630"/>
    <mergeCell ref="GX2625:HA2630"/>
    <mergeCell ref="HB2625:HE2630"/>
    <mergeCell ref="HF2625:HI2630"/>
    <mergeCell ref="ID2625:IG2630"/>
    <mergeCell ref="CH2625:CK2630"/>
    <mergeCell ref="DB2625:DE2630"/>
    <mergeCell ref="DJ2613:DM2618"/>
    <mergeCell ref="CL2625:CO2630"/>
    <mergeCell ref="CP2625:CS2630"/>
    <mergeCell ref="EP2625:ES2630"/>
    <mergeCell ref="CL2613:CO2618"/>
    <mergeCell ref="CP2613:CS2618"/>
    <mergeCell ref="CT2613:CW2618"/>
    <mergeCell ref="DJ2625:DM2630"/>
    <mergeCell ref="FR2625:FU2630"/>
    <mergeCell ref="FV2625:FY2630"/>
    <mergeCell ref="HN2625:HQ2630"/>
    <mergeCell ref="HZ2625:IC2630"/>
    <mergeCell ref="HV2625:HY2630"/>
    <mergeCell ref="GH2625:GK2630"/>
    <mergeCell ref="HJ2625:HM2630"/>
    <mergeCell ref="A1456:A1467"/>
    <mergeCell ref="DN2625:DQ2630"/>
    <mergeCell ref="Q1647:R1658"/>
    <mergeCell ref="Q1771:R1782"/>
    <mergeCell ref="CT2625:CW2630"/>
    <mergeCell ref="GT2625:GW2630"/>
    <mergeCell ref="DR2625:DU2630"/>
    <mergeCell ref="BJ2625:BM2630"/>
    <mergeCell ref="Q1783:R1796"/>
    <mergeCell ref="Q1797:R1809"/>
    <mergeCell ref="B1418:B1430"/>
    <mergeCell ref="C1418:C1430"/>
    <mergeCell ref="GL2625:GO2630"/>
    <mergeCell ref="GP2625:GS2630"/>
    <mergeCell ref="Q1634:R1646"/>
    <mergeCell ref="Q1834:R1840"/>
    <mergeCell ref="FF2625:FI2630"/>
    <mergeCell ref="FJ2625:FM2630"/>
    <mergeCell ref="Q1759:R1770"/>
    <mergeCell ref="FN2625:FQ2630"/>
    <mergeCell ref="B1456:B1467"/>
    <mergeCell ref="C1456:C1467"/>
    <mergeCell ref="A1468:A1480"/>
    <mergeCell ref="B1468:B1480"/>
    <mergeCell ref="A1406:A1417"/>
    <mergeCell ref="B1406:B1417"/>
    <mergeCell ref="C1406:C1417"/>
    <mergeCell ref="A1443:A1455"/>
    <mergeCell ref="B1443:B1455"/>
    <mergeCell ref="A1418:A1430"/>
    <mergeCell ref="A1519:A1530"/>
    <mergeCell ref="B1519:B1530"/>
    <mergeCell ref="C1519:C1530"/>
    <mergeCell ref="Q1519:R1530"/>
    <mergeCell ref="Q1570:R1581"/>
    <mergeCell ref="A1557:A1569"/>
    <mergeCell ref="B1557:B1569"/>
    <mergeCell ref="C1557:C1569"/>
    <mergeCell ref="Q1557:R1569"/>
    <mergeCell ref="B1531:B1542"/>
    <mergeCell ref="C1531:C1542"/>
    <mergeCell ref="Q1531:R1542"/>
    <mergeCell ref="A1543:A1556"/>
    <mergeCell ref="B1543:B1556"/>
    <mergeCell ref="A1570:A1581"/>
    <mergeCell ref="B1570:B1581"/>
    <mergeCell ref="C1570:C1581"/>
    <mergeCell ref="A1531:A1542"/>
    <mergeCell ref="C1582:C1594"/>
    <mergeCell ref="A1634:A1646"/>
    <mergeCell ref="B1622:B1633"/>
    <mergeCell ref="C1622:C1633"/>
    <mergeCell ref="C1608:C1621"/>
    <mergeCell ref="Q1683:R1694"/>
    <mergeCell ref="Q1659:R1670"/>
    <mergeCell ref="A1659:A1670"/>
    <mergeCell ref="B1659:B1670"/>
    <mergeCell ref="C1659:C1670"/>
    <mergeCell ref="A1771:A1782"/>
    <mergeCell ref="B1771:B1782"/>
    <mergeCell ref="B1707:B1720"/>
    <mergeCell ref="C1747:C1758"/>
    <mergeCell ref="B1783:B1787"/>
    <mergeCell ref="A1783:A1796"/>
    <mergeCell ref="C1721:C1734"/>
    <mergeCell ref="A1735:A1746"/>
    <mergeCell ref="B1759:B1770"/>
    <mergeCell ref="C1759:C1770"/>
    <mergeCell ref="C1797:C1809"/>
    <mergeCell ref="Q1822:R1833"/>
    <mergeCell ref="Q1810:R1821"/>
    <mergeCell ref="C1771:C1782"/>
    <mergeCell ref="C1783:C1787"/>
    <mergeCell ref="C1788:C1796"/>
    <mergeCell ref="Q1859:R1870"/>
    <mergeCell ref="A1871:A1882"/>
    <mergeCell ref="B1871:B1882"/>
    <mergeCell ref="C1871:C1882"/>
    <mergeCell ref="A1834:A1845"/>
    <mergeCell ref="A1721:A1734"/>
    <mergeCell ref="Q1735:R1746"/>
    <mergeCell ref="A1747:A1758"/>
    <mergeCell ref="A1797:A1809"/>
    <mergeCell ref="B1797:B1809"/>
    <mergeCell ref="B1895:B1906"/>
    <mergeCell ref="C1895:C1906"/>
    <mergeCell ref="Q1895:R1906"/>
    <mergeCell ref="Q1871:R1882"/>
    <mergeCell ref="A1883:A1894"/>
    <mergeCell ref="B1883:B1894"/>
    <mergeCell ref="C1883:C1894"/>
    <mergeCell ref="Q1883:R1894"/>
    <mergeCell ref="C1955:C1966"/>
    <mergeCell ref="B1992:B2003"/>
    <mergeCell ref="A1907:A1918"/>
    <mergeCell ref="B1907:B1918"/>
    <mergeCell ref="C1907:C1918"/>
    <mergeCell ref="A1931:A1942"/>
    <mergeCell ref="B1931:B1942"/>
    <mergeCell ref="C1931:C1942"/>
    <mergeCell ref="Q1931:R1942"/>
    <mergeCell ref="Q1992:R2003"/>
    <mergeCell ref="A1919:A1930"/>
    <mergeCell ref="B1919:B1930"/>
    <mergeCell ref="C1919:C1930"/>
    <mergeCell ref="Q2004:R2015"/>
    <mergeCell ref="D2004:D2015"/>
    <mergeCell ref="C1992:C2003"/>
    <mergeCell ref="B1980:B1991"/>
    <mergeCell ref="A2004:A2015"/>
    <mergeCell ref="Q2016:R2027"/>
    <mergeCell ref="A1943:A1954"/>
    <mergeCell ref="B1943:B1954"/>
    <mergeCell ref="C1943:C1954"/>
    <mergeCell ref="Q1943:R1954"/>
    <mergeCell ref="A2016:A2027"/>
    <mergeCell ref="A1992:A2003"/>
    <mergeCell ref="A1980:A1991"/>
    <mergeCell ref="Q1980:R1991"/>
    <mergeCell ref="B1955:B1966"/>
    <mergeCell ref="B2040:B2052"/>
    <mergeCell ref="C2040:C2052"/>
    <mergeCell ref="A2028:A2039"/>
    <mergeCell ref="B2028:B2039"/>
    <mergeCell ref="C2028:C2039"/>
    <mergeCell ref="C1980:C1991"/>
    <mergeCell ref="B2004:B2015"/>
    <mergeCell ref="C2004:C2015"/>
    <mergeCell ref="B2016:B2027"/>
    <mergeCell ref="C2016:C2027"/>
    <mergeCell ref="Q2028:R2039"/>
    <mergeCell ref="A2065:A2076"/>
    <mergeCell ref="B2065:B2076"/>
    <mergeCell ref="C2065:C2076"/>
    <mergeCell ref="Q2065:R2076"/>
    <mergeCell ref="A2053:A2064"/>
    <mergeCell ref="B2053:B2064"/>
    <mergeCell ref="C2053:C2064"/>
    <mergeCell ref="Q2053:R2064"/>
    <mergeCell ref="Q2040:R2052"/>
    <mergeCell ref="B2089:B2100"/>
    <mergeCell ref="C2089:C2100"/>
    <mergeCell ref="Q2089:R2100"/>
    <mergeCell ref="A2077:A2088"/>
    <mergeCell ref="B2077:B2088"/>
    <mergeCell ref="C2077:C2088"/>
    <mergeCell ref="Q2077:R2088"/>
    <mergeCell ref="A2040:A2052"/>
    <mergeCell ref="A2113:A2124"/>
    <mergeCell ref="B2113:B2124"/>
    <mergeCell ref="C2113:C2124"/>
    <mergeCell ref="Q2113:R2124"/>
    <mergeCell ref="A2101:A2112"/>
    <mergeCell ref="B2101:B2112"/>
    <mergeCell ref="C2101:C2112"/>
    <mergeCell ref="Q2101:R2112"/>
    <mergeCell ref="A2089:A2100"/>
    <mergeCell ref="A2137:R2137"/>
    <mergeCell ref="C2138:C2149"/>
    <mergeCell ref="A2151:A2162"/>
    <mergeCell ref="B2151:B2162"/>
    <mergeCell ref="C2151:C2162"/>
    <mergeCell ref="D2151:D2152"/>
    <mergeCell ref="Q2151:R2162"/>
    <mergeCell ref="Q2138:R2149"/>
    <mergeCell ref="A2138:A2149"/>
    <mergeCell ref="B2138:B2149"/>
    <mergeCell ref="Q2163:R2174"/>
    <mergeCell ref="Q2175:R2186"/>
    <mergeCell ref="Q2187:R2198"/>
    <mergeCell ref="A2201:A2212"/>
    <mergeCell ref="B2201:B2212"/>
    <mergeCell ref="C2201:C2212"/>
    <mergeCell ref="Q2201:R2212"/>
    <mergeCell ref="C2213:C2224"/>
    <mergeCell ref="Q2213:R2224"/>
    <mergeCell ref="A2213:A2224"/>
    <mergeCell ref="B2213:B2224"/>
    <mergeCell ref="A2249:A2260"/>
    <mergeCell ref="B2249:B2260"/>
    <mergeCell ref="C2249:C2260"/>
    <mergeCell ref="Q2249:R2260"/>
    <mergeCell ref="A2225:A2236"/>
    <mergeCell ref="B2225:B2236"/>
    <mergeCell ref="Q2261:R2272"/>
    <mergeCell ref="A2237:A2248"/>
    <mergeCell ref="B2237:B2248"/>
    <mergeCell ref="C2237:C2248"/>
    <mergeCell ref="Q2237:R2248"/>
    <mergeCell ref="B2261:B2272"/>
    <mergeCell ref="C2225:C2236"/>
    <mergeCell ref="Q2225:R2236"/>
    <mergeCell ref="A2321:A2333"/>
    <mergeCell ref="A2273:A2284"/>
    <mergeCell ref="B2273:B2284"/>
    <mergeCell ref="C2273:C2284"/>
    <mergeCell ref="A2309:A2320"/>
    <mergeCell ref="A2261:A2272"/>
    <mergeCell ref="C2261:C2272"/>
    <mergeCell ref="A2297:A2308"/>
    <mergeCell ref="Q2297:R2308"/>
    <mergeCell ref="Q2273:R2284"/>
    <mergeCell ref="A2285:A2296"/>
    <mergeCell ref="B2285:B2296"/>
    <mergeCell ref="C2285:C2296"/>
    <mergeCell ref="Q2285:R2296"/>
    <mergeCell ref="C2358:C2370"/>
    <mergeCell ref="Q2358:R2370"/>
    <mergeCell ref="Q2395:R2406"/>
    <mergeCell ref="B2309:B2320"/>
    <mergeCell ref="C2309:C2320"/>
    <mergeCell ref="Q2309:R2320"/>
    <mergeCell ref="Q2371:R2382"/>
    <mergeCell ref="B2334:B2345"/>
    <mergeCell ref="C2334:C2345"/>
    <mergeCell ref="Q2334:R2345"/>
    <mergeCell ref="A2358:A2370"/>
    <mergeCell ref="Q2383:R2394"/>
    <mergeCell ref="D2383:D2394"/>
    <mergeCell ref="B2321:B2333"/>
    <mergeCell ref="C2321:C2333"/>
    <mergeCell ref="Q2321:R2333"/>
    <mergeCell ref="B2358:B2370"/>
    <mergeCell ref="A2334:A2345"/>
    <mergeCell ref="A2346:A2357"/>
    <mergeCell ref="B2346:B2357"/>
    <mergeCell ref="C2346:C2357"/>
    <mergeCell ref="Q2346:R2357"/>
    <mergeCell ref="Q1955:R1966"/>
    <mergeCell ref="A1967:A1979"/>
    <mergeCell ref="B1967:B1979"/>
    <mergeCell ref="C1967:C1979"/>
    <mergeCell ref="Q1967:R1979"/>
    <mergeCell ref="A1955:A1966"/>
    <mergeCell ref="B2297:B2308"/>
    <mergeCell ref="C2297:C2308"/>
    <mergeCell ref="B2395:B2406"/>
    <mergeCell ref="C2395:C2406"/>
    <mergeCell ref="A2383:A2394"/>
    <mergeCell ref="B2383:B2394"/>
    <mergeCell ref="C2383:C2394"/>
    <mergeCell ref="A2371:A2382"/>
    <mergeCell ref="B2371:B2382"/>
    <mergeCell ref="C2371:C2382"/>
    <mergeCell ref="A2395:A2406"/>
    <mergeCell ref="A2613:E2624"/>
    <mergeCell ref="Q2613:R2624"/>
    <mergeCell ref="A2625:E2636"/>
    <mergeCell ref="Q2625:R2636"/>
    <mergeCell ref="B2517:B2528"/>
    <mergeCell ref="C2517:C2528"/>
    <mergeCell ref="Q2517:R2528"/>
    <mergeCell ref="Q2565:R2576"/>
    <mergeCell ref="A2517:A2528"/>
    <mergeCell ref="A2565:E2576"/>
    <mergeCell ref="A2467:E2478"/>
    <mergeCell ref="A2479:E2490"/>
    <mergeCell ref="Q2467:R2478"/>
    <mergeCell ref="A2505:A2516"/>
    <mergeCell ref="B2505:B2516"/>
    <mergeCell ref="C2505:C2516"/>
    <mergeCell ref="Q2505:R2516"/>
    <mergeCell ref="B2493:B2504"/>
    <mergeCell ref="Q2493:R2504"/>
    <mergeCell ref="C2493:C2504"/>
    <mergeCell ref="A2455:E2466"/>
    <mergeCell ref="Q2455:R2466"/>
    <mergeCell ref="Q2479:R2490"/>
    <mergeCell ref="A2492:R2492"/>
    <mergeCell ref="A2493:A2504"/>
    <mergeCell ref="A25:A37"/>
    <mergeCell ref="B25:B37"/>
    <mergeCell ref="C25:C37"/>
    <mergeCell ref="A38:A49"/>
    <mergeCell ref="B38:B49"/>
    <mergeCell ref="A50:A61"/>
    <mergeCell ref="B50:B61"/>
    <mergeCell ref="C50:C61"/>
    <mergeCell ref="A62:A73"/>
    <mergeCell ref="B62:B73"/>
    <mergeCell ref="C62:C73"/>
    <mergeCell ref="A74:A85"/>
    <mergeCell ref="B74:B85"/>
    <mergeCell ref="C74:C85"/>
    <mergeCell ref="A86:A97"/>
    <mergeCell ref="B86:B97"/>
    <mergeCell ref="C86:C97"/>
    <mergeCell ref="A98:A109"/>
    <mergeCell ref="B98:B109"/>
    <mergeCell ref="C98:C109"/>
    <mergeCell ref="A110:A121"/>
    <mergeCell ref="B110:B121"/>
    <mergeCell ref="C110:C121"/>
    <mergeCell ref="A122:A133"/>
    <mergeCell ref="B122:B133"/>
    <mergeCell ref="C122:C133"/>
    <mergeCell ref="A134:A145"/>
    <mergeCell ref="B134:B145"/>
    <mergeCell ref="C134:C145"/>
    <mergeCell ref="A146:A157"/>
    <mergeCell ref="B146:B157"/>
    <mergeCell ref="C146:C157"/>
    <mergeCell ref="A158:A169"/>
    <mergeCell ref="B158:B169"/>
    <mergeCell ref="C158:C169"/>
    <mergeCell ref="A170:A181"/>
    <mergeCell ref="B170:B181"/>
    <mergeCell ref="C170:C181"/>
    <mergeCell ref="A182:A193"/>
    <mergeCell ref="B182:B193"/>
    <mergeCell ref="C182:C193"/>
    <mergeCell ref="A194:A205"/>
    <mergeCell ref="B194:B205"/>
    <mergeCell ref="C194:C205"/>
    <mergeCell ref="A206:A217"/>
    <mergeCell ref="B206:B217"/>
    <mergeCell ref="C206:C217"/>
    <mergeCell ref="A218:A229"/>
    <mergeCell ref="B218:B229"/>
    <mergeCell ref="C218:C229"/>
    <mergeCell ref="A230:A241"/>
    <mergeCell ref="B230:B241"/>
    <mergeCell ref="C230:C241"/>
    <mergeCell ref="A242:A253"/>
    <mergeCell ref="B242:B253"/>
    <mergeCell ref="C242:C253"/>
    <mergeCell ref="A254:A265"/>
    <mergeCell ref="B254:B265"/>
    <mergeCell ref="C254:C265"/>
    <mergeCell ref="A266:A277"/>
    <mergeCell ref="B266:B277"/>
    <mergeCell ref="C266:C277"/>
    <mergeCell ref="A278:A289"/>
    <mergeCell ref="B278:B289"/>
    <mergeCell ref="C278:C289"/>
    <mergeCell ref="A290:A301"/>
    <mergeCell ref="B290:B301"/>
    <mergeCell ref="C290:C301"/>
    <mergeCell ref="A302:A313"/>
    <mergeCell ref="B302:B313"/>
    <mergeCell ref="C302:C313"/>
    <mergeCell ref="A314:A325"/>
    <mergeCell ref="B314:B325"/>
    <mergeCell ref="C314:C325"/>
    <mergeCell ref="A326:A337"/>
    <mergeCell ref="B326:B337"/>
    <mergeCell ref="C326:C337"/>
    <mergeCell ref="A338:A349"/>
    <mergeCell ref="B338:B349"/>
    <mergeCell ref="C338:C349"/>
    <mergeCell ref="A350:A361"/>
    <mergeCell ref="B350:B361"/>
    <mergeCell ref="C350:C361"/>
    <mergeCell ref="A362:A373"/>
    <mergeCell ref="B362:B373"/>
    <mergeCell ref="C362:C373"/>
    <mergeCell ref="A374:A385"/>
    <mergeCell ref="B374:B385"/>
    <mergeCell ref="C374:C385"/>
    <mergeCell ref="A386:A397"/>
    <mergeCell ref="B386:B397"/>
    <mergeCell ref="C386:C397"/>
    <mergeCell ref="A398:A409"/>
    <mergeCell ref="B398:B409"/>
    <mergeCell ref="C398:C409"/>
    <mergeCell ref="A410:A421"/>
    <mergeCell ref="B410:B421"/>
    <mergeCell ref="C410:C421"/>
    <mergeCell ref="A422:A433"/>
    <mergeCell ref="B422:B433"/>
    <mergeCell ref="C422:C433"/>
    <mergeCell ref="A434:A445"/>
    <mergeCell ref="B434:B445"/>
    <mergeCell ref="C434:C445"/>
    <mergeCell ref="A446:A457"/>
    <mergeCell ref="B446:B457"/>
    <mergeCell ref="C446:C457"/>
    <mergeCell ref="A458:A469"/>
    <mergeCell ref="B458:B469"/>
    <mergeCell ref="C458:C469"/>
    <mergeCell ref="A470:A481"/>
    <mergeCell ref="B470:B481"/>
    <mergeCell ref="C470:C481"/>
    <mergeCell ref="A482:A493"/>
    <mergeCell ref="B482:B493"/>
    <mergeCell ref="C482:C493"/>
    <mergeCell ref="A494:A505"/>
    <mergeCell ref="B494:B505"/>
    <mergeCell ref="C494:C505"/>
    <mergeCell ref="A506:A517"/>
    <mergeCell ref="B506:B517"/>
    <mergeCell ref="C506:C517"/>
    <mergeCell ref="A518:A529"/>
    <mergeCell ref="B518:B529"/>
    <mergeCell ref="C518:C528"/>
    <mergeCell ref="A530:A541"/>
    <mergeCell ref="B530:B541"/>
    <mergeCell ref="C530:C541"/>
    <mergeCell ref="A542:A553"/>
    <mergeCell ref="B542:B553"/>
    <mergeCell ref="C542:C553"/>
    <mergeCell ref="A554:A565"/>
    <mergeCell ref="B554:B565"/>
    <mergeCell ref="C554:C565"/>
    <mergeCell ref="A566:A577"/>
    <mergeCell ref="B566:B577"/>
    <mergeCell ref="C566:C577"/>
    <mergeCell ref="A578:A589"/>
    <mergeCell ref="B578:B589"/>
    <mergeCell ref="C578:C589"/>
    <mergeCell ref="A590:A601"/>
    <mergeCell ref="B590:B601"/>
    <mergeCell ref="C590:C601"/>
    <mergeCell ref="A602:A613"/>
    <mergeCell ref="B602:B613"/>
    <mergeCell ref="C602:C613"/>
    <mergeCell ref="A614:A625"/>
    <mergeCell ref="B614:B625"/>
    <mergeCell ref="C614:C625"/>
    <mergeCell ref="A626:A637"/>
    <mergeCell ref="B626:B637"/>
    <mergeCell ref="C626:C637"/>
    <mergeCell ref="A638:A649"/>
    <mergeCell ref="B638:B649"/>
    <mergeCell ref="C638:C649"/>
    <mergeCell ref="A650:A661"/>
    <mergeCell ref="B650:B661"/>
    <mergeCell ref="C650:C661"/>
    <mergeCell ref="A662:A673"/>
    <mergeCell ref="B662:B673"/>
    <mergeCell ref="C662:C673"/>
    <mergeCell ref="A674:A685"/>
    <mergeCell ref="B674:B685"/>
    <mergeCell ref="C674:C685"/>
    <mergeCell ref="A686:A697"/>
    <mergeCell ref="B686:B697"/>
    <mergeCell ref="C686:C697"/>
    <mergeCell ref="A698:A709"/>
    <mergeCell ref="B698:B709"/>
    <mergeCell ref="C698:C709"/>
    <mergeCell ref="A710:A721"/>
    <mergeCell ref="B710:B721"/>
    <mergeCell ref="C710:C720"/>
    <mergeCell ref="A722:A733"/>
    <mergeCell ref="B722:B733"/>
    <mergeCell ref="C722:C733"/>
    <mergeCell ref="A734:A745"/>
    <mergeCell ref="B734:B745"/>
    <mergeCell ref="C734:C745"/>
    <mergeCell ref="A746:A757"/>
    <mergeCell ref="B746:B757"/>
    <mergeCell ref="C746:C757"/>
    <mergeCell ref="A758:A769"/>
    <mergeCell ref="B758:B769"/>
    <mergeCell ref="C758:C769"/>
    <mergeCell ref="B818:B829"/>
    <mergeCell ref="C818:C829"/>
    <mergeCell ref="A770:A781"/>
    <mergeCell ref="B770:B781"/>
    <mergeCell ref="C770:C781"/>
    <mergeCell ref="A782:A793"/>
    <mergeCell ref="B782:B793"/>
    <mergeCell ref="C782:C793"/>
    <mergeCell ref="A794:A805"/>
    <mergeCell ref="B866:B877"/>
    <mergeCell ref="C866:C877"/>
    <mergeCell ref="A842:A853"/>
    <mergeCell ref="B794:B805"/>
    <mergeCell ref="C794:C805"/>
    <mergeCell ref="A806:A817"/>
    <mergeCell ref="B806:B817"/>
    <mergeCell ref="C806:C817"/>
    <mergeCell ref="A830:A841"/>
    <mergeCell ref="A818:A829"/>
    <mergeCell ref="A890:A901"/>
    <mergeCell ref="B890:B901"/>
    <mergeCell ref="C890:C901"/>
    <mergeCell ref="A866:A877"/>
    <mergeCell ref="B830:B841"/>
    <mergeCell ref="C830:C841"/>
    <mergeCell ref="B842:B853"/>
    <mergeCell ref="C842:C853"/>
    <mergeCell ref="B854:B865"/>
    <mergeCell ref="C854:C865"/>
    <mergeCell ref="A854:A865"/>
    <mergeCell ref="A902:A913"/>
    <mergeCell ref="B902:B913"/>
    <mergeCell ref="C902:C913"/>
    <mergeCell ref="A914:A925"/>
    <mergeCell ref="B914:B925"/>
    <mergeCell ref="C914:C925"/>
    <mergeCell ref="A878:A889"/>
    <mergeCell ref="B878:B889"/>
    <mergeCell ref="C878:C889"/>
    <mergeCell ref="A926:A937"/>
    <mergeCell ref="C926:C937"/>
    <mergeCell ref="A938:A949"/>
    <mergeCell ref="B938:B949"/>
    <mergeCell ref="C938:C949"/>
    <mergeCell ref="B926:B937"/>
    <mergeCell ref="A950:A961"/>
    <mergeCell ref="B950:B961"/>
    <mergeCell ref="C950:C961"/>
    <mergeCell ref="A962:A973"/>
    <mergeCell ref="B962:B973"/>
    <mergeCell ref="C962:C973"/>
    <mergeCell ref="A974:A985"/>
    <mergeCell ref="B974:B985"/>
    <mergeCell ref="C974:C985"/>
    <mergeCell ref="A986:A997"/>
    <mergeCell ref="B986:B997"/>
    <mergeCell ref="C986:C997"/>
    <mergeCell ref="A998:A1009"/>
    <mergeCell ref="B998:B1009"/>
    <mergeCell ref="C998:C1009"/>
    <mergeCell ref="A1010:A1021"/>
    <mergeCell ref="B1010:B1021"/>
    <mergeCell ref="C1010:C1021"/>
    <mergeCell ref="A1022:A1033"/>
    <mergeCell ref="B1022:B1033"/>
    <mergeCell ref="C1022:C1033"/>
    <mergeCell ref="A1034:A1045"/>
    <mergeCell ref="B1034:B1045"/>
    <mergeCell ref="C1034:C1045"/>
    <mergeCell ref="A1046:A1057"/>
    <mergeCell ref="B1046:B1057"/>
    <mergeCell ref="C1046:C1057"/>
    <mergeCell ref="A1058:A1069"/>
    <mergeCell ref="B1058:B1069"/>
    <mergeCell ref="C1058:C1069"/>
    <mergeCell ref="A1070:A1081"/>
    <mergeCell ref="B1070:B1081"/>
    <mergeCell ref="C1070:C1081"/>
    <mergeCell ref="A1082:A1093"/>
    <mergeCell ref="B1082:B1093"/>
    <mergeCell ref="C1082:C1093"/>
    <mergeCell ref="A1094:A1105"/>
    <mergeCell ref="B1094:B1105"/>
    <mergeCell ref="C1094:C1105"/>
    <mergeCell ref="A1106:A1117"/>
    <mergeCell ref="B1106:B1117"/>
    <mergeCell ref="C1106:C1117"/>
    <mergeCell ref="A1118:A1129"/>
    <mergeCell ref="B1118:B1129"/>
    <mergeCell ref="C1118:C1129"/>
    <mergeCell ref="A1130:A1141"/>
    <mergeCell ref="B1130:B1141"/>
    <mergeCell ref="C1130:C1141"/>
    <mergeCell ref="A1142:A1153"/>
    <mergeCell ref="B1142:B1153"/>
    <mergeCell ref="C1142:C1153"/>
    <mergeCell ref="A1154:A1165"/>
    <mergeCell ref="B1154:B1165"/>
    <mergeCell ref="C1154:C1165"/>
    <mergeCell ref="A1166:A1177"/>
    <mergeCell ref="B1166:B1177"/>
    <mergeCell ref="C1166:C1177"/>
    <mergeCell ref="A1178:A1189"/>
    <mergeCell ref="B1178:B1189"/>
    <mergeCell ref="C1178:C1189"/>
    <mergeCell ref="A1190:A1201"/>
    <mergeCell ref="B1190:B1201"/>
    <mergeCell ref="C1190:C1201"/>
    <mergeCell ref="C1262:C1273"/>
    <mergeCell ref="A1226:A1237"/>
    <mergeCell ref="B1226:B1237"/>
    <mergeCell ref="C1226:C1237"/>
    <mergeCell ref="A1238:A1249"/>
    <mergeCell ref="B1238:B1249"/>
    <mergeCell ref="B1214:B1225"/>
    <mergeCell ref="B1250:B1261"/>
    <mergeCell ref="C1250:C1261"/>
    <mergeCell ref="A1262:A1273"/>
    <mergeCell ref="C1202:C1213"/>
    <mergeCell ref="C1214:C1225"/>
    <mergeCell ref="A1202:A1213"/>
    <mergeCell ref="B1202:B1213"/>
    <mergeCell ref="B1262:B1273"/>
    <mergeCell ref="A1214:A1225"/>
    <mergeCell ref="A1310:A1321"/>
    <mergeCell ref="B1310:B1321"/>
    <mergeCell ref="C1310:C1321"/>
    <mergeCell ref="C1238:C1249"/>
    <mergeCell ref="B1274:B1285"/>
    <mergeCell ref="C1274:C1285"/>
    <mergeCell ref="A1286:A1297"/>
    <mergeCell ref="B1286:B1297"/>
    <mergeCell ref="C1286:C1297"/>
    <mergeCell ref="A1250:A1261"/>
    <mergeCell ref="D1346:D1357"/>
    <mergeCell ref="A1358:A1369"/>
    <mergeCell ref="B1358:B1369"/>
    <mergeCell ref="C1358:C1369"/>
    <mergeCell ref="A1298:A1309"/>
    <mergeCell ref="B1298:B1309"/>
    <mergeCell ref="C1298:C1309"/>
    <mergeCell ref="A1322:A1333"/>
    <mergeCell ref="B1322:B1333"/>
    <mergeCell ref="C1322:C1333"/>
    <mergeCell ref="A1394:A1405"/>
    <mergeCell ref="B1394:B1405"/>
    <mergeCell ref="C1394:C1405"/>
    <mergeCell ref="A1334:A1345"/>
    <mergeCell ref="B1334:B1345"/>
    <mergeCell ref="C1334:C1345"/>
    <mergeCell ref="A1274:A1285"/>
    <mergeCell ref="A1370:A1381"/>
    <mergeCell ref="B1370:B1381"/>
    <mergeCell ref="C1370:C1381"/>
    <mergeCell ref="A1382:A1393"/>
    <mergeCell ref="B1382:B1393"/>
    <mergeCell ref="C1382:C1393"/>
    <mergeCell ref="A1346:A1357"/>
    <mergeCell ref="B1346:B1357"/>
    <mergeCell ref="C1346:C1357"/>
  </mergeCells>
  <printOptions/>
  <pageMargins left="0.31496062992125984" right="0.1968503937007874" top="0.2755905511811024" bottom="0.17" header="0.31496062992125984" footer="0.17"/>
  <pageSetup fitToHeight="99" fitToWidth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zsv</cp:lastModifiedBy>
  <cp:lastPrinted>2019-12-24T08:03:03Z</cp:lastPrinted>
  <dcterms:created xsi:type="dcterms:W3CDTF">2014-04-28T07:48:47Z</dcterms:created>
  <dcterms:modified xsi:type="dcterms:W3CDTF">2020-04-15T07:35:37Z</dcterms:modified>
  <cp:category/>
  <cp:version/>
  <cp:contentType/>
  <cp:contentStatus/>
</cp:coreProperties>
</file>